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ncel\Desktop\FUNCEL\CPL - 2025\016 - CONC 002 - ELÉTRICA - JUNINO\"/>
    </mc:Choice>
  </mc:AlternateContent>
  <xr:revisionPtr revIDLastSave="0" documentId="13_ncr:1_{A6510490-C322-4661-96DB-EF3E92EE4B36}" xr6:coauthVersionLast="36" xr6:coauthVersionMax="47" xr10:uidLastSave="{00000000-0000-0000-0000-000000000000}"/>
  <bookViews>
    <workbookView xWindow="-105" yWindow="-105" windowWidth="23250" windowHeight="12450" activeTab="1" xr2:uid="{00000000-000D-0000-FFFF-FFFF00000000}"/>
  </bookViews>
  <sheets>
    <sheet name="BDI" sheetId="3" r:id="rId1"/>
    <sheet name="Orçamento Sintético" sheetId="5" r:id="rId2"/>
  </sheets>
  <definedNames>
    <definedName name="_xlnm.Print_Titles" localSheetId="1">'Orçamento Sintético'!$1:$8</definedName>
  </definedNames>
  <calcPr calcId="179021"/>
</workbook>
</file>

<file path=xl/calcChain.xml><?xml version="1.0" encoding="utf-8"?>
<calcChain xmlns="http://schemas.openxmlformats.org/spreadsheetml/2006/main">
  <c r="I56" i="5" l="1"/>
  <c r="I51" i="5"/>
  <c r="I45" i="5"/>
  <c r="I27" i="5"/>
  <c r="I14" i="5"/>
  <c r="I9" i="5"/>
  <c r="I26" i="5"/>
  <c r="H26" i="5"/>
  <c r="J10" i="5" l="1"/>
  <c r="H54" i="5" l="1"/>
  <c r="I54" i="5" s="1"/>
  <c r="H55" i="5"/>
  <c r="I55" i="5" s="1"/>
  <c r="H53" i="5"/>
  <c r="I53" i="5" s="1"/>
  <c r="H47" i="5"/>
  <c r="I47" i="5" s="1"/>
  <c r="H50" i="5"/>
  <c r="I50" i="5" s="1"/>
  <c r="H48" i="5"/>
  <c r="I48" i="5" s="1"/>
  <c r="H49" i="5"/>
  <c r="I49" i="5" s="1"/>
  <c r="H39" i="5"/>
  <c r="I39" i="5" s="1"/>
  <c r="H40" i="5"/>
  <c r="I40" i="5" s="1"/>
  <c r="H41" i="5"/>
  <c r="I41" i="5" s="1"/>
  <c r="H42" i="5"/>
  <c r="I42" i="5" s="1"/>
  <c r="H43" i="5"/>
  <c r="I43" i="5" s="1"/>
  <c r="H44" i="5"/>
  <c r="I44" i="5" s="1"/>
  <c r="H37" i="5"/>
  <c r="I37" i="5" s="1"/>
  <c r="H38" i="5"/>
  <c r="I38" i="5" s="1"/>
  <c r="H20" i="5"/>
  <c r="I20" i="5" s="1"/>
  <c r="H21" i="5"/>
  <c r="I21" i="5" s="1"/>
  <c r="H22" i="5"/>
  <c r="I22" i="5" s="1"/>
  <c r="H23" i="5"/>
  <c r="I23" i="5" s="1"/>
  <c r="H24" i="5"/>
  <c r="I24" i="5" s="1"/>
  <c r="H19" i="5"/>
  <c r="I19" i="5" s="1"/>
  <c r="H25" i="5"/>
  <c r="I25" i="5" s="1"/>
  <c r="H15" i="5"/>
  <c r="I15" i="5" s="1"/>
  <c r="H10" i="5"/>
  <c r="I10" i="5" s="1"/>
  <c r="H57" i="5"/>
  <c r="I57" i="5" s="1"/>
  <c r="H36" i="5"/>
  <c r="I36" i="5" s="1"/>
  <c r="H35" i="5"/>
  <c r="I35" i="5" s="1"/>
  <c r="H34" i="5"/>
  <c r="I34" i="5" s="1"/>
  <c r="H13" i="5"/>
  <c r="I13" i="5" s="1"/>
  <c r="H46" i="5"/>
  <c r="I46" i="5" s="1"/>
  <c r="H52" i="5"/>
  <c r="I52" i="5" s="1"/>
  <c r="H33" i="5"/>
  <c r="I33" i="5" s="1"/>
  <c r="I32" i="5" s="1"/>
  <c r="H60" i="5" s="1"/>
  <c r="H29" i="5"/>
  <c r="I29" i="5" s="1"/>
  <c r="H30" i="5"/>
  <c r="I30" i="5" s="1"/>
  <c r="H31" i="5"/>
  <c r="I31" i="5" s="1"/>
  <c r="H28" i="5"/>
  <c r="I28" i="5" s="1"/>
  <c r="H17" i="5"/>
  <c r="I17" i="5" s="1"/>
  <c r="H16" i="5"/>
  <c r="I16" i="5" s="1"/>
  <c r="H18" i="5"/>
  <c r="I18" i="5" s="1"/>
  <c r="H11" i="5"/>
  <c r="H12" i="5"/>
  <c r="I11" i="5" l="1"/>
  <c r="I12" i="5" l="1"/>
  <c r="D23" i="3" l="1"/>
  <c r="C29" i="3" s="1"/>
  <c r="H58" i="5" l="1"/>
  <c r="H59" i="5" s="1"/>
</calcChain>
</file>

<file path=xl/sharedStrings.xml><?xml version="1.0" encoding="utf-8"?>
<sst xmlns="http://schemas.openxmlformats.org/spreadsheetml/2006/main" count="295" uniqueCount="217">
  <si>
    <t>Item</t>
  </si>
  <si>
    <t>Código</t>
  </si>
  <si>
    <t>Und</t>
  </si>
  <si>
    <t>Quant.</t>
  </si>
  <si>
    <t>Valor Unit</t>
  </si>
  <si>
    <t>Valor Unit com BDI</t>
  </si>
  <si>
    <t>Total</t>
  </si>
  <si>
    <t xml:space="preserve"> 1 </t>
  </si>
  <si>
    <t xml:space="preserve"> 1.1 </t>
  </si>
  <si>
    <t>SINAPI</t>
  </si>
  <si>
    <t>SEDOP</t>
  </si>
  <si>
    <t>M</t>
  </si>
  <si>
    <t>Total sem BDI</t>
  </si>
  <si>
    <t>Total do BDI</t>
  </si>
  <si>
    <t>Total Geral</t>
  </si>
  <si>
    <t>PREFEITURA MUNICIPAL DE CANAÃ DOS CARAJÁS</t>
  </si>
  <si>
    <t>JOSEMIRA GADELHA</t>
  </si>
  <si>
    <t>CLIENTE:</t>
  </si>
  <si>
    <t>ADM:</t>
  </si>
  <si>
    <t>ENDEREÇO:</t>
  </si>
  <si>
    <t>OBRA:</t>
  </si>
  <si>
    <t>VALORES DE BDI POR TIPO DE OBRA</t>
  </si>
  <si>
    <t>TIPO DE OBRA</t>
  </si>
  <si>
    <t>1 Quartil</t>
  </si>
  <si>
    <t>Médio</t>
  </si>
  <si>
    <t>3 Quartil</t>
  </si>
  <si>
    <t>Construção de Edifícios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</si>
  <si>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</si>
  <si>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</si>
  <si>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</si>
  <si>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</si>
  <si>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</si>
  <si>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DESCRIÇÃO</t>
  </si>
  <si>
    <t>VALOR</t>
  </si>
  <si>
    <t>ADMINISTRAÇÃO CENTRAL</t>
  </si>
  <si>
    <t>AC</t>
  </si>
  <si>
    <t>DESPESAS FINANCEIRAS</t>
  </si>
  <si>
    <t>DF</t>
  </si>
  <si>
    <t>RISCO</t>
  </si>
  <si>
    <t>R</t>
  </si>
  <si>
    <t>SEGURO</t>
  </si>
  <si>
    <t>S</t>
  </si>
  <si>
    <t>GARANTIA</t>
  </si>
  <si>
    <t>G</t>
  </si>
  <si>
    <t>LUCRO</t>
  </si>
  <si>
    <t>L</t>
  </si>
  <si>
    <t>TRIBUTOS</t>
  </si>
  <si>
    <t>I</t>
  </si>
  <si>
    <t>DISCRIMINAÇÃO DOS TRIBUTOS INCLUÍDOS:</t>
  </si>
  <si>
    <t>COFINS</t>
  </si>
  <si>
    <t>PIS</t>
  </si>
  <si>
    <t>ISSQN</t>
  </si>
  <si>
    <t>BDI =</t>
  </si>
  <si>
    <t>Para o tipo de obra “Construção de Edifícios”.</t>
  </si>
  <si>
    <t>PARCELA DO BDI</t>
  </si>
  <si>
    <t>Administração Central (AC)</t>
  </si>
  <si>
    <t>Seguro e Garantia (S + G)</t>
  </si>
  <si>
    <t xml:space="preserve">Risco (R) </t>
  </si>
  <si>
    <t>Despesas Financeiras (DF)</t>
  </si>
  <si>
    <t>Lucro (L)</t>
  </si>
  <si>
    <t>PIS, COFINS e ISSQN</t>
  </si>
  <si>
    <t>LEGISLAÇÃO ESPECÍFICA</t>
  </si>
  <si>
    <t>a</t>
  </si>
  <si>
    <t>FONTE</t>
  </si>
  <si>
    <t>DESCRIÇÃO DE SERVIÇOS</t>
  </si>
  <si>
    <t xml:space="preserve"> 1.2</t>
  </si>
  <si>
    <t>B.D.I. 25%</t>
  </si>
  <si>
    <t>UN</t>
  </si>
  <si>
    <t>____________________________________________________________</t>
  </si>
  <si>
    <t xml:space="preserve"> 1.4</t>
  </si>
  <si>
    <t>OBS: embutido nos preços unitário dos insumos de mão de obra, de acordo com as bases.</t>
  </si>
  <si>
    <t>LOCAL:</t>
  </si>
  <si>
    <t>4.1</t>
  </si>
  <si>
    <t>CANAÃ DOS CARAJÁS - PA</t>
  </si>
  <si>
    <t>4.2</t>
  </si>
  <si>
    <t>4.3</t>
  </si>
  <si>
    <t>4.4</t>
  </si>
  <si>
    <t>5.1</t>
  </si>
  <si>
    <t>6.1</t>
  </si>
  <si>
    <t>7.1</t>
  </si>
  <si>
    <t xml:space="preserve"> 1.3</t>
  </si>
  <si>
    <t>2.2</t>
  </si>
  <si>
    <t>2.3</t>
  </si>
  <si>
    <t>2.4</t>
  </si>
  <si>
    <t>2.6</t>
  </si>
  <si>
    <t>3.1</t>
  </si>
  <si>
    <t>3.2</t>
  </si>
  <si>
    <t>3.3</t>
  </si>
  <si>
    <t>3.4</t>
  </si>
  <si>
    <t xml:space="preserve">MATHEUS DE SOUSA AGUIAR </t>
  </si>
  <si>
    <t>CREA:241874796-4</t>
  </si>
  <si>
    <t>6.2</t>
  </si>
  <si>
    <t>ORSE</t>
  </si>
  <si>
    <t xml:space="preserve">SERVIÇOS FINAIS </t>
  </si>
  <si>
    <t xml:space="preserve">MONTAGEM, EXECUÇÃO, E DESMONTAGEM DA REDE ELÉTRICA PARA O CANAÃ CIDADE JUNINA </t>
  </si>
  <si>
    <t xml:space="preserve">BAIRRO OURO PRETO </t>
  </si>
  <si>
    <t xml:space="preserve"> TABELAS DE REFERÊCIA: SINAPI; SEDOP ; ORSE; SBC; FDE; AGESUL                                     </t>
  </si>
  <si>
    <t>Orçamento Analítico</t>
  </si>
  <si>
    <t xml:space="preserve"> 200001 </t>
  </si>
  <si>
    <t>ENGENHEIRO CIVIL/ ELETRICISTA/SANITARISTA/MECANICO EARQUITETO DE OBRA JUNIOR COM ENCARGOS COMPLEMENTARES</t>
  </si>
  <si>
    <t>mês</t>
  </si>
  <si>
    <t xml:space="preserve"> 88326 </t>
  </si>
  <si>
    <t>VIGIA NOTURNO COM ENCARGOS COMPLEMENTARES</t>
  </si>
  <si>
    <t>H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</si>
  <si>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</si>
  <si>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</si>
  <si>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</si>
  <si>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</si>
  <si>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>ADMINISTRAÇÃO</t>
  </si>
  <si>
    <t xml:space="preserve">CABEAMENTO </t>
  </si>
  <si>
    <t>2.1</t>
  </si>
  <si>
    <t>2.5</t>
  </si>
  <si>
    <t>2.7</t>
  </si>
  <si>
    <t>2.8</t>
  </si>
  <si>
    <t>2.9</t>
  </si>
  <si>
    <t>2.10</t>
  </si>
  <si>
    <t>2.11</t>
  </si>
  <si>
    <t xml:space="preserve"> 170943 </t>
  </si>
  <si>
    <t>m</t>
  </si>
  <si>
    <t xml:space="preserve"> 8071 </t>
  </si>
  <si>
    <t xml:space="preserve"> 92994 </t>
  </si>
  <si>
    <t>CABO DE COBRE FLEXÍVEL ISOLADO, 120 MM², ANTI-CHAMA 0,6/1,0 KV, PARA REDE ENTERRADA DE DISTRIBUIÇÃO DE ENERGIA ELÉTRICA - FORNECIMENTO E INSTALAÇÃO. AF_12/2021</t>
  </si>
  <si>
    <t xml:space="preserve"> 91929 </t>
  </si>
  <si>
    <t>CABO DE COBRE FLEXÍVEL ISOLADO, 4 MM², ANTI-CHAMA 0,6/1,0 KV, PARA CIRCUITOS TERMINAIS - FORNECIMENTO E INSTALAÇÃO. AF_03/2023</t>
  </si>
  <si>
    <t xml:space="preserve"> 170942 </t>
  </si>
  <si>
    <t xml:space="preserve"> 7916 </t>
  </si>
  <si>
    <t xml:space="preserve"> 92996 </t>
  </si>
  <si>
    <t>CABO DE COBRE FLEXÍVEL ISOLADO, 150 MM², ANTI-CHAMA 0,6/1,0 KV, PARA REDE ENTERRADA DE DISTRIBUIÇÃO DE ENERGIA ELÉTRICA - FORNECIMENTO E INSTALAÇÃO. AF_12/2021</t>
  </si>
  <si>
    <t xml:space="preserve"> 91931 </t>
  </si>
  <si>
    <t>CABO DE COBRE FLEXÍVEL ISOLADO, 6 MM², ANTI-CHAMA 0,6/1,0 KV, PARA CIRCUITOS TERMINAIS - FORNECIMENTO E INSTALAÇÃO. AF_03/2023</t>
  </si>
  <si>
    <t xml:space="preserve"> 91932 </t>
  </si>
  <si>
    <t>CABO DE COBRE FLEXÍVEL ISOLADO, 10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</si>
  <si>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</si>
  <si>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</si>
  <si>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4119 </t>
  </si>
  <si>
    <t>CABO MULTIPLEX 4 X 70MM²</t>
  </si>
  <si>
    <t>CABO DE COBRE ISOLADO EM EPR FLEXÍVEL UNIPOLAR 70MM² - 0,6KV/1KV/90º</t>
  </si>
  <si>
    <t>CABO MULTIPLEX 4 X 35MM²</t>
  </si>
  <si>
    <t>CABO DE COBRE ISOLADO EM EPR FLEXÍVEL UNIPOLAR 35MM² - 0,6KV/1KV/90º</t>
  </si>
  <si>
    <t>CABO DE COBRE PP CORDPLAST 4 X 4.0MM², 450/750V - FORNECIMENTO E INSTALAÇÃO</t>
  </si>
  <si>
    <t xml:space="preserve"> 170076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</si>
  <si>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</si>
  <si>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</si>
  <si>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170922 </t>
  </si>
  <si>
    <t xml:space="preserve"> 059415 </t>
  </si>
  <si>
    <t>SBC</t>
  </si>
  <si>
    <t>CONDULETE PVC DE ENCAIXE COM 5 ENTRADAS PARA ELETRODUTO 3/4""</t>
  </si>
  <si>
    <t>ELETRODUTOS/ACESSÓRIOS</t>
  </si>
  <si>
    <t>ELETRODUTO PVC RÍGIDO DE 3/4"</t>
  </si>
  <si>
    <t>CANALETA 20X20 MM</t>
  </si>
  <si>
    <t>EQUIPAMENTOS/ACESSÓRIOS</t>
  </si>
  <si>
    <t>4.5</t>
  </si>
  <si>
    <t>4.6</t>
  </si>
  <si>
    <t>4.7</t>
  </si>
  <si>
    <t>4.8</t>
  </si>
  <si>
    <t>4.9</t>
  </si>
  <si>
    <t>4.10</t>
  </si>
  <si>
    <t>4.11</t>
  </si>
  <si>
    <t>4.12</t>
  </si>
  <si>
    <t xml:space="preserve"> 170339 </t>
  </si>
  <si>
    <t>un</t>
  </si>
  <si>
    <t xml:space="preserve"> 101882 </t>
  </si>
  <si>
    <t>QUADRO DE DISTRIBUIÇÃO DE ENERGIA EM CHAPA DE AÇO GALVANIZADO, DE EMBUTIR, COM BARRAMENTO TRIFÁSICO, PARA 30 DISJUNTORES DIN 225A - FORNECIMENTO E INSTALAÇÃO. AF_10/2020</t>
  </si>
  <si>
    <t xml:space="preserve"> 09.04.022 </t>
  </si>
  <si>
    <t>FDE</t>
  </si>
  <si>
    <t>QUADRO GERAL - DISJUNTOR TERMO MAGNETICO 3X400A</t>
  </si>
  <si>
    <t xml:space="preserve"> 064173 </t>
  </si>
  <si>
    <t>DISJUNTOR TRIPOLAR CAIXA MOLDADA 225A EZC250N3225 SCHNEIDER</t>
  </si>
  <si>
    <t xml:space="preserve"> 064170 </t>
  </si>
  <si>
    <t>DISJUNTOR TRIPOLAR CAIXA MOLDADA 690VCA 600A 10KA STECK</t>
  </si>
  <si>
    <t xml:space="preserve"> 09.04.023 </t>
  </si>
  <si>
    <t>QUADRO GERAL - DISJUNTOR TERMO MAGNETICO 3X600A</t>
  </si>
  <si>
    <t xml:space="preserve"> 93663 </t>
  </si>
  <si>
    <t>DISJUNTOR BIPOLAR TIPO DIN, CORRENTE NOMINAL DE 25A - FORNECIMENTO E INSTALAÇÃO. AF_10/2020</t>
  </si>
  <si>
    <t xml:space="preserve"> 065812 </t>
  </si>
  <si>
    <t>DISJUNTOR CAIXA MOLDADA TRIPOLAR 400A DWP 400L WEG</t>
  </si>
  <si>
    <t xml:space="preserve"> 93661 </t>
  </si>
  <si>
    <t>DISJUNTOR BIPOLAR TIPO DIN, CORRENTE NOMINAL DE 16A - FORNECIMENTO E INSTALAÇÃO. AF_10/2020</t>
  </si>
  <si>
    <t xml:space="preserve"> 93664 </t>
  </si>
  <si>
    <t>DISJUNTOR BIPOLAR TIPO DIN, CORRENTE NOMINAL DE 32A - FORNECIMENTO E INSTALAÇÃO. AF_10/2020</t>
  </si>
  <si>
    <t xml:space="preserve"> 454 </t>
  </si>
  <si>
    <t xml:space="preserve"> 7998 </t>
  </si>
  <si>
    <t>TOMADA 2P+T 10A (S/FIAÇÃO)</t>
  </si>
  <si>
    <t>DISJUNTOR TERMOMAGNETICO TRIPOLAR 160 A, PADRÃO DIN (EUROPEU - LINHA BRANCA),65KA</t>
  </si>
  <si>
    <t>DISJUNTOR TERMOMAGNETICO TRIPOLAR 100 A, PADRÃO NEMA (AMERICANO - LINHA PRETA), 5KA</t>
  </si>
  <si>
    <t>5.2</t>
  </si>
  <si>
    <t>5.3</t>
  </si>
  <si>
    <t>5.4</t>
  </si>
  <si>
    <t>5.5</t>
  </si>
  <si>
    <t xml:space="preserve">ILUMINAÇÃO </t>
  </si>
  <si>
    <t xml:space="preserve"> 170332 </t>
  </si>
  <si>
    <t xml:space="preserve"> 8662 </t>
  </si>
  <si>
    <t xml:space="preserve"> 97610 </t>
  </si>
  <si>
    <t>LÂMPADA COMPACTA DE LED 10 W, BASE E27 - FORNECIMENTO E INSTALAÇÃO. AF_09/2024</t>
  </si>
  <si>
    <t xml:space="preserve"> 1201001161 </t>
  </si>
  <si>
    <t>AGESUL</t>
  </si>
  <si>
    <t>LAMPADA LED 15 W BIVOLT BRANCA, FORMATO TRADICIONAL (BASE E27) - FORNECIMENTO E INSTALACAO</t>
  </si>
  <si>
    <t xml:space="preserve"> 13537 </t>
  </si>
  <si>
    <t>REFLETOR MODULAR DE LED LINEAR PARA CAMPO OU QUADRA, 200W, IP68 DÚPLO, MÓDULOS N2, CORPO EM ALUMÍNIO, PINTURA ELETROSTÁTICA, PROTEÇÃO CONTRA CORROSÃO, 6500K, FP = &gt;0.95, IRC = RA&gt;80. FL = 22.000 LUMÉNS, VU = 50.000H, ÂNGULO DO FEIXE = 120º</t>
  </si>
  <si>
    <t xml:space="preserve">ATERRAMENTO </t>
  </si>
  <si>
    <t xml:space="preserve"> 96985 </t>
  </si>
  <si>
    <t>HASTE DE ATERRAMENTO, DIÂMETRO 5/8", COM 3 METROS - FORNECIMENTO E INSTALAÇÃO. AF_08/2023</t>
  </si>
  <si>
    <t xml:space="preserve"> 171110 </t>
  </si>
  <si>
    <t xml:space="preserve"> 98111 </t>
  </si>
  <si>
    <t>CAIXA DE INSPEÇÃO PARA ATERRAMENTO, CIRCULAR, EM POLIETILENO, DIÂMETRO INTERNO = 0,3 M. AF_12/2020</t>
  </si>
  <si>
    <t xml:space="preserve"> 96977 </t>
  </si>
  <si>
    <t>CORDOALHA DE COBRE NU 50 MM², ENTERRADA - FORNECIMENTO E INSTALAÇÃO. AF_08/2023</t>
  </si>
  <si>
    <t>6.3</t>
  </si>
  <si>
    <t>6.4</t>
  </si>
  <si>
    <t>CONECTOR PARA HASTE DE ATERRAMENTO DE 5/8"</t>
  </si>
  <si>
    <t xml:space="preserve"> 021101 </t>
  </si>
  <si>
    <t>MOBILIZACAO/DESMOBILIZACAO DE EQUIP. E MO</t>
  </si>
  <si>
    <t>INTERRUPTOR 1 TECLA SIMPLES (S/FIAÇAO)</t>
  </si>
  <si>
    <t>SOQUETE OU BOCAL DE PORCELANA E27 DE TEMPO, REF.MT-2233, MARCA DECORLUX OU SIMILAR</t>
  </si>
  <si>
    <t xml:space="preserve"> 170941 </t>
  </si>
  <si>
    <t>CABO MULTIPLEX 4 X 25MM²</t>
  </si>
  <si>
    <t>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</si>
</sst>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#,##0.00"/>
    <numFmt numFmtId="166" formatCode="&quot;R$&quot;\ #,##0.00"/>
  </numFmts>
  <fonts count="25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1"/>
    </font>
    <font>
      <b/>
      <sz val="14"/>
      <name val="Arial"/>
      <family val="1"/>
    </font>
    <font>
      <sz val="14"/>
      <name val="Arial"/>
      <family val="1"/>
    </font>
    <font>
      <b/>
      <sz val="14"/>
      <color rgb="FF000000"/>
      <name val="Arial"/>
      <family val="1"/>
    </font>
    <font>
      <b/>
      <sz val="26"/>
      <name val="Arial"/>
      <family val="2"/>
    </font>
    <font>
      <b/>
      <sz val="26"/>
      <name val="Arial"/>
      <family val="1"/>
    </font>
    <font>
      <b/>
      <sz val="26"/>
      <color rgb="FF000000"/>
      <name val="Arial"/>
      <family val="1"/>
    </font>
    <font>
      <sz val="26"/>
      <color rgb="FF000000"/>
      <name val="Arial"/>
      <family val="1"/>
    </font>
    <font>
      <sz val="26"/>
      <name val="Arial"/>
      <family val="1"/>
    </font>
    <font>
      <sz val="28"/>
      <name val="Arial"/>
      <family val="1"/>
    </font>
    <font>
      <sz val="28"/>
      <name val="Arial"/>
      <family val="2"/>
    </font>
    <font>
      <sz val="26"/>
      <color rgb="FF000000"/>
      <name val="Arial"/>
      <family val="2"/>
    </font>
    <font>
      <b/>
      <sz val="28"/>
      <name val="Arial"/>
      <family val="2"/>
    </font>
    <font>
      <sz val="22"/>
      <name val="Arial"/>
      <family val="1"/>
    </font>
    <font>
      <sz val="20"/>
      <name val="Arial"/>
      <family val="1"/>
    </font>
  </fonts>
  <fills count="7">
    <fill>
      <patternFill patternType="none"/>
    </fill>
    <fill>
      <patternFill patternType="gray125"/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6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14">
    <xf numFmtId="0" fontId="0" fillId="0" borderId="0" xfId="0"/>
    <xf numFmtId="2" fontId="0" fillId="0" borderId="0" xfId="0" applyNumberFormat="1"/>
    <xf numFmtId="0" fontId="5" fillId="5" borderId="0" xfId="1" applyFont="1" applyFill="1"/>
    <xf numFmtId="0" fontId="1" fillId="0" borderId="0" xfId="1"/>
    <xf numFmtId="0" fontId="4" fillId="5" borderId="3" xfId="1" applyFont="1" applyFill="1" applyBorder="1"/>
    <xf numFmtId="0" fontId="4" fillId="5" borderId="4" xfId="1" applyFont="1" applyFill="1" applyBorder="1"/>
    <xf numFmtId="0" fontId="4" fillId="5" borderId="5" xfId="1" applyFont="1" applyFill="1" applyBorder="1"/>
    <xf numFmtId="0" fontId="6" fillId="5" borderId="6" xfId="1" applyFont="1" applyFill="1" applyBorder="1" applyAlignment="1">
      <alignment wrapText="1"/>
    </xf>
    <xf numFmtId="10" fontId="6" fillId="5" borderId="7" xfId="1" applyNumberFormat="1" applyFont="1" applyFill="1" applyBorder="1"/>
    <xf numFmtId="10" fontId="6" fillId="5" borderId="8" xfId="1" applyNumberFormat="1" applyFont="1" applyFill="1" applyBorder="1"/>
    <xf numFmtId="0" fontId="6" fillId="5" borderId="1" xfId="1" applyFont="1" applyFill="1" applyBorder="1" applyAlignment="1">
      <alignment wrapText="1"/>
    </xf>
    <xf numFmtId="10" fontId="6" fillId="5" borderId="2" xfId="1" applyNumberFormat="1" applyFont="1" applyFill="1" applyBorder="1"/>
    <xf numFmtId="10" fontId="6" fillId="5" borderId="9" xfId="1" applyNumberFormat="1" applyFont="1" applyFill="1" applyBorder="1"/>
    <xf numFmtId="0" fontId="6" fillId="5" borderId="10" xfId="1" applyFont="1" applyFill="1" applyBorder="1" applyAlignment="1">
      <alignment wrapText="1"/>
    </xf>
    <xf numFmtId="10" fontId="6" fillId="5" borderId="11" xfId="1" applyNumberFormat="1" applyFont="1" applyFill="1" applyBorder="1"/>
    <xf numFmtId="10" fontId="6" fillId="5" borderId="12" xfId="1" applyNumberFormat="1" applyFont="1" applyFill="1" applyBorder="1"/>
    <xf numFmtId="44" fontId="7" fillId="4" borderId="0" xfId="2" applyFont="1" applyFill="1" applyBorder="1" applyAlignment="1">
      <alignment vertical="center"/>
    </xf>
    <xf numFmtId="0" fontId="1" fillId="0" borderId="13" xfId="1" applyBorder="1"/>
    <xf numFmtId="0" fontId="1" fillId="0" borderId="14" xfId="1" applyBorder="1"/>
    <xf numFmtId="0" fontId="1" fillId="0" borderId="5" xfId="1" applyBorder="1" applyAlignment="1">
      <alignment horizontal="center"/>
    </xf>
    <xf numFmtId="0" fontId="7" fillId="4" borderId="15" xfId="1" applyFont="1" applyFill="1" applyBorder="1" applyAlignment="1">
      <alignment horizontal="left" vertical="center"/>
    </xf>
    <xf numFmtId="0" fontId="7" fillId="4" borderId="16" xfId="1" applyFont="1" applyFill="1" applyBorder="1" applyAlignment="1">
      <alignment horizontal="center" vertical="center"/>
    </xf>
    <xf numFmtId="10" fontId="7" fillId="4" borderId="17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/>
    </xf>
    <xf numFmtId="0" fontId="7" fillId="4" borderId="2" xfId="1" applyFont="1" applyFill="1" applyBorder="1" applyAlignment="1">
      <alignment horizontal="center" vertical="center"/>
    </xf>
    <xf numFmtId="10" fontId="7" fillId="4" borderId="9" xfId="1" applyNumberFormat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left" vertical="center"/>
    </xf>
    <xf numFmtId="0" fontId="7" fillId="4" borderId="11" xfId="1" applyFont="1" applyFill="1" applyBorder="1" applyAlignment="1">
      <alignment horizontal="center" vertical="center"/>
    </xf>
    <xf numFmtId="10" fontId="7" fillId="4" borderId="12" xfId="1" applyNumberFormat="1" applyFont="1" applyFill="1" applyBorder="1" applyAlignment="1">
      <alignment horizontal="center" vertical="center"/>
    </xf>
    <xf numFmtId="0" fontId="8" fillId="0" borderId="3" xfId="1" applyFont="1" applyBorder="1"/>
    <xf numFmtId="10" fontId="8" fillId="0" borderId="5" xfId="1" applyNumberFormat="1" applyFont="1" applyBorder="1" applyAlignment="1">
      <alignment horizontal="center"/>
    </xf>
    <xf numFmtId="0" fontId="4" fillId="5" borderId="0" xfId="1" applyFont="1" applyFill="1"/>
    <xf numFmtId="0" fontId="1" fillId="5" borderId="0" xfId="1" applyFill="1"/>
    <xf numFmtId="0" fontId="6" fillId="5" borderId="15" xfId="1" applyFont="1" applyFill="1" applyBorder="1"/>
    <xf numFmtId="10" fontId="6" fillId="5" borderId="16" xfId="1" applyNumberFormat="1" applyFont="1" applyFill="1" applyBorder="1"/>
    <xf numFmtId="10" fontId="6" fillId="5" borderId="17" xfId="1" applyNumberFormat="1" applyFont="1" applyFill="1" applyBorder="1"/>
    <xf numFmtId="0" fontId="6" fillId="5" borderId="1" xfId="1" applyFont="1" applyFill="1" applyBorder="1"/>
    <xf numFmtId="0" fontId="6" fillId="5" borderId="10" xfId="1" applyFont="1" applyFill="1" applyBorder="1"/>
    <xf numFmtId="0" fontId="9" fillId="5" borderId="15" xfId="1" applyFont="1" applyFill="1" applyBorder="1"/>
    <xf numFmtId="10" fontId="6" fillId="5" borderId="21" xfId="1" applyNumberFormat="1" applyFont="1" applyFill="1" applyBorder="1"/>
    <xf numFmtId="0" fontId="9" fillId="5" borderId="21" xfId="1" applyFont="1" applyFill="1" applyBorder="1"/>
    <xf numFmtId="0" fontId="9" fillId="5" borderId="22" xfId="1" applyFont="1" applyFill="1" applyBorder="1"/>
    <xf numFmtId="0" fontId="9" fillId="5" borderId="1" xfId="1" applyFont="1" applyFill="1" applyBorder="1"/>
    <xf numFmtId="10" fontId="6" fillId="5" borderId="23" xfId="1" applyNumberFormat="1" applyFont="1" applyFill="1" applyBorder="1"/>
    <xf numFmtId="0" fontId="9" fillId="5" borderId="23" xfId="1" applyFont="1" applyFill="1" applyBorder="1"/>
    <xf numFmtId="0" fontId="9" fillId="5" borderId="24" xfId="1" applyFont="1" applyFill="1" applyBorder="1"/>
    <xf numFmtId="0" fontId="9" fillId="5" borderId="25" xfId="1" applyFont="1" applyFill="1" applyBorder="1"/>
    <xf numFmtId="10" fontId="6" fillId="5" borderId="26" xfId="1" applyNumberFormat="1" applyFont="1" applyFill="1" applyBorder="1"/>
    <xf numFmtId="0" fontId="9" fillId="5" borderId="26" xfId="1" applyFont="1" applyFill="1" applyBorder="1" applyAlignment="1">
      <alignment horizontal="center"/>
    </xf>
    <xf numFmtId="10" fontId="6" fillId="5" borderId="27" xfId="1" applyNumberFormat="1" applyFont="1" applyFill="1" applyBorder="1"/>
    <xf numFmtId="165" fontId="0" fillId="0" borderId="0" xfId="0" applyNumberFormat="1"/>
    <xf numFmtId="0" fontId="2" fillId="3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2" fontId="13" fillId="2" borderId="2" xfId="0" applyNumberFormat="1" applyFont="1" applyFill="1" applyBorder="1" applyAlignment="1">
      <alignment horizontal="right" vertical="top" wrapText="1"/>
    </xf>
    <xf numFmtId="165" fontId="13" fillId="2" borderId="2" xfId="0" applyNumberFormat="1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0" fontId="11" fillId="3" borderId="0" xfId="0" applyFont="1" applyFill="1" applyAlignment="1">
      <alignment horizontal="right" vertical="top" wrapText="1"/>
    </xf>
    <xf numFmtId="0" fontId="14" fillId="3" borderId="2" xfId="0" applyFont="1" applyFill="1" applyBorder="1" applyAlignment="1">
      <alignment horizontal="left" vertical="top" wrapText="1"/>
    </xf>
    <xf numFmtId="0" fontId="15" fillId="3" borderId="2" xfId="0" applyFont="1" applyFill="1" applyBorder="1" applyAlignment="1">
      <alignment horizontal="left" vertical="top" wrapText="1"/>
    </xf>
    <xf numFmtId="0" fontId="15" fillId="3" borderId="2" xfId="0" applyFont="1" applyFill="1" applyBorder="1" applyAlignment="1">
      <alignment horizontal="center" vertical="center" wrapText="1"/>
    </xf>
    <xf numFmtId="2" fontId="15" fillId="3" borderId="2" xfId="0" applyNumberFormat="1" applyFont="1" applyFill="1" applyBorder="1" applyAlignment="1">
      <alignment horizontal="center" vertical="center" wrapText="1"/>
    </xf>
    <xf numFmtId="165" fontId="15" fillId="3" borderId="2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 vertical="center" wrapText="1"/>
    </xf>
    <xf numFmtId="165" fontId="16" fillId="2" borderId="2" xfId="0" applyNumberFormat="1" applyFont="1" applyFill="1" applyBorder="1" applyAlignment="1">
      <alignment horizontal="center" vertical="center" wrapText="1"/>
    </xf>
    <xf numFmtId="2" fontId="16" fillId="2" borderId="2" xfId="0" applyNumberFormat="1" applyFont="1" applyFill="1" applyBorder="1" applyAlignment="1">
      <alignment horizontal="right" vertical="top" wrapText="1"/>
    </xf>
    <xf numFmtId="165" fontId="16" fillId="2" borderId="2" xfId="0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left" vertical="center" wrapText="1"/>
    </xf>
    <xf numFmtId="0" fontId="15" fillId="3" borderId="0" xfId="0" applyFont="1" applyFill="1" applyAlignment="1">
      <alignment horizontal="right" vertical="center" wrapText="1"/>
    </xf>
    <xf numFmtId="4" fontId="15" fillId="3" borderId="0" xfId="0" applyNumberFormat="1" applyFont="1" applyFill="1" applyAlignment="1">
      <alignment horizontal="right" vertical="center" wrapText="1"/>
    </xf>
    <xf numFmtId="0" fontId="19" fillId="3" borderId="0" xfId="0" applyFont="1" applyFill="1" applyAlignment="1">
      <alignment horizontal="center" vertical="top" wrapText="1"/>
    </xf>
    <xf numFmtId="0" fontId="20" fillId="3" borderId="0" xfId="0" applyFont="1" applyFill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left" vertical="top" wrapText="1"/>
    </xf>
    <xf numFmtId="0" fontId="14" fillId="3" borderId="29" xfId="0" applyFont="1" applyFill="1" applyBorder="1" applyAlignment="1">
      <alignment horizontal="left" vertical="top" wrapText="1"/>
    </xf>
    <xf numFmtId="0" fontId="17" fillId="6" borderId="2" xfId="0" applyFont="1" applyFill="1" applyBorder="1" applyAlignment="1">
      <alignment horizontal="left" vertical="top" wrapText="1"/>
    </xf>
    <xf numFmtId="0" fontId="17" fillId="6" borderId="2" xfId="0" applyFont="1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left" vertical="center" wrapText="1"/>
    </xf>
    <xf numFmtId="2" fontId="17" fillId="6" borderId="2" xfId="0" applyNumberFormat="1" applyFont="1" applyFill="1" applyBorder="1" applyAlignment="1">
      <alignment horizontal="center" vertical="center" wrapText="1"/>
    </xf>
    <xf numFmtId="165" fontId="17" fillId="6" borderId="2" xfId="0" applyNumberFormat="1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left" vertical="top" wrapText="1"/>
    </xf>
    <xf numFmtId="166" fontId="0" fillId="0" borderId="0" xfId="0" applyNumberFormat="1"/>
    <xf numFmtId="0" fontId="23" fillId="0" borderId="0" xfId="0" applyFont="1"/>
    <xf numFmtId="166" fontId="23" fillId="0" borderId="0" xfId="0" applyNumberFormat="1" applyFont="1"/>
    <xf numFmtId="166" fontId="24" fillId="0" borderId="0" xfId="0" applyNumberFormat="1" applyFont="1"/>
    <xf numFmtId="10" fontId="9" fillId="5" borderId="18" xfId="1" applyNumberFormat="1" applyFont="1" applyFill="1" applyBorder="1" applyAlignment="1">
      <alignment horizontal="center"/>
    </xf>
    <xf numFmtId="10" fontId="9" fillId="5" borderId="19" xfId="1" applyNumberFormat="1" applyFont="1" applyFill="1" applyBorder="1" applyAlignment="1">
      <alignment horizontal="center"/>
    </xf>
    <xf numFmtId="10" fontId="9" fillId="5" borderId="20" xfId="1" applyNumberFormat="1" applyFont="1" applyFill="1" applyBorder="1" applyAlignment="1">
      <alignment horizontal="center"/>
    </xf>
    <xf numFmtId="165" fontId="14" fillId="3" borderId="2" xfId="0" applyNumberFormat="1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0" fontId="14" fillId="3" borderId="28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left" vertical="top"/>
    </xf>
    <xf numFmtId="0" fontId="14" fillId="3" borderId="23" xfId="0" applyFont="1" applyFill="1" applyBorder="1" applyAlignment="1">
      <alignment horizontal="left" vertical="top"/>
    </xf>
    <xf numFmtId="0" fontId="14" fillId="3" borderId="29" xfId="0" applyFont="1" applyFill="1" applyBorder="1" applyAlignment="1">
      <alignment horizontal="left" vertical="top"/>
    </xf>
    <xf numFmtId="0" fontId="14" fillId="3" borderId="28" xfId="0" applyFont="1" applyFill="1" applyBorder="1" applyAlignment="1">
      <alignment horizontal="left" vertical="top" wrapText="1"/>
    </xf>
    <xf numFmtId="0" fontId="14" fillId="3" borderId="23" xfId="0" applyFont="1" applyFill="1" applyBorder="1" applyAlignment="1">
      <alignment horizontal="left" vertical="top" wrapText="1"/>
    </xf>
    <xf numFmtId="0" fontId="14" fillId="3" borderId="29" xfId="0" applyFont="1" applyFill="1" applyBorder="1" applyAlignment="1">
      <alignment horizontal="left" vertical="top" wrapText="1"/>
    </xf>
    <xf numFmtId="0" fontId="15" fillId="3" borderId="28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right" vertical="top" wrapText="1"/>
    </xf>
    <xf numFmtId="0" fontId="15" fillId="3" borderId="2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right" vertical="center" wrapText="1"/>
    </xf>
    <xf numFmtId="4" fontId="15" fillId="3" borderId="2" xfId="0" applyNumberFormat="1" applyFont="1" applyFill="1" applyBorder="1" applyAlignment="1">
      <alignment horizontal="right" vertical="center" wrapText="1"/>
    </xf>
    <xf numFmtId="4" fontId="15" fillId="3" borderId="30" xfId="0" applyNumberFormat="1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left" vertical="center" wrapText="1"/>
    </xf>
    <xf numFmtId="0" fontId="15" fillId="3" borderId="29" xfId="0" applyFont="1" applyFill="1" applyBorder="1" applyAlignment="1">
      <alignment horizontal="left" vertical="center" wrapText="1"/>
    </xf>
  </cellXfs>
  <cellStyles count="12">
    <cellStyle name="Mo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2 2 9 2" xfId="4" xr:uid="{00000000-0005-0000-0000-000004000000}"/>
    <cellStyle name="Normal 2 3" xfId="5" xr:uid="{00000000-0005-0000-0000-000005000000}"/>
    <cellStyle name="Normal 3" xfId="6" xr:uid="{00000000-0005-0000-0000-000006000000}"/>
    <cellStyle name="Normal 3 10" xfId="7" xr:uid="{00000000-0005-0000-0000-000007000000}"/>
    <cellStyle name="Normal 7 2" xfId="8" xr:uid="{00000000-0005-0000-0000-000008000000}"/>
    <cellStyle name="Porcentagem 2" xfId="9" xr:uid="{00000000-0005-0000-0000-000009000000}"/>
    <cellStyle name="Vírgula 2" xfId="10" xr:uid="{00000000-0005-0000-0000-00000A000000}"/>
    <cellStyle name="Vírgula 3 2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140676</xdr:rowOff>
    </xdr:from>
    <xdr:to>
      <xdr:col>3</xdr:col>
      <xdr:colOff>258640</xdr:colOff>
      <xdr:row>13</xdr:row>
      <xdr:rowOff>131885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770"/>
        <a:stretch>
          <a:fillRect/>
        </a:stretch>
      </xdr:blipFill>
      <xdr:spPr bwMode="auto">
        <a:xfrm>
          <a:off x="609600" y="2452076"/>
          <a:ext cx="3757490" cy="54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682624</xdr:colOff>
      <xdr:row>0</xdr:row>
      <xdr:rowOff>254000</xdr:rowOff>
    </xdr:from>
    <xdr:to>
      <xdr:col>0</xdr:col>
      <xdr:colOff>2825750</xdr:colOff>
      <xdr:row>0</xdr:row>
      <xdr:rowOff>2482850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624" y="254000"/>
          <a:ext cx="2143126" cy="222885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62</xdr:row>
      <xdr:rowOff>0</xdr:rowOff>
    </xdr:from>
    <xdr:to>
      <xdr:col>10</xdr:col>
      <xdr:colOff>304800</xdr:colOff>
      <xdr:row>65</xdr:row>
      <xdr:rowOff>44450</xdr:rowOff>
    </xdr:to>
    <xdr:sp macro="" textlink="">
      <xdr:nvSpPr>
        <xdr:cNvPr id="3" name="AutoShape 2" descr="data:image/png;base64,iVBORw0KGgoAAAANSUhEUgAAAJYAAABGCAYAAAAuP23NAAAAAXNSR0IArs4c6QAAIABJREFUeF7tvQd4XNd17/ubipkBMOgdJNFIkGCvYhOLKKoX27KaixT7XiuxFJc4eTfJu/F1bvLy5TlxYjlO8vzFKVbvVq+kxCaSIin2TgJE7x3TyznnfWufMwBIAiQtywrznocqIGbmnH32/u9V/2ttm2EYBlfRSwajJZMMBYdxOpxk+NKxOxxqhDb1r/z3Cl7WY+kYhLUYw/EQg6ERItEIbpcbvy+TLE86mU4vLpsTDPnHwLAZ2Gxylyu8z0RDuWBG5ZpxXSMYjzASDxGKhdF0HZ/bg1/G4PbgdaQBdtRArGc1n3iClxorGKm3DYN4PEZ3fw85Wdlk+vzqPXO+/nNetqsJWJpMlq7jMDTODnXRNtTDrPyp5Gfkgs2GwwZ22+TTpVvLYtN1DF2jLzrCif4mtnUeY3ffSVoDXcQ1HRwu8jw+FuRMZW3JHJYXzaXMW4jL4cRwGNht9k8OLFlxHWS/GnadaDJG40gPu7tOs7P7OCeGzjEcDaLbbHicaVRn5nNNQS0rS+YzN7eaLLcPDR2H3abGMTGwDHTNIK7etuNCpzs6wP7GY8wrn8HUjBKSNhtO+2+BpeZPAcvQsesarZEBfnlyB4tKZ7Asrxa30wUOE1iTSRMlfA0dDY0TQ228UL+b99sO0xzpIWGL4TR0dLuDmMOOHQNv3CDf7mVFyRzuqFnDyqI6/E6PWg2RWp/opUSJjvzpTYywpf0oL575kIP99QRsYTSnjnl3Jzo2nJqOV3cwNaOIu6es5s6qVZRl5mO3pzbRRBLLQNchKRvNgLgWZ2/fKY53NHJb7WqmpucJtrHbfy25+4keP/Wlq0diGaAZstl1HLpGfzLI3x9+mYI0P/fVrKPElzcm3idZdJF2CSPJscFm/uPEe7zXdoCAFsbmsJGUFQAchqlWU9pKM3Sc2FmUXc3Xa2/i+ikL8LsEXJ8MWAJu3dDojQ3zVsteHju5iROhdrkxTkPAAjbDjk13otlBt5nPLFIqJy2Le0pX8tD0G5mWUzzpEMx7KMGISOf2cC9Pnt6Cz+nmwbobyXH7zG1qc35yyftrwUqe8WqxsWSiLGDZDY2wHuPRY6/S1tPBA3NvYVFRLWliCylpYj71eFPGpoSVTke4n5+feI8XmrbTqw0os0UkBDY7hs2GIVOt25DPy2Xk7wmbhs9wcH3+HB6aeztLimpxiniUO1i2ypUqFZnOcCLGts4j/Oz4G+wbOkPSruE2HNgNm1JRAib5WcYjP5sGno5u06hxFfDg9Bu4p/Y6cl2Z5oOOjsF6bmuu5HthLcqHncd5/Pi73FS5hPuqrsPpcmBHE3n4iTfIr4mrqwtYSouopTZIGhpPnt3KCye3srFiEV+asZ4Cb47agSlgyY5Vu1YkgQFJLc7rTXv56am3OTvSjGaPozlkXexqIUW9qXtYiFTWmlpgA03XyHdlcF/1en6n5kbKvQXodh2b3UCW6UqBpRs6jcPd/PzEOzzTtIWoLYZDjdm0DcWoljGPf6WsRpF0Tt3G0vyZfG/uF1lRUIdN7Cy7oZSn+lmN30CcEhFKzeEeHjvzLjtaD/MnS+5jQ8kS4g4bbsPAIff8hJL3/zvASm1ctUMNtfjbu4/yV3ufIzvNw/fmf57F+bW4HK7zgCUYUdLHQBmwPz70Cs+17iaqh7DbdFN9XsLgT4k9WVSSBivy6vjWnC+wurgOlxg6ykuU/1+ZaoxqcXa0HObRQ79kf6QRmxjh6pnM7496chOASwFG0yhx5fL16TfxpdrryXVnmJ6qXEL0qAUsQze93Q/aDvHPh17B5/Xyg6VfZm5uDTEbuA2Us3Ol4/51gXTh968eVXjByERynQt08ed7H+fA4Fm+NmMjX63ZSJFXPMQxlSA/6WLJYrC37zQ/PPIiO/tPYbOJpLE+qgz+S79kUSUEMM1TxH+vvZkvVl5r2ioKtfYrNuYHYwGeP72Fnx57mT57cFQdKeFxBWOQDeUxnGwoWsgfLrqbmZlTrDGMORQCqqSmcTbUwb8ce4tNjXu5ueYavjv/Lkq8YrjrOBApJ+L6cnf9tCFlae+rxsaa4Pn6ogH+4eBzPNn6PnOya/gf8+5nacEM3HanEjQp80RAJarhjcbd/PjELzkVaMNwmCEDpcSuYG4FyLpukOvy89XqDXxt+kalenUFUHH9L30RFV4wDDpC/fzbqbf51/q3SNiT2A0nus2B3ZI6l1tGuYao52typvPHC+5laf4sNBVmMf81dTkEElHeaT/A3x14loAe4Vuzb+OrtTfhcaThIGlJOddvjfeJJjwUj/F0/Sb+8dQvCSWSPDTjTr5as55CbxaaXUxyS80ACXRePL2Vn516jcZwt3rfUIa7qLLLLaf5vkisHGcmX61az9dm3EihL1ctkIBK7jXZy7TbxFMzaBnp5v85+TqPN3+gbEWn7kBXqDDV2eVeZsjExuKsGv54/t2sLJptGfgqgKBAJ2r7bKibfzr8Gm8276LEn8+fzbubmyqWq+/KM2OXzyvr7nK3/I28f9WqQpmbpK6zpfswf7v/SQ4PtzDPP4PvzL2TtaWzVXBRqSj5YxgkMHjp7A7++fQbNES61GQpH1DZSFc2dwKsImcWD9Zs5CszNlDgybbU0CViZylnQCQW0B7s5ecn3+Tfzm1WcTm3AMEuwdIrB5Zh2FiYXcOfLLiX1YWzFDREvRmGA5sOQ8kRXmnZw08Pv8ZAMqACrP9r4T3Myasee9Bf0Zu9shm68k9dtcCSjasZBvUjbfz9wed5u/OQCkfcMmUpD8+5mbqsKdhtYsjLLpZQhcG7Lfv58YmXORpsVrBy6iawrjS3oWkaUzwFfH3GjdxTs5Zct7j7ZopnMgtJWXdyC7mXbtAXH+HJ+vf5p5OvM0ICl/IeLLf1CtZFJJbdsLMsdxZ/vPheluXWqBuYyt5OPJHg4/4z/OTwK+zsP6PSQXdPWc4fLrqL3LTsK7jDZ/ORqxdYsksNGImO8K+n3uPf6zfTEx8gL83P12fewFer1lDkycMusS15GQbHB5v50cHn+aDnKHG7GZAcDVhdQmqNxsM0nYq0Au6vWMud1ddSnFmAU+38VLjg4kVRIQ+lecx8YFOwh5fPbuGZxq106iGcNruyr9Q4ruAljkimzcMdZct5ZP7nqEgvsoIwhkoDNQe6+Zfjb/Ji8y5iiShlGQV8s+YGvjr7Bhx21xXc4bP5yNULrFTAVE/yZss+/vb4S5wJNqHb7SzIqOLbdbeyrnQ+me4MtbDyGkgE+MXRN3mq4QO6tJAKcorEEjU0oalhGcKahCV0TS3ohvKF3Fi0mGJ3HiXZBRRm5OC2uXCoOIGlVm1iyqRcfzHODBJanNZgH53hIRX2eKX1Q97rPqzSKi7dpuy9yccgBjvKSBfJW+Mr4uGZt3FnxQrSHb7REMVAPMTrTbv52am3qI914086mFdQxf9R9wVWlc9XXsoVav3fOLquamAZVvTzWH8jPzz2PNt7DhExJLfmZX3uLB6ou54VpXPw2IUZYJBE4+OeM/zz0dfY3nuCmE0zJc4kmkxUmClxNJUameuv4KG6W1hRPIfOwX76g4NMzS2iMqsMl8OtbCaVCE8xLaxI60giwumhDgZCw5T78snyZfBux8f87PTrnIt247I7cEgaZyJjz4rYCqAS2MixebmtfDHfmH0LNf4yHIYknGwEkxG2dh7l5yfeYt/IWeI2g3w83DRlCX807y7KRbL9J+YGL0TqVQsssYSVJLJBf2yYfzn+Os82bKE3GUKz2cjGx/riuTw463oW5VVb4LIxnIzwbtsBHjv1LoeHz5EggcNuLuqFC5uy4wTA09IKuLd6NXfXXEupr5CRWJhjPfW0jPRQlVvO7PxKMpxeM8yhguHivWn0x0bY33eO7nCQOf5pTPeX4na5aA51KY/2+aZtdGsBXCrkMAFjQS5jGCR1Ax8e1uTV8d9mb2RZ0Syl2gT4CS3BgZ4zKpq/pf84cVtUAXWKu4CHam/ky7Oux2NzqwDqbyXWZYRxSpqo9UPjtYadPHriVc5EOlUIQGyqHHsGN5Qs4oHaDczLrcRlF8aAADHI1rYjvNSwhf1DZxnRwjgcDuwCMGvqzbiVjlu3MT1jCjeXL+f2imVU+IsUP0vyjmKI7+9p4NRAK1X+EpYXz6TAl60AqpGkKdjFrrajDEWCLCqaxbycaryuNJVwFil4eqiNlxu280brR7TE+pVEcSpu2ViEVwk9iZ/ZfawpmMsXa9aytHimArFIsYAe52D/OZ4SUPUcZtgWVTQZJy7mZc/gf82/j6XFtaZ/YEXmf+N67gpucNVKLAUokVq6GRg83t/Ej46/yOa+QyS0pDLMRTXlOf3cVLKIe2vXMTt3qtq54q6PJMIcG2zkw65jfNR2nKaRLoaMCAk0lUPz2dIo8eWwqGg660sXsCC3hmJvrlJbyr3XTRd/ID7MR10n+KirgVxfDjdNW0Bleh6nBlvY1HiAaCLOuikLWFxYi8ftVaB32nTFpRLuV2uoh13dx9nSdpgTfU0KrGGSKrYlHmOO08uMrFLWlM5jbfE8arLK8Tg8ysOM6jH2DZ7j30++x4c9RwkZISUt5ZVuT+e2spX8z4X3UuDONGN2VxpXuQJg/LofuWqBZSX8zcS/HYYTIX527DUea9xEfzyAW5IWdhN8RY5s1hXO5QvTV7Mgv4Z0u0dJlZARpyc8SPNwt+Jktcf6CcVDeOxO8j3ZTPHmU5VVSnlGoZIQJsHPIhtYDkGSJH2RQXZ0Hmd750kF6AKvn6ZIL2l2FzdMWcKK4jqV01P+o4QLrPykXEKS6YPRIM0j3TSHummN9ikCokT5s9J8lHizmOYTO66cQk+WuqaGwUgsyOHeep45s41tfccZNiT3OZZtKPXk83DdHXy5eh1u8YwlTjYZMfDXRckn+P5VDawUDUDSKprN4N3mvfz06MscDTSpR7XZ7eZHdBs59nQW5U7njqrVKoFcmJapgCILKIsbJU5Ei5LQEzhsdjwOF2m2NNIcbmWDqetZtBrFlrFcTbm+pic5HWznuaYdvNW8l0A8RLEnk89VrOCu6rWUefNNJoFiSpj2XEormaaYmduLkyBixIgmYsprcDudeBxu3HY3TrtLhSZEonZE+tnadojXm/ZwcKiJsBbB5jA9W3FwhYKzNLeWP176ZeZnVVjpHjOnefmM5CdAySf4ytUNLEtqKJsKaAz08Oj+F3izZw8hIwY4lccnIJBPCFCqMsrYUL6I60rmMstfRqZbJJFpWQlWBKCpPKOoOgHf+MSHCiNYwIrpGgOxAPUjHWzvOcHWjkOcG25DwhNe7NRmT2Vj+RJWFkxnWkYhWWl+7A6XIv4oZkGKiWAZ6KN0H+u5JIQhUQyTdKozlAhwbKiZD1oOsq3zEA3RPqI2sacEsyawHJpBnkPoPRt4aPbt5Lh8yk2VpLMpsa4O8/3qBdY43pSSJkBUT/L06ff5Wf1rNEf6sBnCkASncNzFxJe8nuFQEeg5ORWsKapjUV4llVkl5KT5cdpM495M9Cr0WMFPU8rIAmuGRiAepi3Qx5nhTo71Nyla8algG8lEnAU506jKLuNofxOnhtvITktXNtL8gmrm51ZTk1lKWUY+PqdHhQlMGJv/tbSsmfMTIEgRhB5XXu+ZoXYO9J5lR/dJjgVaCCSDJsBF6lqEQIdu4NKhzj+V7y26n/WF80xP1y5b7LfAumLBehFD1ID9/Wf54eFn2NV/BkPTTYllSTRVZWOxQj12NyVp2czILKUup4LqzDLKfPkU+bLIcKWR5nQqSSb5wWgyyXAySm8kQHd4kJZgD6eGmjkX6KArMkR/LKA+uyS3ii/XrKc2t4LdfWd48exWTg41Y3fYyfJkKpVYm1nGzOxplPryKfT4yfdk4Hd7cMn97HI/g2gywXAsTE+4n45wLw0j7RwbaKYx0E1nIkDIllDxN5Fo8kfVAqgkgkEGadxRvpzvLLyLqb6CUcCOUa9+K7GuGGCjW1036E8E+NmxN3imaQf98WHF8ByNT6XUjyWVRPdJ6CDb6SPPlaW8viJfNv40L16XW9laWlIjnIwzGA/TFRmhJzrCYCJIIBEgpkVJitqzuVmRM50vVq1hffkistLS6YgO8m7rx7xwdhvHR1pIiCeIHZ/DQ5YrgxxXBkWeTIo8fvwen4ptmTafTiQeYzAWojPcT09sgMF4kFA8Ir4imkO5dyoIq1wJKzsgMlmKJyrdhfxR3ee5s2olaS73rzaHn+Gnr2pVOH4eTDvEUKpqR+cJfnTwRQ4HGtAdYiellOX5MydxIKn6Ef0ni+S0O1Wsy2lzqAIKWbyE1PxZ1OSkllQSTHl2lgIT7teinGq+VH0da0vnk+v1KyNd4lRtkX7eaNnHcw3bORtsU/JSKCsO4dQLpUdiZw6Hcg7EMJffKZVt6CR0DS2ZQNeFOyWXNAFl0U3HyNCptJNQjR0uNubP40/m3cPMnCkWRfQzRMuvcKv/OsBScSszB9MdHeSfjr7KK227GUiOmB7ZeKN1LP44WnExpiZN402lD63CT92qllELaxi4LOPdiZN5WRXcX7OeDeVLyPNkKsfLkPSMYl9otIb7eL1xFy+c20F9pAubGNsCvBS/XvESLhie0vEpqWQWdEjFTqpoIvU0o6EPi4RYlJbD706/ma9Mv54Mt0+ViF2tr/9SwDLzaaBrUd5v388/nnqHI4ONJucqRSYfl3C+sMb7PJttHFfeilgo3pQqUjCE2mtnuq+cL1Wu47aK5RT7ck3cmYGJ0XiXFGE0DLfzQsMOXmrZRXu8z6oJNH3NFHjV8CwG6FiFkMmBt3BmXXlsi1hpbhWBlxTOkpyZ/OG8L7KicKYKtaQ8z6sRXP9lgJXKHYot49CStId6+PnpzTzfsovBhDAZTLaoKYomNmAvIq5cRHqQ5JGmvMsqTwn3TVuvCkinZuQrVTbm21kiSEk9g5gW58RQC8/Ub+Wt9o/pTg5Zqs+E4HjgpOxFC2MTRgfGj15JWsMg25HJvRXr+ebMW1WAVneoYMvViClzg1zNnPfzZm2UiSCEOo2EkWBb+1EePfE6+0YacRqaqspR1JFPGIE26cVJxfP64tQ13F+xjqlZRThV5fQkYBU7zkq/HBps5MWGnbzdto+B5PBo8vvXWX0Zk0irOZlVfGf259lQOl+V30vdrTgfV+vrswOW1XQjFc0xl+n8urdRiTK+8C/1udT3LbtIhFJHoJefnXib51t3EUgMYROet82paghTSuty9DqzrlBsIgGVTr4zk1vLlvHl6RuYmT3FBNUkvRzM/LFZqmY3dEJajCODzTxV/z7vdewnmIwqdWWa7KknHhvbZKBIaXVlpxmQb8/grvJV/N6c2yny5lg8fDPzcEUvaz6VxE0FgFM/T7Rh1KRZE33hDS7cX2YcxAzgjlqOKrX12XSbMdkKpotjF89L2Ryper1UIekYDFJqRxZ+jAxivq+i4zZIJBO803qAfzzxJsdG6tFsCVXyZH7e+uzoxEwkcczCBXMBdbIdHq4rWcADNRtZmF+jYk/yLZEMExFSUqFPAZcIS6HShLQ4e/rP8Iszm9nWdYSYHsEhoLWlxmU6CJM4suctqIxLAr6LMyr4zrzPs658gQK5AE81CrjCpLO5xCl6c6pzj6zBJM1PrEyBGXa+1MucFTOOqCk712Y32RufGbDMvgxW4aUFLPVg1gynGnqYEXRTiojkGW1glHrCcUawPPLZ4U5+fvJd3mnfR1AXD1E8tjTTtrElrLLn1M4+H1xqqu3iaxpk6m6W5FZzz4z1rCyeY3KvRlsBTU5NNsu+xmj1MsyheJAtHYd54uz7HBtqVNJQKNRqeRV7Ue2OSVfM9CMldGEjy5nOHVOW8o05t1HqzR/92q9iXakxWtBKhTzk5pM1WDFFjRnaubQZZwHL2shmCabp3n5mwEoaOrFQCHvCwOHzYnc5VZhgdNMZJj1YRGpC04gFw8JwU56YUHZFp3i86bjcHsWrUpLagKAeY3/PWQ71niWQHEHTEyQFxVIJ7BD+k1stamoKxq+muc+SRBMhvLqN+blVLCycQZZiKpiC3eV04XZ5cNgtbv0FcJCAZyweJxqPopMcreIeiAbY13OGIwONxIwkLhw4nQ7c7jTsthQn6wJ4pNS9quCWeJqddGcGywpnsji/Gp9TikcmB/mkqtWqeYxpOoFEUs17hozFKdTtiyFqbgBhWMSJatIDwpSO44M64xV6msOO122V41mS+bMDVjJO+959xPpHKL5mCd78PJyplkRqlGZdnujrYG83p7dsZ7i5VQEtKbmwdC/Tl6+kbGYdLo/X3PQqlqQTS8aIaTESRpyO/jN0DBwlkQySn1VNWd5cMrx5EydnDZtqWHay9QjNfSdx2pL4bJLjMxtL2e0OyvKrmFm+kExfjgm1CxYinoxT31bPoVMHGA73I5gRQMgFokacSFzsLCf5/kKqyqqYWlKBzyvdYFLYvRBcpspKGgYDUZ3GgI7H7qM2w8WUbHNTjVZTXqHYMqu8DZpGomxqHibL42JNiZdyv1R6T3yRhKbz2rkBjvRG1EBVEHocHUh8ZMk1uGwJFhX6WFuRS5rSRBb4PysbS4tFOf7U0wRbO5j1wJfxT5umRL1pa5k2lrJVhAF69jQf/PSf6NizT1FWRDG4s7NY9Y1vMOfmm/H6s0aBpdBl6aIkcY40vsXR5pcJxXupKVnPosq7yM+sntRaEGB9fHo7W4+/SudAvWlsW6EFAdb8qmu5cdH9lOROmxBYkXiYD49s44XNz9LR14pDUjLKMBZJq5PhSKe2pI6ls1cyu3ouJfmlpLmFoy+OxpidNMpsVWpLktMGTcEEm1pDRHUnq3LtXFOabpH5LNvoV7Dd47rOnq4QP9rfT7Hfw8N1PhYU+idVx5Gkzvd3dfDiuYBVrG+oIG5qnDJ0kWUOe5wHZ2Twp8umkaZpGEKUFIHxmQErHuXUL54g2NpC7de+hr+i0kwgW2JWAUs9AvScOMkHj/6Ezt27lWoTXejM8rPqkYeZe+cdeLPOr59LuR9JI87Bc89zsPklgoleZpZuZEnF/RT6Z0w8gYqhqtHaX8/WI6+y/8wHxLWgyfMyZPc5WFi1jluXPkB5XtWkwNp++AOe3vw4HT3tSt1ptqRisXpdPuZMmcf1S25k3vRF5PhzcNiE4GIZjOOERcrhSDlkwoFvCiV4ozlESHNybR6sKknHrvp8iUxVZd5X9JL5EWB91BnmLw6MUOp38Qd1HhYVWm2SJriKAOv/3NnJk+dC6LhUmzhJf42PnSWVR53goZle/mp5OU4Nq7XBZxjH0hJRzvziSQWsGV/7HTIFWKMb1pzhlHHfdewEW//hp3R9tBvNSJrAysxkxSPfZN4EwErNS1KPc+DccxxqeZlQoo/akustYE2fBFgSg4KIFuZ48x4273+elr6To9Fwsc0WVq3hliVfoWxSYEXYfuQDnrGA5XA6SDiS+BwZLJi6kJtX3M686QvwpZnq70o6BYrqSugGzeEJgKU8sF8dWAnNYF9PRAGrONPBd2d5WHgZYH1/ZwdPNAqwhK8rgePzg7Ka8qg1Hqr18JfLpaLIzHmqdf3UJNb4sMd5O9FcUz0e5cxjTxFsa2X67zxA5rTzJdZ4YHUePc62n/6U7j0fkdRNYDn8flY+/LvMvfNOfBdIrPOA1fAch1qvFFimQy07ui/Yw/Yjr7Lr5NuEYkMmC9QuEmutAlZpbuUkEiuCSKxn3jclll0MYqedWWXz+Nyqu1g0cwleRTY0R/krAUskVssFEmsCYI0P0qh7jAZbrJkxUEA92B/nB/uGKUq3850rkFjf39nJE41BDNyqkdt/DrA0idUIS3jM0xvvRejxGKcff4pQWyu1Dz5A5tSKsfioZUCmJJYClkisvSawDM2Gy5/Jyod/7zLAinHg3AscapEmIr3UlqRU4SQSS8lIDXS7YhucbjvEpo+f52zXfhUTE7rw4qr13Lzkq5TkVlxCFW7h2c1P0NrbgsPppDinlNtWfI6Ny24iI82vFlr1Ax1zgU1leJFGtNI/VjmYSKzXm0MEdFMVXiuqcCJgqUZs8sdsCGJqyFQHZhXBVM7A4YEE3987RJHHzbdmu1lclPJ+LxboysayJNZ/KrCMpEYsFiEeiajmtGNmnpUvSyQ498LLRAZ7mSmqcMqVAStuqUKX388qAdYdd1xCYgmwXuRQi2VjKWDdN7mNZcqr0SzwcHCAnUfeZPvxV+iPdaoi1WXV13PTkq9SPAqs8xchHA+x4/BWnt30JC19Tfi86VxTu4J7rr+PquJq7IbbTEaPr4SwDHSLvmeFiqxufRbgxMZqCSV4rTnEsOHk2nxYWzwZsHTl5AQ1g5iuq0CtgbQwSvUONIF1dCjO3xwKUp7m5VtzXCwuSr+k8f5nH3bwZFMIgzTsUg48oSpM8lCt9zenCnUtTveRI/QfOAiRMHbhooym820YSZ2hQ0dxleYx6/d+D9/UqZaNNRZZv1Bide77iIQlsdxZWQpY826//SLjfUwVxjh47iUOtrxoGu+XlVhj82qWmiU513GU9/Y9z/H2Pej2BMumb+TmxQ9QPIlXGBav8NBWntn8BC19zUwrqODza7/IhqUbSLN7cNikn4LVF9sKqygOheqsbBrVMRGahskPcznsuK1GWC1BsbHCFrBsrCn2TSixRJdHEwmOD0Q4PhhThEBdYncpapBNgAUdkTgfdBlU+hx8t87NokLTu57oJRLr8sASu1jjGzM9/F/Ly38zNpauJ6h/+gVaHn+CxMggdl3R+8fkvYjreIzc69cy+zvfwVteaubgxqUVRoF17Dhbf/JTuixgyVZxZ2ebEus2AdbEE5LUYxxq/KUCViDe8ysDSyY4FBlmz4lNbDnyIv2RDhbXbOCWJQ9MrgpjYSWxnn7/cTr72lleu4oHb/06FSVVpqRKuW7jynYkrBLVJU6VpCOcpD8qxD+pRzTITHNQ6HPe8m1yAAAeM0lEQVRSkGanP6rxVlOYgOFiVb6Na0t8JoNDGo2c5xUaDMcSvNIwxCuNESJWM1/laaYOGxB4GwkCeKnMTPK9WeksvAywvv+hGO9BDBXbm0hijQfWFBwiKT9t411socanXqTzF08QHelHV3lA0ySXp3PGE+ixOFk330Ddd7+LtywFrHESy4pjdZ44zrZHf0rHvj1WuMHAlZPLqke+ydxbbxuNY1240wRYh5teVuGGQLzbsrFEFU5mY51/BZX60A1ae8/w/sFnOdK8h1nTlnHL0q9a4YZxeUvLGI/Ewnx4eCtPbf6FOk3j1qV3cv8ND5DhyRjrdGNa7epmIhklAt4RSnCsL0ZD0GBEF9NYOgcm8doNCrxQk+nC5XCwtyNGCDsr8u2sFhtrAmDJuIOJOJtaR9jUniAqRMTRP2aCKKLb6A8miOFiml/jD2ZmsLDo0uEGBSwJN9gv5RUm+UatSKzfFLCSSTr3HWBg9x708IjSx2aHFrOLudbawcjeg2Rdt45Z3/0WnvJyq43jWHpXRd6B7pMnFLDa9wqwYtg0HUdOPqt+/xHm3XIrXv/Egb2kEeNI0yscbHmJkWgPtcUbWVJ5L4X+mklF/vg3zLyfTjwR5FD9Tt4//ArZWfnKK5xWUGvm7lNUlVFghfjw8Bae2vS46ud195r7uXn57SoVdF4OxLqRfKY3kuRgT5jD/TojuJWmHG1gq0iGSbKcBn6Xk8GwhuYwuKbAwZqizEmBJWmwnlCMrohG3AJxynkSi7c9YvDCqRG6km6qM2x8R8INlwHWn+3o4PHGINil/eTFXqE4C6Oq8Jpy07b7tCWWltSJRyMkEzElcpUS0CXxqhIU9O7cy9m/eZTsZUuY9QffwjMlBayxPOcYsE6OA1YUm6bhzClk5e8/fHlgNb/KweZfMhLttoB1zyWBdTG5Q1NSq2e4kw+OvEQgPMCG+XdRVTLXOmPHikpeCKz3HsObnsmXNz7IilmrVa+Ii15CCtQNTg/H+LAzSmvUhs0hfAyJwsvnTTKhmgc9iVN12wGXS2NlvpO1lwCW1CXKuE3tZ3qXZld7sxXB2aDGX+/rpSmRRo1PgOVmYdGlI+8KWE1BqdjEYZsIWFIwnDRtrN8UsIykmY/SHeJWm32khB5l8pwSdG/bxak//2uyFi+i7jLA6jl9im0//gfaPvoIzRCJpeHKKWDFI48w79ZLS6yjza9xoOlFhqOWjVU5ObAUsc+qSTTtPXMZDN1GXEtwXJp5dJ5lztRlVJfPOZ9mchGwHic3L58Hb/7vzJ26wEyUX/ASaRiKa3zcF2dHb4KAIQUeknETAJhGvtkExWSNmj2zDHwOjdX5IrEmV4UqIifZgtGsqFnaIfASNVsfSPLXe/sUsKp98J1ZaVcmsS4A1vjiXhn5bxxYSU1XO83soidFlmJimC3+hX7Rs303J//8r8havJC67317nMQa44+bSWjoPXOabY/+A227JY4VVfwtZ1YeK775MHNvvw3fZMa7EUOAtb/pRSWxlFd4CVUofPWR4KDKv6V7/TiES2T1mJeI/3BkgN6+brJ8uZQUlKV6MJtwmUAVFuQX8Tu3fIO6clO6XahmBTIj0QR7u2Ps6teIihGuKGkpI9/kaikzSqLaVv40w6GzogCulXDDhDaWWcE0SksSdoRIPkstifo9G9L44Z4+muNpVHnhO3WXB9b/lHCD2Fg2KZXTzBM1xjHTzC2RsrHKrSLgTznyLgHGVPlTijyXyn9J/4Te7bs58YMfkLVgAbP+6Lv4ppZblDwrYWiRy2TB+hvq+eDHP6Ft565RYLkyc1nx8MPMveMSXqEC1qvsb3phHLAmN96lC9+xc3slfEhN6RzSPTmjnPmUNEskhbpjV3WB5xFHxhnvOw5v4en3HiO/oJAHb/5vzC6ff5HEMvlmBoFYkn29UXb2JQmrNpJyaobFS1OEQ1NSyUtUmKDL79BYXmBj9aTAMlNTKomvuF9y/JgZrFbXMeBsWOOv9/TRGjOB9e3ZlwfWn37YwTPnQsTFeLdJylkk65gk1tTYk/zuDA9/seI3BCyJAZk2khmUE6KeTR2IZJ5U1bNjN8d/8H2y5sxj5h9/j4ypU8eOArGiEsp4tsFgcxOb/+7vad+xU1XkGMrGymflw48w77ZbLxluONL8CgeaX2AkZkkslYSe2CuUpPX2g6/SO9jMotp1VJbMM6WWYl1cWYZXvMIdh7by1KZfkJ2TzQM3fZ2FVUstztVFupBwUlMR8O09MfqSNkUdMqV8yiISgJg2kqKmGBoZDoOV+fZLSCxpfGJKKVOtmrLLMMyepAKs+rCoQum4YwLrW1cCrJ0dPNsQJKo4beahBCmmodkjTM4lSvLwDC//e2W5xTL5lCWWBPoS8TiOWFxpdVMVSpDOzOX37trL0b/6C7JmzabuT/+IjKpKlSlXUsDa/QJM2aXBznbe+9Hf0bplOyQjoGk4iktY/cgjzLnhJryZE7vJojYPnvslh9peIhjvpbb40klozUiw/dAr7D3+HrUVi7l2/ufISS8wbakrpP2OB5bb4+b+DV9hzbwNOB0TNZo1SBjQHEywqyvK6RGNpN2BS8SNBWi1OQ3w2SDDrjGIEPMcrM11sapEco4XJ6FV0lqTdklJBmJi9ZitlFIgEJu+Labz2PEhOkUV+kRiXd4r/JOd7TxbL8AScqJmNh5RdqBZfZ4C1iO1Pv73yjILWGZ/sU8tCS3N0Abq64meroeo6GVJLYxmXomcOce5X75M5qy51P3pH+KfOUN1txvPJRdbQICljQyx+dGfcOatt9GDI+hJjdz5c1n7rd+nctkKXGmeMVGQSroJB16Psr/+BY60vUIoKcC6dK5QKnJ2HH6dzR8/S7o3m41L72Nu5TW4nGZ/LVMjmc9wvsU0dnsB1nYJkG56jHgixudWfoE7195tNmEbvcLY5jFjTtLtL8Le3hid0jRHLBdhqArrFZ1MF1T7HBR47OwfDjMcc7I2z83yUonkT8BuECZtLMmWpj7ebAsT0t1Il62EuJVqle0kNRsDYQjjYXq6jW9dAbD+cnc7L58LELNLewDNUoKmHSgQEwBLc7mvzcjgLwVYqn20Saz51IBlJJI0PPcsrY8/TXxwUPXnTDXrULwrTSceipI5ZxHV/+Pb5C6cr47QHVU4FideZRkTCY68+S6HnnuWkeZGbGkeZt1xC0vvvYfs0vJxamocpcImgccR9px+hmPtbxPT+5lZfD2LK780aa5QgLXz6Fu8u+9JQpEgS2uv57pFX6Aod4pVzDLmY01UTCGQCMdCbJNc4eYnGBjqZf2CDTxwy9fJzyo+j1w4KgGt8wyDSZ1zgQRnBiMMaUI/cakStmwHTPOnUeF3E05ovNMapC/m4NoCJytKvKY6uiDyLmAdjiV5qWGA51o0QoYXp5T2qt1gAkFoXE49SdjhZIZX59t1EiCdPAktDNJ36ns51hdGeFcXdcxRFHKdff0xFhRl8MOVxcqbRnqhKm31KVXpyGUan3ic9n/7DyKDAaXnU8BKGaJGQsczpYqp3/5ditetwZOePuYem2x/JbHErogPBmjYs5OOs6dJzy+gcvk15E+bZoExlSpSZ+Ra0Ro7wVgXu079gjPdO9AIMKt4A4sqvkRB1sREP1Eau469xbsfP03vUDtlOdVsWHwvC2eswSN9pywmqJlGn1hmhWNhth022Q0dvS3MmTaHr9z4NRbULjNPUk2d3JVqA2Dxz0XjSf4uqGsENE3Zp27hotuljaVIMBsdKqUToS9pZ3WBjVXFvkmBNZRIsq0ryK5ujbgQ7qRIxBCmqtXvy9AUdelkWGeq18G3Z/lZcIkktKyn9K0fX6VjWs9jEjyiGfzkYIfaAH+zughDlwa+cmLIpwks3eDck4/T8a//QWQ4oCIc43WIivUlDXS/n6lfe5Cpd30eT07OaFO0VHGE6qAnalQXO0HKqkSc20lYdo95YJJyD6QRo0kPNBzKS+8ZOsnus/9B6+BRpBh/ZvF1LKq8n4KsiY13E1jv8O7Hz9A90qSSxouqr2P94rspy69WRQcp934yZSjAUkno9x+jufcchRkF3Lz8Du5YdzdZclKEVTdhnsZj1gmq+Kd12oTq0SWenOqXJXxmy3i32WiParzdHGYg6WBlAawqTp8UWIlkkv64xnDCbGqiaPeGWQCiujIbBq3BGP92cogst4dv12VeFliGVOmYkVZzKcejTPqVafCT/W0MaQZ/vaoE3XCYSfdPG1gNTzxGx7/9B9Hh4EXAMh1GWW6Ngltuo/qhh/BXTDv/3OJRzZZ6khSAzNUwDX2L76Ue0sxD6rqNpB7idMv7HGp5jsF4t7JbagVYFfdSkDVxSkdU4e5j7/DOx8/RLd1ijCSFGWWsXXAHS2dtxO/JHbUrJvMSVa7woADrFzQP1JPmSKO2fB53b/gKS6YvU/wsWRGTu2A+V+o0C0l7SawvVSOokriWSSCeYXsoyVtNJm1mVYGNlZeQWCLlU9RuFb8fHxuzuhnWBxP8+Ue9Sur/wSwfC4onV4WpKkSTg5ES3mOSW55EKDo/2dtKQDP4q1XlGLplK36awJJYlQBLVKEAS4zQlIo3d405OD0RxzGtkqqHf4/S9WtxpJucILPVoWnTyNG6lgRXqsRUJ+YFzE+o5Jpq3iEXFnd6MNTAgfrnOde/g7gh9YQOaoulmOKeySWWkWTX0bd5Z/8z9IQ6lU0knWLqpi3lhqX3U1lYpypsVP3dJOEH0yvcwtPv/4K2/mYVrvCkpbNq9jq+sPYephZUmLWO6qRXs09pyltLnW6h5kd1I0wx/6XvOzSHdN5sCqsk9Op8WFmcMaHEUuaA1YJANq/qF2hxZlIKXMWyAnF+sHcId5qdP5zluyQ12XQ8zAD36Gu0s4m5RYSh8ejHrQwmDf7vlSaw7OKEfKrAMkxgtQmwhkxgKcM89WQKAyZIYrqD7A3rqfz6A+TNmIHLJe5s6gTRcbWGY49kqT5TQkkbIXVh8UIMnXBygOPN73Gi7V0CyTYTnJqN6VKlUyUSaxJVaGiK2PfugafpDXeaG1NLkOUpZt3cz7Ny7s1kenPN+sdJeqgLsLZZnPfO3naE8560JcjzFbB+/o3ctPxWSnNLlQecquA2p8VilKbUy6h6N9M50gy3MaTzRlOUMHauzTcuAazzJsr6y1jHE7mFlMmdGUnw53uGcHvhezPTWVQwObthlN460aWt3wlL48cft9Kn6fxtClipc7s/LeNdbIZ6kVj/+u9Eh0ImsKxGsjIOyRvKhEWddpyaHd3tpeTO26m4+w7SKipwutxmhxZF4Z3kaSz2Q4qnLsCKJYdo7P2Qw03v0BdswXCELVvFxozLAivJh+OApRbbSGLTHNSWLWXj0vupKZ2HW44LvhSwDr9vFlP0dqjyLzmL2pZ0UpRZynXLbmDDshsoyi5VTdhSYbuxc6IvflbJ+UlcqjGk8UZjlIjtMsC6xOKbWkykusGZkfivAKzLXFRUoabx9/ta6dN1fnTlwLqQoj9e/KQE0dhnTGA9PiqxxHiXGr3RDanrikoTtztJS4JbS6K7PGTfdj1Fd95K9oxZeDOk6/BYo9nz75jSp6bhK1TcULiPxp5dnOx8h95Ik1K+Qu9QKRI5caJkHQsvUIWpUjHTC0+y88hbvHPgKSWx1KHk0oHZMPC5/Vw7+3bWLfg8Wen5Zun4+LZH41I6qvzLKqYQVag7EuYp9bqdrPQcVsy9lg1Lb2BacSXp7gyzv8T4zTP6szVbYosqYCV5oymicopKFRZlmnEslQMcV/51EXd+lG09Kr1UvlABa5A0r40/mJXBwrxxNpY1htEVTT3rhb8fhzeJYf344xYGNI0frpyqwg3qNLbJVaFpuqVE9pibOeZ0p8KHKegIS6Dp3bfofP1tEoGI8nRUqkImWBKtmk7SIaXjIrHk+gllGyVx4589l7Ib1pM/uw63V6qcU7SPC3wxy1CTmr9QdIiWrqM09+4hmOzAUNc2I/12OW3LMJiSP5+ZZdeTkzFlzK5RObTUxGscb/iIvac2MRjpMx0D3Uz+ijdakTeDFXNupKyoxqS1jD920KpViCajHDy7n0373qVvsBfzRJOksnMkdCLJea/Tx5zKuayct5qKoiqcdrdlakl/CnM8pu1odW3RdZKacKgSfNQVJmm3M9fvYE6ucN5TJ4+JdB+n9S7w2JSkGhcklM3YFojx2LEB3B4HX6zOYrrfO+b1jRMCqZjzeFMmdfnxmluA9fzJdgJakm/Om6pqKWUDTh4gVa7waK9e87AkNdsWL1H6MynmwlhjWWEKhAYGSPQMKRBpDrNORCYuIU3CBEWq64ry4xjo6iU4HCSvoACfx4szx09Gaclo+bxp7VtN/Ud/tpKrolLl6JDIgGqUJg9jRrNS7ACTQpLmziA9LReHwzvKp1Sl/FbbIhlJJBIgGBkmKYWxiuJjbSddaujsZKZn4fNlqZSLqhXVBMCmPSgTKD1LR6JBBoMDJJMxBQ4VWNBNhodJG5LTxQwyvX7ys/NxOtJGW0mqWjxpZjvaYUh4VbrKr0YkaS0IMyDDaSfdYZWLpurdrQYj6vmt+JjKGKipNnuFpV4yHzEtSVdYjnyxU+B14XWa1HAzBTi2lqnQphkekXCO9Z5cW02QYRb16gadYelZoTPVl656dplMjckqoRWQZAJFNycJDQ8RGgnhTvNidzhJz/Sp8/mSyaRqLiaZ/1BECH4OEpEYbq8Hnz9DFVBEI1HSMqTdvo2hwUHFL8rwZ9J6pome5laqF84hPy+P0NCQOYE5flxuF9FQWA3c4XKqU0WlYYj8Xu1E4X4lNNxpcuKVg0Q8odgEThnHSABdpITHoxZfeitIGX2aJw2Px0siFsfhdqndrGsaaW6v+p78HAqMEIvF8GakK6JeJBAkkUjgzUzHl5GOkdAIDI0gTXA9Po/ZuNbhIJGQZiCo0nmpVgoNCznOhsuThuQPDbtIoBhaIkk0FMHjS8ebkak6Nieicr8MnG5TimnxKKHBIaKREC5vGmkeL5FgiDSfD10ziEdi+LIycbvdBIZHkFNhs7KziEdjREIh3B4vDreTkeFhlWOUzyWTCTQtgT8rg7T0LELDI4SHh0jzesnMzVWbMiZZEaEj2W2EQyNoibjKyQaHQ8QCIXVNlzuNSDisgOvPziI0NKzCRVkFuTilbYDSzgpdk0Te1c5EtSMMBQfZ9c5bNJ6up6ZuDh09PVx73Vo629voaG5WD1c3Zw6dHW0qyNfT3aNYkUuvvZZYJMn+/Qe49sYNBLv7ObZ3L55MH0tXrqC3tZOTR06w+paNjPQNcuroMWKJOPOXL2HO4oUc33eQhtNnyPT71SQJcKpmzrIefJj646coLCymoKiAvv5eMv1ZJBJx2lpaVEeX3FyRVA4GB4boH+jH50unurqanq5u8osKSc/KVCCaPnMm+cWFDPb1smfbFs6eOUnptHIyM/z0dHQpj3XukmVMrarm3OkzHN77MXank/SsDPLyC8jNyaazpY14LEHVjBnKpty9bQvxaIjKGdPJycvD5nDR1dGtQi0t5+opKS2jZvZsYrEE506dZu2NN1IyrVJJt962Nna9u4mhoX6Kp5ZgMzS62zspragmFk/QWN9AblEh5eXlnDx+HF96BgX5edijSdrONeH0epg+eyZHjh5RG1U+193VTVq6l5Xr11JUWMj2997j3JkzzF+6jHkrlxEMBDj00X5u+dxdQh/goy2baDxzgo1330NrQzMn9x4gGA0zpbKS5jP1FBUVUTNrFlvf30SON52q6bWsvutOFfqR3q2T21gWsESdBQMDfPD8i7TVn2PZurXsP3iQdTddT2dTMx0NjfR0dJBfWEg4FiMjL5/Kmhpi0ShDA/04DYMTR4+y/Lo1tNY3MWvhYspnTMflcrP1nXc4cfQga9aspr2+iYUrl9PZ2Uk0nmD5ums5se8Ae7duZ2hoWC1ERno6VbNmKxUbiQ5weO8e9BhUVkxX6isrJ4fevl4qZ9UyZ+F8BbDGs/UM9vbhdrqU1PJ4PASHRpQ09efn4U33MXvBQorLp9DX1cXRfR9jSOU1Bo319YRDoqoLWbZujZJip48eIz3NpwDT2HSOgf5+CnJyaD/XoDbFrEVLKJ02jZOHjzLc28eUygr6+weUS9He1IrP7WSgt5PcggLSc7IJBkP0tHWycMVyFq9ZC0473Y1NfPDSa4RCYarn1RKMBmg710jd7LmEgxEGBvoJxaJ4PGlMnz6DnNxcjhw4QHhoCG+alwg6y9ZcS3BomMGuXgoKC9i5ZSs5JcXc+IW7SPc4eeell2g4c5aNt95K3fLFdHd1sXvzdu772tfVJt7y1qvUHz3MTV++j9KSaex86z08WRlK4n/43mZqZ9VRVVvLli2bmVpcis3u4s5vPqSALLH+yXOF44AVGBnio7c34XTAvGWL2fzuu+Tn5RMeGkFPJEnPzqKjqZmBgQGKKqaSk5+nxPNAVw/xYIihvgGy8/NI9/koLCulZHoloUCAY7v30dXZSUFpEe60NKpqptPf10dGXjZLr12lgBUKBtURclo8STxgqoNgLEJOXi5dHR247S6iw9INxWBKVQUDA4P4c7KYOr2awMgIvR3d9HZ1qQYfAviu9nYaT52lsLCQjOws0nxe9dnqupkk43EOf7SPwMAQ3vR0BgYHlHosKi+ldt5svD4f9UdPEBwcpnTqFAKhoBq/OoQgnlDdBXOKCiivqFBgjoTClFdO4/SxE8RCEYx4EpfTQWNDA+XVleTk59Nw4iSBvn6mVddwzU0b8GRnkghG2P32ZiVtq+bNUv9vOHqCkf5BKTpEsxvULVzI0MAAoUBQAau3s4PoyBAjgwP4C0q5/s7P09PeTk9nG0UlxRz+aD/FleXMXbYEn8vNlrffY3hgkGvWrqZsehU93d1sfuUN1t24kcHBAba+/R6xUJjZyxZRmFvI8b37uPHuu2g610DDsZPMmTef9Cw/b77yogq2XnfbnSxcuU5RgswztCfLFVrGutSchsMhWk+fxp+bTVF5Oa31Dezeup2i4mKmVFcq4zUzPZ2WpiYVADzX0EBeYYGymwTh06ZN4/ixY2T5/Xz43gdk5OeQX1LEtClTlUo6e+o0Gb50zhw/qWymhSuvobi8lMbTZ1UfhIxsPwO9/crTazzXQCAQYM7cuUSiEbIy/SQTCYYGh9SDpqWlcfb4ceKxOGXl5YpeE9XiFJaWkOnPpKOtjcz0TEUwbBVp29mlmqLNXbaYsrIyTh48StPZeqXSsvNyqT99mkAoRN38OdTWzWKwp4+Du/cSj8epmTGDwPAwHZ2dTK2qJJ5MKNDkZOcyZUo5aT4P+UVFHD1wSC1czYzpZGZmEgqH1WYJBEYoLy0j05uu1NtIMEBuaTHTZ0zn8O69dLW0kVWQhz8ri67mNkqmluMvzFObqrisjM62NnZ/uFMxUGfPno2UvtkcNoaGQkybVk0ymiAUGFL28McffoSce7Fk5TVUlE3j4L6POXPipFq/hcuXKvts86tv4vZ4KCkrITs/l9Kyck6dPEmoZ4Dezi6yCvLJKypQYxWDfv7ixYSjQbLzs+nvH2b56nXK8x4tYpowQGqlX5ShLDRXK/ggvxYdKi65Gfw28wijqZsLed7j+EiJWExNlgw6PStLpUmUs6diHmO5QbPkXe5p9idNcRfGLm1F3M+LA5mcScuPNMej+hlYYtmqXjFTRhanXFw2K1ppPqMZGjHzkeOc6lRxQ+qgccuGGH+31KdNr9FKhqgEoOUhplIs4zK6psdlTnQ0HFFqKy3dR25hvjXoi0MuZstH8/omnc4atlULZQ7dofqhKtlgPa4qwxP303p29dzKszfPRzbXzzz8UX3KkUrkjCcim0852j1aca/kN3IzswhE5RNSRUyTRd5HA4lWuwkz1HB+IlUdF2s9RCrLcmHcL7VGoxkn60HUIlvAkuce7TJgiVIzlpSK71jsj3GxFhMIVk2ocustjvi4WFOqh+iFh9ibYQDz+zL+VApPPU8qKmu9n1oL9flxrTZGVzX1Q+rBrcBiKlhjFnWNS21Z47ZwbD6GTLaEY6yXOD+jGEh9NcUVTFU2W/ti/Dyo26QCmhYFSa4q8UQVS5xg/tRmsBJmqf09run0xY85LmA6FiIxl9KkRluVAVeS0plod47bLgrxk/VqHQ809QypmNR5O+78iU+t6XmR7snuYS3kqNAbW5+LJmX8L1JAGS+cLlz/0Rm3Jv48YXbB1a/k+cfPmfp5fFTbGvf4+ZrsASzhMPb2BBmB8cBM3Wt0XsddeNx+OO92F1JkRvfDBQO88Pupv39qRL9LruJv3/z/3Qz8v0AjgAAWbMdtAAAAAElFTkSuQmCC">
          <a:extLst>
            <a:ext uri="{FF2B5EF4-FFF2-40B4-BE49-F238E27FC236}">
              <a16:creationId xmlns:a16="http://schemas.microsoft.com/office/drawing/2014/main" id="{F65C4804-BF0A-40DC-BEDE-4B5FC363E9CC}"/>
            </a:ext>
          </a:extLst>
        </xdr:cNvPr>
        <xdr:cNvSpPr>
          <a:spLocks noChangeAspect="1" noChangeArrowheads="1"/>
        </xdr:cNvSpPr>
      </xdr:nvSpPr>
      <xdr:spPr bwMode="auto">
        <a:xfrm>
          <a:off x="7894320" y="1127760"/>
          <a:ext cx="304800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62</xdr:row>
      <xdr:rowOff>0</xdr:rowOff>
    </xdr:from>
    <xdr:to>
      <xdr:col>11</xdr:col>
      <xdr:colOff>304800</xdr:colOff>
      <xdr:row>65</xdr:row>
      <xdr:rowOff>44450</xdr:rowOff>
    </xdr:to>
    <xdr:sp macro="" textlink="">
      <xdr:nvSpPr>
        <xdr:cNvPr id="4" name="AutoShape 10" descr="data:image/png;base64,iVBORw0KGgoAAAANSUhEUgAAAJcAAABFCAYAAABHaXRdAAAAAXNSR0IArs4c6QAAIABJREFUeF7tvQd4Xdd15/u7vQG46B0s6CTYm8QmqlkSJUuUZBXbSpw4seXYsS0nk5dJ4jdxMjMvnswkTvLyEr/EJS6Si4pVrEaKRY2dYm8gid57uxe45ZT51j7nAiAJkLRHkunv81UQk+C55+yz93+v+l9rO0zTNLmOPjIY09AZjkYwDIP0YBCP2wsOBw5MHGqs1v+/4sd+LblfXE8yoo0zODFKJBpB/iktGCQrkE6GN4jf5cOFE5kK02HiUM+6hmfMNoDUjMot1AuB7jCY0BOMJqKMxqLEEzEcDhdp/iBhf5A0dwCvy2O/m/UlB87ZX9G0bm047NkwDcZj4/T091FSUITP48d0cKU7XG0G/4//3XE9gUuXKTVNnKZBV3SIsz0tzM3MpyyjEKfbjdNh4MSpFn+mj72OOAwD0zSIaDHOD7azv6eet3tPcXa4mUhiAtPpwuf2UpGWy7r8GjYWL2VhZjlZ3jRMp6mA7HRcYWGvNO1qxa33EKAa6AzFoxzvb+bd7lMc6DtLa6SLuKaB00nYG6AuXMLagjrWFi6hOlyK1+1Cx8TtdM4McgGWaWIYJgmXA5fpwGFqNI91cbz5LLctvJF0ZxqGy4E7Bb7/Y6j84je47sBlmCYuQ2dMn+DHp94kLyObWwoWkelNx3SDU6TKlcBlGDgw6IwP83LTIV5o3MfZ0XYi5gQuNBwOJ0mXE90BXt0kXXNSmV7IHfPWcW/5BuaHcnHJM5y/pORSEsUEwyBBkrOjnfzs/B62tR2mZaKHhDsJLtlAAiC3utajGaQ5fSzNrOCx+bdwa9kKMnwBwd7M72o/wzBEIoLLMBnTomxrP8zo6BgPL7mddIdPiS1LCv9qPtcVuEwDNExcpo6GzjdPv0p3ZIDHqm5lQdZcBQzB1azgMkxMw6A9PsBPz73J0xfeoTM2AE4Tw4n6cZpOnKYo2JTGMtFMgwJPmI/NWc9jVbdRmVmIS1b2l/koqWIQNxKcHG7lB6e38mrHIYbMCdxOcCFr7sBhuMB0ojlR6kuX/5xQGSrms3Nv59HyjWQE0ma1AERy6bb6NYwkp0ba+I8Tr7GhZAlb5q/DK8NXcyVP/NXA67oDl6gDBzoOh8lTTW/x+undPFC9idvnrSHdHUAESgpclxqLog6jWpxnGnbznfqtXBhvQ3fqSrWI/WI6BFTWrIv2Ux8RMg4BhE65O5vfrbmTh6pvJlckpayJrVauef/bKqsl0sMP6nfwdNOb9OjDuBxO3IZTvZ1mS0WHPMCRspssFSpW16pQOZ9bvIXbS1fidbgtbFyi3sRuNESDYzKSjPDT82/xRstB/mjlQ6zNqQO3gUteTr7/G3DJAlsqJbXP3uw+wT+/9zzFabl8YelHqQqXqkUS1Sgfw/6RvylTCZP3es7xjVOvsLvnJAnG0d1yPwGT/R37uw4bXJbNLd80cOomK3Kq+GLdA9yav0RJL9Nl4lILa4uCq0kzE8a1ODvajvCPJ1/kRKTJ/r6lzmUYk7bhFL5t/JhK6oUcPjaXrOE/LX6Y0lAeplNsQNR9UkBRNpdpoukGp0db+PvDP2U8EeN/rv8s89JKSbrAJ/arAvJvJJeadbXm9i69EOnmvx/4MeeGW/n84nu4r+xGMnyhiySXAEy+JEsf0+P8qH4n/3J+K23jfXgcxqSBPqvksUEmoDZ0nSxnGr9deSefrr2TQn8Yh9Ow1cs1ggtoH+nl+6e28sPmXQw6xnFb+kmp9NT7zeyRCLhM5JELQmV8edHHuHPuajxiDsi0qCFYQFEOg27SEx/hZ+ff4Qdnt3Jj6UL+YsUnyfFlKnXrVeD6JdX71TbRNfz7daUWLx2vGPV/d+gZnm57i9W5VfzpkkdZmDVvUnKlgigy0TLlrdE+/vnUizzbvocxbQKPeH2TYL3y7lWLZZp4TDe3FS7nS4vuZ1lWuVLPKcP4qhJAQg6mwYn+Bv7x2HNs6z2MmFYOMdwnJc8VogtTL0S2M51H593El5Y/SNgZEvNs8l0s0Wcynkywu/80/3bs55wbbuOLy7bw8apbCbr84BC1+Buba9bZTpgGPzm9lX88/xyaAV9a+DAfm7+ebG+aUokKLkoUKJ3Iib4m/uHks+zsOcqEw1ASTsCl9v1VNEMq3CcSbnV2DV9ZeD8bCxdbcSQFjGuIfZkQ1xLs7j7F3518mgPDZ/E6POIP2uC6ekhRgRwIOrzcV7yGP13+KPmBXAyHpZ7lRvJOohI7ooN879w2njy3jVx/Bv9tzadYV7QEN05ciNSWd/+NzTUjwHTD5O2u43z92A84NdzGzQWr+Erd/SzNmY/DZXlByvOyQlMc6K7nn078jD39p4g7dEyJE0lQdEqbXFGYy7KKbbY6s4Yn6u5nY9Hiae787Ca9ZStanwktztsdx/hfp57lyGgjQdOjRmm4JDh7DbrEBo7f4ePuolX8+fJHKVbgUgaA2iqiNsfNOO/2nOYfj/yM4yNNrMur5f9Z89tUZc61VKualF/AVry2of1CV13XatHQTRpivfzt/u+ztfsIIVc6v1NxO79Vs4miUI7l+Yl0sm2uQ70N/OPJ53lr4CQJU7OCi2qSr21hBVzi0W3IqeNLi+/nhvwF9vdnl1q2hlKTLo9K6En2dp/if518hr2DF/A73Erq6U6RpNe2NiKVfGLUF6/hL1Y8Sqk/GwlWCLxM0wW6TuN4N986s5WfNryD0+3ksfkb+eMlD5DtD089RIHrGh96bUP7ha66rsGlGQYRfYJvHf8532/cRU9shNqMMv5w8d3cVbKCNE8I0+GSmKRauPqhTv751Au83HWIiJnAa9rqwd7FV5sZ2fFew8WthUv5wqItLMuttCTjFRZJwCWZBREsEsxMonNk4AL/cOI5dvacVAa1S8K6vwC4ZBxpziD3l63jT1Y+TL4rTXnR6j/TyVB8lJda9vHNk6/SEu+nyJfFf17yAA9V3YTX6b3aa35o/359g0vcbV1je/tR/seJ5zg71qwW+paipTyx8KMsy67AJ8arQMCEoeQY3zv9Gj+4sINObUzZHhJZslI6s8xpKqKu7BmTdPzclr+ER8tvYUl+Fen+oAWwS2WAfT8FLks4qqj8QCLCe73neOb8dnb0n5JgCB4lYQ3L25vtk/Ja5b6GyTxfLp+rvZtHqm4h4PBOhjBihsa+ntP8w/HneW+oEY9psjA8l79a/gnWlNT9SiXVpa923YLLChLKToULIx3816M/4s2+I8TMBLmuLD45dyOfqNxEZWYpiDcmEWuHzpvth/nm8Rc5ONqEJILEMlPgmmlh7YCT2DPyn1uHJVnlfLzyFip8hbjxMCeniJxABm5x++x7pTxQhdhUYlrX6ZsYojXST8LQqR9r4XsN2zkb7cBrOpRqlHjVjB8FTsuQ1wA/Lm7Kr+NPljxEXXguLuUUSCZBp360g++efp0XOvczZsTIwcftZcv5s8WPUBYu+tCk0rU86LoGl6SDxIUfTUT41zMv8VTDdvqTEQWmclceD1Ws5+HqmygJ5tkeoYOe+DA/rt/Jjxp20RYfwuEU43YyPHTRnCgAK19T0kY6he5MHqu8hUerb8FluDjf10pST1KTN5fiUD6GSvbJ0y2sKmllmsRNjYaxHhqGusjzpFGRWcSgFuUH59/gmZa3GDSjeER9z8ZRsDeRAMtpOKkLFPHpuju4d+6NBFwBXGrzGLREe3ny3C6ebX6bbmMYifDP8+Tw27W38emqOwh6gnbQ9FqW/oO/5voGl+2FaaaoxoN84+iznIl0oAkTwHBRHsjnk5U3c9/8Gyn2ZysHXHeYnBvr4sfnd/Fy8x66E4NKcjmU53ixeas0kWGiG5DjzuCe0lU8Vn2Llcc0HXRFB1TEfywZY2l+BdXhEjxOj2IzKPqPqRHVY5wYaObUQDtlaYWszKog7A+hOXRODDbw/TOv83r3e0SI43a4rDFcYtmr8IPEanUHFf5CPl65iQcq15EfyEaTvKNp0jc+yPMX3uHJxrdoTvbhFnVreFidWc2Xl9zHpuKllur+ZRPuHwDWrl9wWetu0VccJg1D7Xz92NNs7ztGgoQyoVymk8pAKY8JwObdQH4wS6mppGnQNNbLa037eLltDxeiXcTNpBV8nT75JnhMB3MD+dxWsootc9dSnVmC3+1VIYmkrtE+PsDuzlN0RYZYUVDNyvxKMnxBJbZ6YkO8236C8wOtLMyex42Fi5S35rSl5YSR5ORAM883vs22zvfoTowoSSwAmB7xEgkYxMvitDLun7+BW8tWURjMVjajhkFrbJAXG/fwzPkdNMV7rJSUYRJwp7GldAP/qW4LJek5lsd6rS7pBwCmXxubSyWUp4FrJB7hu/Vb+U7TVvoSI8oTlACnGzeLQnN4qGIjd8xdQWEgWzEfhOnQNTHA4YELHOg8y8m+RroSQ0TNmJqDgNNLri+DBdlzWF9Ux4qcakqDeficnsmQgajNhKHRGu3izbbjnB/toyanjE2FtUpdvtV+gqbBLpbml3Nz6TIKgjnKrhLKjwp4OpyKINg81s2e7tPs7zxDw0gH/XqECVNXYA85PRQHMpVnuqloCUuzy8nyhS1XxNDpnBjkxdYD/KThLZrGOzEdwgOzbL1ifx6fr7mXT1XehtfpmpZJ+BCQcw2PuG4ll8ozWgaRklyyg3d1HOXvjv+UY6PNuCWG5XSoyLXH9FAVKObustVsnn8D5WlF+JxuRd8Z12IMTIzSFRukIzHAcGxEGc8Z3hAFvkyKgzkUhHIIuQMqKZ4K+FvWuwhOk6SRoCvaz8tt77Gvpx6fw4kmeUsMbilaxm1lKykKZCmbylK9FpvVEiUSljIYiUXpHh+kKy4/Q0QTE3icbrL8IQp9YQqDueQFsgk6LR7WhJbg/HAr21oO81LLfppiPSqcYQleU22qVdnV/F9LH+HGvBor/T6ZgLyGlf8QLrmuwZXyxARcok6aRrv5l+Mv8FL7XkX+czrFtLaMcpfposiTzYbCpdw9bw0rc8rJ9ASV0S3fFY8wbiRJGklrcZxuZQPJj4BqisZjqSyJWwkIRToapkHPxBCvdh3mmca3OTXQhNflZGXWfD5ZdZuSOFnekEXrkR+nyJ0pDawYDLqVbBaPVmjXumFJLgGYssVEVgm4HSb9iVHe667n5dZ97O6rpzcxqmhIks5RMTexEV1pfGzeTXx+6RbyPOlKTVte7K8uUf1rpRan7BLrTxN6kmfPvcU361+iMd6tuEoORf6zSTPCjXeFqMuaz8bCRWwqrKMmXEzI45/k3ls8VRs4Ev5UecMpGo9KFtmhgZim0T0xzJnBFvYN1LO/v5620S5civTnwDB0KjPnsDa3lhW586nNmkue2Epi9E/jr1v0mFT6xqLAyBup8JuiQ1sRjbFEhFPDLbzZdZLdXSeoH2tjzEgoZ0TJKwGXCvQ6qEkv5YnFD3NHyUrlIUomQm01RQ68Pj7Xr+RK5aTteVISCDjaf4FvnHiWXf3HSWqSzLU9N6WkLI6Tx+klzxdmYbiMNTmVLM2roDKrlCxPBh5FnlNVIDarVRbMUmESaZdY0kgiQsNIF8cHmjg71M654XYaJnqIJSdYlF7CnXNWEcfklZaDNEW6CPuClKXlU51VxtLwPBZnzWVeuJg0b1DRbRQx0Za+1jZwWJQZQ1cqdzgxytnhNg72nONofyMnI530ayNg6nb4woGuJJIY8gYhp5/NJav54xWPMscneUcRWMKCUMy26wNZ1ga+vqp/ps/MpR6VoEtUxrdOv8yTTW8xGBtTPHNrPq2rU7k+mWa/gMyTztxQARVpxcxLK2RuRj4FgQyCXh8el1vFqWJakpHEBJ3jw7RHBmkf70eYpG2RbgYTI0S0hIozLQ3P4WPzN3D7nFXETIOXW/bzQuPbNEW6VSI94AmQ781kXqiAuWmFyp4rC2ap56X7/XjcwjOFhJZkLBGjOzJIS6Sb1vEemke7aBnrYygZJeK0VKCKp01Ssi1AygvO9eXypYX38VD1JnwSvbftLWuL/Opyib8+anGm/Scce1NnZ8dR/unkSxwbbkRzanbRxsVfsPJwFp/djUuxOzPcaWT501Qowe/yqMCmLFbc0BR7dCg5zlB8nIgWJ2HE0Y0khkPH5XCxNH0un6i4mVtLVyqPVNLIzdEeXmrex3ON79I03qucC7G2RDqKN5ru8pPpC1rlax4PbpvJoemaBeh4hMH4KGN6lISuWRkJCVNYrqbKLkztGNCEduP0cEt4IX+58pNUZ5biEB19nX6ua8l16Zyp0IQJXeNDyrB/sWMvA/qoZXPMsGMtKaYQZhn208jowpiQH7GEkk6rDMzyFKVARBXoqO+KB7ggo4xHym/mrjmrKQhmWkQfiYNJZD7aw/NNe3ihaTdtE30qYOtW5XHiycqPOBTW6JQ3Z6t39TTJSol6lo2grk0R9q3rJ2Fji2OJ4IuH+3jFnYrrH3L7cVjc5+vy82sFLkkQS62eVMpsbzvIN8++ypGRRgs8KZUwnRxvYWVy+1t/tK9UCzutQEO8QqnEUZwuU9U+SsS/NlTKx8s3cdfcGygKZispqUw0CYUIMA2NxrEuXmjYzc9a9tAS78VlSzDT9twmhzAdB5fk0lVIz0ZTCliTl9ssWRnPmuxa/nzpoyzPrVShGMlZXq+fXytwSZ1eUgFJo3u8l387s5VnW/cxkoxOlU+k6DXTWAszTn5qce3/VTizQxai8kQyzQ8U8PCcm3igfD1z0/KVelTwS4WwbHBKQPXscCs/aXibl9r305Mcsqk2FltDCURL002quWl/nLxfapypf5u8xi7GyHKl88ny2/mDBXeT7U9Tos0y4q/Pz68XuBRHXcSXhmkm2Nl5kv/31Cu8N9qkol1ulaCzFvKXTYMYds1kkT+PR0o38nD5JuaHC/E4Z15GpXYNk5gR58RQM09deIttnUcYSI6okMUvXbk9DS9ii0nWYXF6uWJKbCpYhFPUoUv+7zc21/uytSwmpmVDyU/vxDD/fvIVnmrfw4gspgo0SsxnljL4mUaR0lkp9oyhk+1O46Nla/mtytupDZfiFpTMwqFPUYMcpvSCiPPeYCPPNL7Lto4DDGsRXAqUU9H6X3QiLMYGqirpkbk38bnaeygIZmFKtN5+12u/57SXvfYv/QJXqpjL5PUfnuSyDWQlVeygp4omq7FYA7K1jK1KLPUzaUul1IvNe1IGsK7xZsdR/uHUyxwfPo/hTKgItYqPT4tjTA9pXDpTSm0JDVlF4k0yXQFuL1zGp6ruYEluOV6XSurYFUeXqyBZfFX5rKSLSVSLcXiwkR+c38HOrmOMGxOK0CehBbHBLDVpW/ZXWTarElvqW52sTJ/PE4sfZGPREpwuYVfYca1rLR1T82bNsDUOK+Jm16tdPhKbRHktgSprCeVeEmlUuQb1jh8auGSQSqWJsWvYoUSrGcIkuFJRbGXcWsNLDXPSVpmyeVSZNG3Rfr558jWea32HQX1IgcBpWOkU62VtL/AKVFQJIQiSM51+1ubV8lj17azLryPo8dmR9iuDS0BpeX4WyEa1Cd7uPsn3zm1nf/8ZEvoEDqdLUbLVQkwXIDMgfxIEVsaQXHc6H5+3gccX3UtRMEcFiye9yWs06C2JL99MpYgsoM0m5RWoVMsA+zvT4HfxI+0CGaWdrVWzTIEPEVwCLCnVV5XPsmsU+8VWGKlCT0OukKJ2a5fLfylLJxUitVz6KWt9XE/wZucpnm96l9aJLrsTjhdMScFI6lox3G2oXi55FAfVqSu2aKW/QHmFNxTWkeERWs2U5Jy1P4VN9JOpTVk/MtbBxChvdh7nldb9dMQGcdpkQd0Ud0F4RJbqToU/LhYdIl2sEIWU80sQ+OGKjawtXKRic7+MPZmqy1RJKClYsb2S2Rq7pGLrYoOmHJhLHQ7r7yndYlWtq9I3uzvPhya5ZErHuruY6B4kY04ZnswM3KqucKqmUNIhsmuTyRgDLW1EuvswdV0FFU2Xk3B+AbmlZXgDQUuNKlvaYCA+RutIl+qZMJ4cZSTSS1KL4nJ5yUwrIugLWyHJGRwrucdQZJDB0U5CTifz0orI8EhVtzV1fm+QvHAxGaEsnEJrueQjizARn6Cjt5OB4V4FilS2fDQ5TtOYRPkjaqOEvAFysvLISs+2VNslKa6pW0vC3EAKVCaSYkOmUZNRTEV6BgGv65eqolZJc92gZzxJ0+gEYZ+b8gwfQa9QjGZR94bJ8d4xBmKS7LeAdNmlknzHoDjdy5zMgOrb43RIOd2HKLmk0Ufru+/QsfsQ1Q/cS7iyUvVisDL51ssp9SJl+cMDHH7+BRp3vUVyYkIBC6+Hyo0bWX7fFsKFFlfcktyWtyb3l5u1D9RzuvV1hqLnCfkKWFp+H8XZdThSOcXp4l1930FT5zn21m+npf8UTkNsGau8WYCbGy5m7YK7qC1bgdftuxxcmPQO9bBt32vsP7kP05m0s4cWw0GUihcPRVllLK5axsL5iyjMKcQl0frJmNy0xbX0kVIwUU3nwkiSYwNJMt0e1uZ7KckQVW0pxWnm6mXjmmkTxDSD3Z3StGSYmmw/H6/MoDQjMON3ZRRy/d/s72Rfz4QFFtsTn+6fSJsXnyPBlvnpfGpxMT5dxyFsFdFKH1pu0dRpeuVVWrZup+7x3yO7bpHSzdYE2eCybYloby/vfus7nH3hBRLRUctWcXmpve9u1n/2s+TMnTc5ISmDM8XtbOjZx8GGH9I9dopwoJSNtX/A/Pwb1W6abRb7Rjp5R5qXnH6FyET/pGTQDI3CzLnctfK3WFV9K37P5Qshkrazv52f7nySNw68bkPesvXElvO7AtQWL2TT8o+wtHo5eZl5eD2+K9YwplSlgOv4cIId7THCHhebS7xUhqUSSFbZZnJcYyRC5mlcM3i1eZR/OhlhZb6XL9elU5E5O7iiSYMv7mrjlXYhWAov1lBtnqY/UhM16EjyhYUh/nJNGW5dKr1FdX+oiWuDlpdfpW3rG9R+7vfIWjg7uCLdvez+1repf/FFEuOjikbidHqouvdu1n/u8YvAdSlgGrrf5UDDk3RHzpAZLGZjzReYn7cW1wySS2VghBZtxDnbcYTth57mQtdRDGF7CsVYF3DN4a6Vj80KLnm+gOsnu37IGwdfV7aMkPokixB0hVhQWscdazazcsEa0gLp1oa6mhFue9ZR3QLX9vY4YY+Tu0q8VIelEkgw7LJp21cVWpaUN4WAaLC1JcI3TkVZmefmS3VpVISvDK4ndrXxUqeAy4tT3kqxf6ckrYBLbNs/XBjka6uLlVOjvNEPlxVh0PrKawpcNY9/ekZwpfy6se4edn/rO5x/6SXiAi4x611uqj+6mfWPf46ceVOS63JwvcOBxh/RPZYC1+evAC6r+Ygs1mhsiL2nt/LWiRcZinYr6XURuCpvwSeSawa7zQLXk7xx8DUFLs2p43Z7WFy6jHtuvI/ltSsJ+oKTAdVrAhcS1nj/wbW9fYK/PzHG8lzXNYHrK7vaealz4qrg+sIHCi7DogRbDWAtI/3iQmeD1ldfp33bG9Q+/mkya+vsXTylFifB1dXD7m9/m/M//znxqCW5HCK5PnoX6x9/nNx582fdrg3dKXCdJjNYwsaaK4BLMSdUA1PF12/pv8C2Q89wsuVdNHNCsUWLsuazecVjrKi8eUZwTanFp5TkUtaSw8HcgnLu3/AQ6xdvJOgLWSGSS2JSlgRKvcolAU4VM9M5MZxgW0ecDI+Tu4ttyaU8gemSy2aAqKerzhSWN5hq2WQ/Iq6b7OqM8z+PjrIsx80XF4WovIrk+ootuRx4FRt2Nsn1gYLL1A10w1Bcd9XRTonFqci0/KnttW2079jBQhtcqTaUkz2n7O+NdvWw59vf5tzLLytwKSKLy0O1AtfnyJ1mc10uuXZzoFHU4iky/WJzCbhuVIWll3/sKJiKATmYSMY4cv4ddhz+CR2j55GSttKsCu5e+SmWV27C65Hq7os/coeO/jae2fEjth16HZ0kmaFsblt5B/duuJ9CKVS1+clWI7ZUNj21lWyETfr708IsNri2dsQJ+ZzcU+ylNsPqmHM5uCQmpREXd0SKP5RbIa5JigErXa1hZ3eMbxyNsCLLzxeW+Ki6BrX48844Fri0XxG4pEluTzcjrS04YjFLak2Cywq0DRw4zFDjBRY98XnCtQsnUypT/HULlKPdPez5loDr58TGBVwunC4vNR/dzIZLDPpLF7uxew/7FbhOkhkoY2PNH1wBXFPfTsWB+oba2PHes+y/8AYRbYjS7AruWfW7LK/YhEe8xUvU4hS4fsy2g6+qfN+Csjoevu1RlldL20k/TukUPBn1TKWwrL6IKlmeqnSaxiWVy8d1g5NDluQKep3cU3JlcMWScZojOoNxTQXedVOMcJtu5HCQMEwODyZ4rkljTZaHLy72URkOzebnIAa92FxXBpd8XecLCwN8bU3JB2Vz6bTs2EXzT54hMdiHW+SnDa5UPEcfHcNVnMuy//svyKipmWzJncq9pfaygGv3v3+b8wKuCQtcLreA627Wf0a8xbmzqsWmnr3sb3iSrsiJXxhcctOkHudUw362vfc05/uOUJwzl7tX/g4rKm62JNcM4BKb6+kdP+L1Ay8TDmVy2/I7eOCWh8gL59nUHDs+ZrtZFpANktKFWdcZjhtEk/I7h2qUG/K6CPukNsDg9FCSN9oTpPmcylusyRBvUSTtxQa93LN/Is7z54c50BfHcInMsp+rBLNijTGR1GnXfKzO1PnKwnTKM9OuCK6v7GrlJSW5fLNIrungKlUpsPfdoJeBtzz/c9r++f9nvL9TtfpRwXi7s63wo9y6jnvxApZ/7a9Ir65W5TFWOMJasYvA9S3L5hJwqZ5Ubh81993D+t//DDlzrgCu3r0caHiKzrHjZAbmsLHmc9ckuSYtH8NkcKyXd068wFunXiQUCLN51W+zUhn0/hk9PRWK2PEkrx98lfkF8/nYxk9wy6qxC0AwAAAddElEQVTbcV8adLXVogBB7J/u8STnhpO0RgxGNbH7dPwuk0y/kznpbkoCLjqjJu+IWvTb3mKGz56ni8ElMcKeWJwnzwzzdo+EAyxCY6qxsNjCSfGMExoJt4fl2Tp/tCDM/EwrIH25ukdJLrG5XuyI4XTMBi7LW1SSa/UHBC5J73S+s5vu535OfKgXXaqOJ7lSBoxF0BpbcdbWsPRr/4X06iobXFMs0lTKYbS3lz3//m3O2eBSJQ1uPzVb7mP97/8+OWVzZpVczb37OND4FJ2jJwj7y9hYK+C6YRaba4ZJlTZIepzGrmNsfe+n9Ef6uG3Zg6ypvp2AN+1ixqudKEyBa/t721hauYJHNj3GsuoVtrE+jRVohyBEYvVOJDncHeXMsIMR06MOJFCdcEwdt6kTdhuUBiXQ6ubCUIJ0P9xRGqAmfWZwydyNJRIc6Y3SMGYo28h2rdRLasLgjZvsa48x4fCyIhueWJh2VXA9sdMGl/PKoYgPFly6zlhvH9G2DoiPK0qI9FoXCS489InmNtq/8wNchUUs/au/IK26Wolqq1Nyys61ZNdYXy97//071L8kkmvY8n7cAaruv58Nv/d7VwZX334ONv6IDgGXT8D1uA0uu+pnpl16UerfSvCOTYyw+/TrnGjZy/KK9ayr3UzQn3HxkSmT4Grjp9uf5M1ju1i/9GYe2fQJ5hWVXy4N7OdENINTQzH2dE7Qr3sR4pcyvG0pbqlNTfHT/A4ncUMnM2BwZ0mI2rTLwZUKukp6J6nrCki6DWS7zFfZW8eHNf7+8CCjjgArw/BEXfCq4PryDolzTSjJ5XRc7i2K6yC9eSxwldilcu9znMsUsS6usOIYTY/iWh7Z4Ol6Tv3pV3GkZbDsr68Mrki/Ba6zL4pBL+AycXoCVG3ZwnoB15zZJVdL/wGlFjtGUpLryuBKGfJqn6cqTtXRJw6aek/z3rkd5KWXsLr2dtICwp+fZnRNA9dPtv+Q3Sd3c8fazXzspo+Tm543C7hMesY1dvfEODJsqJ70LpWklk1mnf2TGpMplr5sTpdBvk9nc3GA2hkkl0XKsMMqk2n6i1hHxA04OpTkbw70MewMsjLDvDZw7bRsLqcEUX9V4JJdI5NheX4pcSTUECtaPXSqnjN//peYNrjSq1MG/eWSK9rfz95vf4czL7xELDpsMR3cfqruvY91n/kMuVcB1/4LohaPT1OLa2ZUi7KICS2BpiXwSDWQOsDKtv1MiCSGaeyoVxSe8pJaQgGRXLOA640fsvfMHu7eeB8PbniEcCBrRnCpEz7GErzZHedsVKqzpZ231SvfqvexWCNWBMEqIBEWRaFX485SPzXpVimZ4qCmdrENLqGBq39TfWDtYlubeSJhiKPDSf52Xz/DIrkyTL686Nokl3iLODxXBNcfLrC8RTX29ztCn1RUEinatGrtLLFskUokxzZ86hyn/uzPIZjG0r/+C9Jra63A4jQKjdqpDhgfHGDPt7/LmZ+9wERUOFomTpefqnvuZf3jn7mityiSa/+FJ+kcPWaDS0IRM9tcAq6eoQ6GxrrJycgnL6NY2YGWNyYhAp3xWAxDNwj5gyrqftFJYinJ1deOSK69Z3Zz98Z7bXBJH9OLP1YhrEH7aFyBq35CGsIpBpT1M0klkgIR67vq/A/DpMCvcUeJj2rxFmcCl+pLn+LqS2RQqDJ2MYnUShomR4aSfP3AIKNmgBVhky8uClJxFYP+izvaeKUzjuG0wCWwtjPC9vhEpWt8oOCShZgqWU+J5BRnScB1npN/9qeYvgBL/vqrZCxciDtVRj/J57LANTEyrNI/p5/9GfHIkGJdOsXm+ui9rP/sVcDVt1+FIjrHbHBdJc51vv04p5v3UpI7j0VyZo43aKmoi3ouzJDzmYabDgGXklzvcNf6u3lw46Nkh2ZWixKC6IlqvNMb56gyvB2qqYoqfp2Wc1RldDbrQ1ijhX6dO0v8VF9BcmmKJ6e6VSiZJ/1TJYwjHwWu4QRfP9BPxAywPGzyh1cB13jS4Au72ni9PU7SJdQcqQC34JX6aNKM3NT4Um2A/3JDicVSeb8ll7Qs0nUNpyYlWZI9l93vnqwYHjlzgWNf/c+Ybh/L/uqrZCxdpFx1i89lhyKkbMwBicgou7/zXU799FkSo4NWT3VfkOoHHmD9pz9NTmnZrN6ixLkkQi9xLuUtXgVcDV0n2HnwaXxeP5tWfozi7Eqrd8S10oeBFLjePbmLm1fdykM3fZKS3MvtwpQ3PJI0ODqQYHdvnBFDCJFS6yhhG9fkETVihUk+wOPQiDgMCtwOZXNVS4T+Usll05WkXeZ4UieuWXau3W/HApcJp8eS/OvhISIEWJHJNYHr8zsFXDESAi6nFMEIuFKbzYEmfC5D40sLgha4rLYw72/iOiGdl/v6SLZ14oiNK3an2BBKvDsh1tLBuW/9G4YnxLKvfZXM1cuVmpnO55LJFz6CmYiz/4c/5PAPnyLe36P6I5CZyYpPf4pVDz5Ceu40qXBJSu5C17scbHyKnuipaWpxtvQPNHef4ZU9/0HPUDsblt3HDQs+Qro/00oyT+bmrtCDXig3Irl2PMmuw9tZVbuahzd9krryJdMI1lNpMFloKY/rjCbY1zXO2YhUDlmHKOB0K7tVNlO628FcvwOv2+R4JEGGw8PdJX4qw8KwnTmIOjqu8W77IEdGRItIi3IdXewUm/E6koCTfTpxh5+VWQKu0BXVokiuL+9qYVvHBEmnd1JyqW4+Nsg04dKh84cL0/lLJbnE67V4E+8fn8swaNuxg3aRNn19YGopEq+yYxyxBNHublyZRdR+9U/I2bgOv88/I7hEkNfveJN9//E9Bs+eUg07suvquOnzjzNv9Rpc3lTXGrt8ORXKcJjUd+ziYONP6B8/S5bwuSRxnb92Vj5XS089r+3/PqebD1JRtJS71nycipJFuF1Wy+2UqpoNXjK17X0SRH2KHYdeo6K4kodu+jgbl996mfSbTHPJkXm6Rse4zomBOG3RBHFFCXLhRSfb46A87Kcs6KI/rrG1Yxy/08PdpT4qM+xU0iWJa1GjPWMJvnumh9e6hagop98mrEJbm0zgNKTK3CDu8nBDpskX6zIovwKfS8iC3z3awfH+cTSlXqcOWkjx/BO6wfmxJHfMC/PfbizAVMwFAeL7CS45e+f552n9538h0tOvdL7S+7a3Yh0A5cAdzqfsi5+h+KObCaZLB71pzXDlcEp1mUlsYJT6t3bScGCPSlxX3XQTlevXEgpbUsWSBRajwfqICRvnRMvLHG56gZFECzmBEjbUfIF5VwBXa+9ZXtv/Q04078HnSmPjonvZtHwL4bQ8e3PYh0KpZ1xue00H17aDr5CTnsWdq+5hy6aHyEyzjPqUipoClxU20A0HY5pOf1J6q1rvEXRClstJhsc6L+jsSJKtbTF8bid3l3mpSk8l4C9mRUgQu2siyXNNIxzod6h8peWYWNerfi2GgaFN0K45WRV28qW6LOZnXs6uTY1ZpnZwQvpmTFVmpWZbKUdxvjSDfz/eg9ft4G/W5mMaMi4rB/v+SS5hPbz4Im3/IuAatM5MTPFJpHRLBiMI8wbIe/gBKn/nUwQK8pV2nrRjbXBJWYXUATq0OFpMuEROHP4AeKR5iMXAtJZZNT2yTpXARSw5xJHGpznRvo1xrZ+cYBkbav6AeVdgorb2iuR6kuOtu9G1OOX5i/nI6sdYMG81HpdEpVPgt0Msl1h7KnFtS65tB1/G7XKwbP5KHr3jt6mbt1QVZggf3jqHyO6zZRd1WFwyqxhDNkqqQ7T8VSymuOnkzGiSbW1x/GJzlXqpyrB6f82UW4wkkjSNJxmKWUc566q9pdXJR+4ox+c1jI7zQvMEC8IBvrgoTHnm5UyPFLjU8knXutSrT9KDpiZhXDP5+4PtxB0O/vu6QgxDmulZY3xfwdXywgu0/X//ynjf5eBS49KtQ0bS1q1jwRNPkFFTpXj0dqbCatJhNwyRSU8xVNRc2hLK6oacejm5WLe8Iul4PFzPew1P0jR0GCGfZAXmsqHms8zLv2FWtdgqavHAjzjeupeEMUHQGWJV9S1sWvkghZnzlEc75T3O7DWKzfX09ifZevjn6GacvLRC7rxxC5tv3EJOeq7KVqiAg123KHMhgkrl9gVUquGJtYLyZ+v30mrJ5MxwgjfaYgR9Lu4ScM0guaypEUmoKRqyNFFRCWQ1tynPzqES5Qf7Y/ztewOUhwN8pU7SP7MxUS2OmKpUuuSTYrvIiCd0g3840EbS4eCv1xajC7gkp/p+g6v5EnClUg+ChpT2MpMJHAXFzPvc5yi96yN4M9ItglvqACgZlWFJJpX4Vt1nrJ1ntU2zwwQWqclCrOEkrkU417GdY63PMRjrVOImyz+H9bXXAC4luQ4QJ6FqKgszi7l1xUOsqr5NdUxW9sMVqrg7+6z0zxuHX0Z3aIpiU15cy8du/gQ3LFiLT3HmZbPYBpDdSlC62qQce0soiAGQqrUUBoPJySFpkx4nXRLXpR6q0lPHr0ypRWturcZ3Vum/bfPbHQdT2JBQxcG+OH9zeITyTA9/vCDE/KzZEtepEYl2mNYVUZXEWR/536hu8I0D7aq/9n9dW4JpiKf9QYDrxRdonSa5XJPVEw6rea5yv3SSppPQ2rVUPP575Cyqw+2RvJX0ik8dgzIlISzWTkoeW+pDRR5VVbWVB5QznjuHTnGk8QXaRw6ikVQOlZAF1y94/MqSq7ueVw/8gONt+9S52ipx7PCyZM4GPrLqEcrya5Rqs+r7LtvE6hcdfW38ZOcP2X5ICjREIumqsdyy+au5b8NDLJq3GL9P3tF2EFSHnIv70aeW0iLGyCsbRJIGx4d1BS7RXqpAYwZw2bicGtykBz2lx+Su0kL9QG9CgWt+toM/XhCelUNv3cza1Jd/piZiXNP5+4NtjDvgb24UcMlcfZDg6rXUongmSmopt9QS1THJVIvslnrAe+6i/NEHCZXPx+n24hYxPtuJ9KmXVRXAtiQUarWpMTxxgeMtr3K+6wBxs99uSivUlTLWXQVcLQpc3+dE+z7VWE5JDl0nNzSXm5c+wJqFqdDEtAz7JbNtgesHbD+4VYHecEojN40gGSyvWsO9N99P7ZwFirKTOqJF1YTPhlab7zWW1Dk2rLGjPU6W33FlcM2M+8nfCrgkXHSwN87XBVw5Tv6oNuMq4LrKTdURgBp/d7CNqAO+fu3gmo76lBCcEoczPbZpRsllL4rEqoSs5nLj0Z34k0lMr5+szbeR/9B9hKtq8AfScXmsiuJLwlcX7UqxryQjkNQm6B9t4EzHazT272Vcl+y9GMaW7RL2l7LuUrU4PXrhgLYUuNr2qRPHrJJ8uYeHBaUruWPVJ6ksXmx1jrY18eS+tf+QklxviORSglVUia5YIR6nn+q5C9i87l4WVy4nIxhWJ4tN2o7TXtS6fao7nEEkoXFMqcUEWQG4q8RHVcaUWlTe57Qy70sFq7r1NPs0Ba7/cWSE8mynxecSLk/qY187ufIpttC0G0+XY8rmUpKrlajT5Os3lGHoV1WL8oqWnk1Fea2b2h3yLpPDlvBs3bGNtqd+QmxgRE2TRHPF+LPMIxPdKZQNFx5VvypLaZBweEhfsISye+4kb8USfKH0i1IvF0+YNfEytoQWo3egmXMdu+iJnCTpjGI4pbuzuNyqIJN0XwErKh6iNFe8Ns+khLcp82rie/qbefv4i9R3HkNDkhkWg1ZqFrP82axbcCdLqzfi92eo7yubT4niqTXpHuri1b0vsefku7ZS01XKSu6jTkk0nZRkl7Fp+S2srF1NZjBHvaNVzDKJWfuWdnRdCjSSOmdHEuzviRH2O1mf72dumuXmixOjAHoJuC5TYtPAlTQMTvZP8J1Tw5SFPfxWdZjSkN+aF/vFUutsm3HWZksxaGeQKDFN53sn2ohh8kfLyqw41xXrFpWLLLHylOaV8uPp7RdTxvTUq4hXEentYbylCzOhq4kTO8plONBc1qHgEvcypEWkHD4wGmV0aJRQWjrBQBBXVjrZleV406eYB5ebOKljoCCRjDIy1qMMeZkB21KZZBWolpNyiEBaCQFvFg7VBMRyw5QbYK9qMjHOwEgP0ZgU36bubwFMjPuMQJiccCFuOZIlFU4RdKoAvjVCKezoHuphaGxAhUbkt6onhtU9XgVMxKUPuP0UZheRHc5VFU0yBvt89skzrK2OC8KFk8MVHIzo0l1aw+twkO11E5Imwapjjt3SfFq4x3a1bVPEdr1TYRuR9hiMxJO0jSYIeT2UpHnxq7YC9kzbR+6m7D+FK9Xwd+pellyx1102iG7SGIkoaV8VDisHbNJ2nrHiWm1tq0+oqJ/4eJTxyDge6cHpduIPBJTba+hJtXvcXg+xmBjRLoyYhtvrxhuSKLqDZDyOw2fZU+ORKAlNI5gWoq+zh5bT5yiqnEPp3DKMWIJEIkEwPQ2Pz4OeSKJpurpXMimxLBm0AMaJqTvQEtZzJAeo61b9odvjRosnScbieH3ioSk4k0wm1c4MBAMYcli2TJrPTVLTVLdAr0e4Sg4S8RgTE+M4PW58fj96PElsfEKpan8ogMvlJjmRYGJ8HKfbhdfnVc+XgKVm6HjcEuNxoMm7xJK43G7cfh8Ot4gonWQyjpHQ0DUDfzANl8+rxitA8oWCFiPDNNDiMWJjo0jTErffr7xMeV+vz08yllBwCmSkqcqOaCSiWgMEQyEmouNoySTeoF95jbHouHIsZF6SiaQSGKG0IA5/iNjoGNr4uOq7EcxIQ9d0tKSu7iNgikVl0xp4fEHGx6JosTgurxeny0kiFlf4CKalExuL4HC7CGWmq4bC6lxt1YFxtnJ+Gb0Yy3JMyMQoR955i/MnzjCvqoa+kWFWr13DQH8f/Z1dDA8OUllTxcjQkAJEf1+faqCxeOVKQumZHNx7gLpVy/C5PBzbvUepiUXLl6qeU4d272fR2tWEgiHOHDlKJBqhrHI+K9atY6Crm+OHDpFXUEhrawvhzEz1Mjn5+WjJGPUnTpEWyiC/sIBYLKpqDIPBED093Qz09TO/vIJ4LKYafvT3DxCNRli0aDFjI6Pouk7Fgmr6BwfJys6morpKBT9PvHeIo+8dxOlxUlhcbL1Pdy9l5ZUsXLYcUzc58d4R2lpaSc8KkxHOoKi4mMTEBF0dneTk5ZObV0BnWzsnjx4ivyCPwtJifIGQKo1rbW5BT8QZ6u9jzvz5VC9ezIUz9WiJJJs2b8YbDKJpGi1n69m/cyehcIhwdphYdIzo2ARllVU0XWgiEU+QVZhHZjhM/ZkzhEJpVFZU0F7foMbiDQUpKCvm+LHjZIYzyQiH6e/vI5ybzQ3r1+Pzenln21aGBwdYtHI1NcuX0NfbS3N9AzffdTealuTtbS8TGRliw+Z7OH/iLBeOn1RU7NzcPLrb28nJzWN+dRXvvrmL7EAaFQtqWXnH7WpzyOF/s8e5lN4A3QXj4yO8+bOfUX/kBDds2sSJM6e46SO30tvRQXdTC+1NzeQXFKoDLOWlCktKCQaDtDU2UVRUyIHdu1mx4UYGunvJL57DnJoqwtnZnDl6nLd2bGPt+hsZaO1kTmUFbp+PC+cvcPM9dzLU1cuun7/GYL/Vu6GyuoZAKJ38uWXEtTGOHtjD2MAoZaXlpIkqdTqIJ5MEwxlULqglOyebPW+/Q3Iihp5MMjY6qoCkxRMMDw1RvaRObYKC4hIWr1qFx+1m/1tvqffKzM6ko62Nwb4+xeVauGwZy9fdSEtTE20NTVRV1yivr7m5kXBGBtp4lNaGBvLnzKF22TLisQQnDhyisLBAWa6xuJARfZw/fZpwepCRwQEysrKYW13N0UPvkZGWztrbb2dOTTVJLcm5g4fZ+vTzFM6bQ05pHl2dbWixGHWLlnHuzFmlOdq7uygtK2PO3LlKWnW3tdHT2k5hSTHDE+OsvXkTzfXnCPmCxGITnDx2nNKqSjY/+KBinbz44x8zMjTMnVu2ULl8Ec0XLnDy0DEe+t1PM9Tbw/aXnqO96QIP/P7v43P7effVN8jIy1aJ9SN79lFVU0tlTQ07d26jrKgUtyfAlj/4jLI5JEs6e25xGriikVEObNtOLBJh5ca1vLVjBwWFhYz2DaqDvCUKHB0do72tjaL5c8gtKFQv33C2Xhn0Hc2t5OTnEQwEKJLJWFit7LGjb+/h3OnT5BcX4fJ4qF5Qo1gSnV2dbNp8F/0dXbQ3N6vmY2PDo4QDIaLRKJ5QgFB6mlrY7HAWva2deD0ecosKlcr1BnyUzJ+rnnnkwEES0XFGRkbJyc1R6qPx7Hmio6NU1tbg8fnIys9l4cqlZOXmcuzAIbqb28lIT6e3r49YLEZaeoiKugXMq6qgs7mF5voLFBUVE0gL0dLSQiIRV7aZzIE/I8Tcqkp8Ph9tjc0Ul5YyNjZGa0MTacE0hnr70bUkQ8ODVC1cqA4+P/DmO+RkZLFg9QoWb7wBr99H+9kL7N26k+pli8kuLWBidIyGY6dV5LtnoI+COSUUzSljoLdPSWtRUWNDg3Q0nMPrD5BVXMZtd32UU0eP4ve7lXrsaGqlbEEVdSuXkRiNsvPV1/C6Pay8aT25c4poOd/I/jff5a4t93L+3DnefWM7sbExbrzjNjID6dQfPc5djzzI8SNH6G5pp27xYiVpX3rmxwQz/Nx+74MsuWGD4u8rK2BWVsRFajFK8+kzyk4qqyhXkurd7TtJD6WxcPlSItEx8nJzaW5oUl5hQ2MjgWCQ+fPnqx1Vs6CW+jNnCWeE2bfrbSUNSyvLyQ5nUl5RQcP58wQDIRrqzzE+HmX5DaupXLiQnvZ2RkdHlHjvau/A5/LS3dFJc0szC+rq0DWNvNw8ZdONjo4qvR/OyqK7tY2W5iYqq6otb8rtVvZJQVEhAwMDGJpGOC2Dno5OOlvaGRwZpLh8LstWr2K4b4DDe/bj8/uoWrBASbuzZ89QUFLMyhtWkxYKcfbYCc4eP03pnDKys7O5cO48vmCAonmlNDU0MhEZp7ikhKzsLApKixmPjnNo9141JxVVVWpHT8RijEZGla1XmF+gwFl/th6Hz0314jpFHty7/U3klFFRfwIeGVv5glpMj4PqhQvx+r2cP32WQ/sPkpkZZtmyZXR2tymzoaujh4ULlzLY3YPH52Y8EuHowUM40/1s3HQzWeEwe3a9Q3tri3re8hvXMNDVw7YXXyErL4fs3ByKSovJzMqm/vQZov1D9HZ2UjCnlLSMDJovNKjDFVasWcPo6CAZuWFGIzHWbbjFqtNMtTyf2aC3ArMq5OMQ7qyhpI3gUdH7VBMY6eZi0XGtwgblRtj+peV9WHxu26syTZrOniMjM5PMvFxcLskHToubpaqz7b5Y6quq8b+kRKYIhZOPUYNTF1mpDzv6rX5lM5isjF5qaNa19uWp84cvSjNJ2ETlzewsjTUBqeSy9R7W0+zwin2zlHel0i52YlB5xfawLc/ROsjAnhU7sGPNqWyUscFhxkaGyS7II5SRYSe7rDtPJlxUCMIej8Win8YKkZykdb36vXJRVSZNLYtKbwpBYlqlm3o9e6En311+I2vgkimy+PxWg3Tr56Kz6O2WqqoLoniVKnNyNXBN9zbtRpIWdSY163b3S3vQ6sGTvKGpYMjkwqZOfVWIS1W6pHp62/3fU1+bHgi3c2Q2ridP95oWI5lsdqKOrpMfRS2xJkFNrNVRe7LPWmoLWGC0j76z1tha8OmBQ3thUnGxyesVa9S6fjIYM21/pQ7BkkSE/Nkuu5iKjU0LRqVigAo0Nu1GPDKr09rFyRdFjrVX2dr40+Jt9lypd7DfRcatMGaPQQCTusXkdE/73uQ9U/e+LGhmz1Hq/imwpTph22BNlTlfEysiFUOa7OE5hZ/JnXBp38xpWJlcBCswlzokZSqKpX5/eVDrol2W2uqXve/0nWiDYaZbTR+yGkaKZXpJFPqy79oPnD7GVEPAi+55SUeZ6f82eX3q5tNfYnKhLCTNznmdFm1NgXr6YKefyDFt8S9KDdob4KI5nPb+lw1rBnDNtFaXvlbq79cErksX5jd//80MXMsM/G9DY2H0JEN6KAAAAABJRU5ErkJggg==">
          <a:extLst>
            <a:ext uri="{FF2B5EF4-FFF2-40B4-BE49-F238E27FC236}">
              <a16:creationId xmlns:a16="http://schemas.microsoft.com/office/drawing/2014/main" id="{843852AC-AF28-4FA7-8676-E4DE146FCBE1}"/>
            </a:ext>
          </a:extLst>
        </xdr:cNvPr>
        <xdr:cNvSpPr>
          <a:spLocks noChangeAspect="1" noChangeArrowheads="1"/>
        </xdr:cNvSpPr>
      </xdr:nvSpPr>
      <xdr:spPr bwMode="auto">
        <a:xfrm>
          <a:off x="8961120" y="1127760"/>
          <a:ext cx="304800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43"/>
  <sheetViews>
    <sheetView workbookViewId="0">
      <selection activeCell="D35" sqref="D35"/>
    </sheetView>
  </sheetViews>
  <sheetFormatPr defaultColWidth="8.625" defaultRowHeight="15" x14ac:dyDescent="0.25"/>
  <cols>
    <col min="1" max="1" width="8.625" style="3"/>
    <col min="2" max="2" width="35.125" style="3" customWidth="1"/>
    <col min="3" max="3" width="10.875" style="3" customWidth="1"/>
    <col min="4" max="16384" width="8.625" style="3"/>
  </cols>
  <sheetData>
    <row r="2" spans="2:5" ht="15.75" thickBot="1" x14ac:dyDescent="0.3">
      <c r="B2" s="2" t="s">
        <v>21</v>
      </c>
    </row>
    <row r="3" spans="2:5" ht="15.75" thickBot="1" x14ac:dyDescent="0.3">
      <c r="B3" s="4" t="s">
        <v>22</v>
      </c>
      <c r="C3" s="5" t="s">
        <v>23</v>
      </c>
      <c r="D3" s="5" t="s">
        <v>24</v>
      </c>
      <c r="E3" s="6" t="s">
        <v>25</v>
      </c>
    </row>
    <row r="4" spans="2:5" x14ac:dyDescent="0.25">
      <c r="B4" s="7" t="s">
        <v>26</v>
      </c>
      <c r="C4" s="8">
        <v>0.2034</v>
      </c>
      <c r="D4" s="8">
        <v>0.22120000000000001</v>
      </c>
      <c r="E4" s="9">
        <v>0.25</v>
      </c>
    </row>
    <row r="5" spans="2:5" x14ac:dyDescent="0.25">
      <c r="B5" s="10" t="s">
        <v>27</v>
      </c>
      <c r="C5" s="11">
        <v>0.19600000000000001</v>
      </c>
      <c r="D5" s="11">
        <v>0.2097</v>
      </c>
      <c r="E5" s="12">
        <v>0.24229999999999999</v>
      </c>
    </row>
    <row r="6" spans="2:5" ht="39" x14ac:dyDescent="0.25">
      <c r="B6" s="10" t="s">
        <v>28</v>
      </c>
      <c r="C6" s="11">
        <v>0.20760000000000001</v>
      </c>
      <c r="D6" s="11">
        <v>0.24179999999999999</v>
      </c>
      <c r="E6" s="12">
        <v>0.26440000000000002</v>
      </c>
    </row>
    <row r="7" spans="2:5" ht="26.25" x14ac:dyDescent="0.25">
      <c r="B7" s="10" t="s">
        <v>29</v>
      </c>
      <c r="C7" s="11">
        <v>0.24</v>
      </c>
      <c r="D7" s="11">
        <v>0.25840000000000002</v>
      </c>
      <c r="E7" s="12">
        <v>0.27860000000000001</v>
      </c>
    </row>
    <row r="8" spans="2:5" x14ac:dyDescent="0.25">
      <c r="B8" s="10" t="s">
        <v>30</v>
      </c>
      <c r="C8" s="11">
        <v>0.22800000000000001</v>
      </c>
      <c r="D8" s="11">
        <v>0.27479999999999999</v>
      </c>
      <c r="E8" s="12">
        <v>0.3095</v>
      </c>
    </row>
    <row r="9" spans="2:5" ht="15.75" thickBot="1" x14ac:dyDescent="0.3">
      <c r="B9" s="13" t="s">
        <v>31</v>
      </c>
      <c r="C9" s="14">
        <v>0.111</v>
      </c>
      <c r="D9" s="14">
        <v>0.14019999999999999</v>
      </c>
      <c r="E9" s="15">
        <v>0.16800000000000001</v>
      </c>
    </row>
    <row r="11" spans="2:5" x14ac:dyDescent="0.25">
      <c r="E11" s="16"/>
    </row>
    <row r="12" spans="2:5" x14ac:dyDescent="0.25">
      <c r="E12" s="16"/>
    </row>
    <row r="13" spans="2:5" x14ac:dyDescent="0.25">
      <c r="E13" s="16"/>
    </row>
    <row r="14" spans="2:5" x14ac:dyDescent="0.25">
      <c r="E14" s="16"/>
    </row>
    <row r="15" spans="2:5" ht="15.75" thickBot="1" x14ac:dyDescent="0.3">
      <c r="E15" s="16"/>
    </row>
    <row r="16" spans="2:5" ht="15.75" thickBot="1" x14ac:dyDescent="0.3">
      <c r="B16" s="17" t="s">
        <v>32</v>
      </c>
      <c r="C16" s="18"/>
      <c r="D16" s="19" t="s">
        <v>33</v>
      </c>
      <c r="E16" s="16"/>
    </row>
    <row r="17" spans="2:5" x14ac:dyDescent="0.25">
      <c r="B17" s="20" t="s">
        <v>34</v>
      </c>
      <c r="C17" s="21" t="s">
        <v>35</v>
      </c>
      <c r="D17" s="22">
        <v>4.7300000000000002E-2</v>
      </c>
      <c r="E17" s="16"/>
    </row>
    <row r="18" spans="2:5" x14ac:dyDescent="0.25">
      <c r="B18" s="23" t="s">
        <v>36</v>
      </c>
      <c r="C18" s="24" t="s">
        <v>37</v>
      </c>
      <c r="D18" s="25">
        <v>7.6E-3</v>
      </c>
      <c r="E18" s="16"/>
    </row>
    <row r="19" spans="2:5" x14ac:dyDescent="0.25">
      <c r="B19" s="23" t="s">
        <v>38</v>
      </c>
      <c r="C19" s="24" t="s">
        <v>39</v>
      </c>
      <c r="D19" s="25">
        <v>1.15E-2</v>
      </c>
      <c r="E19" s="16"/>
    </row>
    <row r="20" spans="2:5" x14ac:dyDescent="0.25">
      <c r="B20" s="23" t="s">
        <v>40</v>
      </c>
      <c r="C20" s="24" t="s">
        <v>41</v>
      </c>
      <c r="D20" s="25">
        <v>4.0000000000000001E-3</v>
      </c>
      <c r="E20" s="16"/>
    </row>
    <row r="21" spans="2:5" x14ac:dyDescent="0.25">
      <c r="B21" s="23" t="s">
        <v>42</v>
      </c>
      <c r="C21" s="24" t="s">
        <v>43</v>
      </c>
      <c r="D21" s="25">
        <v>4.0000000000000001E-3</v>
      </c>
      <c r="E21" s="16"/>
    </row>
    <row r="22" spans="2:5" x14ac:dyDescent="0.25">
      <c r="B22" s="23" t="s">
        <v>44</v>
      </c>
      <c r="C22" s="24" t="s">
        <v>45</v>
      </c>
      <c r="D22" s="25">
        <v>6.2300000000000001E-2</v>
      </c>
    </row>
    <row r="23" spans="2:5" x14ac:dyDescent="0.25">
      <c r="B23" s="23" t="s">
        <v>46</v>
      </c>
      <c r="C23" s="24" t="s">
        <v>47</v>
      </c>
      <c r="D23" s="25">
        <f>SUM(D25:D27)</f>
        <v>8.6499999999999994E-2</v>
      </c>
    </row>
    <row r="24" spans="2:5" x14ac:dyDescent="0.25">
      <c r="B24" s="23" t="s">
        <v>48</v>
      </c>
      <c r="C24" s="24"/>
      <c r="D24" s="26"/>
    </row>
    <row r="25" spans="2:5" x14ac:dyDescent="0.25">
      <c r="B25" s="23" t="s">
        <v>49</v>
      </c>
      <c r="C25" s="24"/>
      <c r="D25" s="25">
        <v>0.03</v>
      </c>
    </row>
    <row r="26" spans="2:5" x14ac:dyDescent="0.25">
      <c r="B26" s="23" t="s">
        <v>50</v>
      </c>
      <c r="C26" s="24"/>
      <c r="D26" s="25">
        <v>6.4999999999999997E-3</v>
      </c>
    </row>
    <row r="27" spans="2:5" ht="15.75" thickBot="1" x14ac:dyDescent="0.3">
      <c r="B27" s="27" t="s">
        <v>51</v>
      </c>
      <c r="C27" s="28"/>
      <c r="D27" s="29">
        <v>0.05</v>
      </c>
    </row>
    <row r="28" spans="2:5" ht="15.75" thickBot="1" x14ac:dyDescent="0.3"/>
    <row r="29" spans="2:5" ht="19.5" thickBot="1" x14ac:dyDescent="0.35">
      <c r="B29" s="30" t="s">
        <v>52</v>
      </c>
      <c r="C29" s="31">
        <f>(((1+D17+D20+D19+D21)*(1+D18)*(1+D22))/(1-D23))-1</f>
        <v>0.24999937434482744</v>
      </c>
    </row>
    <row r="32" spans="2:5" ht="15.75" thickBot="1" x14ac:dyDescent="0.3">
      <c r="B32" s="32" t="s">
        <v>53</v>
      </c>
      <c r="C32" s="33"/>
      <c r="D32" s="33"/>
      <c r="E32" s="33"/>
    </row>
    <row r="33" spans="2:5" ht="15.75" thickBot="1" x14ac:dyDescent="0.3">
      <c r="B33" s="4" t="s">
        <v>54</v>
      </c>
      <c r="C33" s="5" t="s">
        <v>23</v>
      </c>
      <c r="D33" s="5" t="s">
        <v>24</v>
      </c>
      <c r="E33" s="6" t="s">
        <v>25</v>
      </c>
    </row>
    <row r="34" spans="2:5" x14ac:dyDescent="0.25">
      <c r="B34" s="34" t="s">
        <v>55</v>
      </c>
      <c r="C34" s="35">
        <v>0.03</v>
      </c>
      <c r="D34" s="35">
        <v>0.04</v>
      </c>
      <c r="E34" s="36">
        <v>5.5E-2</v>
      </c>
    </row>
    <row r="35" spans="2:5" x14ac:dyDescent="0.25">
      <c r="B35" s="37" t="s">
        <v>56</v>
      </c>
      <c r="C35" s="11">
        <v>8.0000000000000002E-3</v>
      </c>
      <c r="D35" s="11">
        <v>8.0000000000000002E-3</v>
      </c>
      <c r="E35" s="12">
        <v>0.01</v>
      </c>
    </row>
    <row r="36" spans="2:5" x14ac:dyDescent="0.25">
      <c r="B36" s="37" t="s">
        <v>57</v>
      </c>
      <c r="C36" s="11">
        <v>9.7000000000000003E-3</v>
      </c>
      <c r="D36" s="11">
        <v>1.2699999999999999E-2</v>
      </c>
      <c r="E36" s="12">
        <v>1.2699999999999999E-2</v>
      </c>
    </row>
    <row r="37" spans="2:5" x14ac:dyDescent="0.25">
      <c r="B37" s="37" t="s">
        <v>58</v>
      </c>
      <c r="C37" s="11">
        <v>5.8999999999999999E-3</v>
      </c>
      <c r="D37" s="11">
        <v>1.23E-2</v>
      </c>
      <c r="E37" s="12">
        <v>1.3899999999999999E-2</v>
      </c>
    </row>
    <row r="38" spans="2:5" x14ac:dyDescent="0.25">
      <c r="B38" s="37" t="s">
        <v>59</v>
      </c>
      <c r="C38" s="11">
        <v>6.1600000000000002E-2</v>
      </c>
      <c r="D38" s="11">
        <v>7.3999999999999996E-2</v>
      </c>
      <c r="E38" s="12">
        <v>8.9599999999999999E-2</v>
      </c>
    </row>
    <row r="39" spans="2:5" ht="15.75" thickBot="1" x14ac:dyDescent="0.3">
      <c r="B39" s="38" t="s">
        <v>60</v>
      </c>
      <c r="C39" s="89" t="s">
        <v>61</v>
      </c>
      <c r="D39" s="90"/>
      <c r="E39" s="91"/>
    </row>
    <row r="40" spans="2:5" ht="15.75" thickBot="1" x14ac:dyDescent="0.3"/>
    <row r="41" spans="2:5" x14ac:dyDescent="0.25">
      <c r="B41" s="39" t="s">
        <v>50</v>
      </c>
      <c r="C41" s="40">
        <v>6.4999999999999997E-3</v>
      </c>
      <c r="D41" s="41"/>
      <c r="E41" s="42"/>
    </row>
    <row r="42" spans="2:5" x14ac:dyDescent="0.25">
      <c r="B42" s="43" t="s">
        <v>49</v>
      </c>
      <c r="C42" s="44">
        <v>0.03</v>
      </c>
      <c r="D42" s="45"/>
      <c r="E42" s="46"/>
    </row>
    <row r="43" spans="2:5" ht="15.75" thickBot="1" x14ac:dyDescent="0.3">
      <c r="B43" s="47" t="s">
        <v>51</v>
      </c>
      <c r="C43" s="48">
        <v>0.02</v>
      </c>
      <c r="D43" s="49" t="s">
        <v>62</v>
      </c>
      <c r="E43" s="50">
        <v>0.05</v>
      </c>
    </row>
  </sheetData>
  <mergeCells count="1">
    <mergeCell ref="C39:E39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64"/>
  <sheetViews>
    <sheetView tabSelected="1" showOutlineSymbols="0" showWhiteSpace="0" topLeftCell="A11" zoomScale="25" zoomScaleNormal="25" workbookViewId="0">
      <selection activeCell="D19" sqref="D19"/>
    </sheetView>
  </sheetViews>
  <sheetFormatPr defaultColWidth="9" defaultRowHeight="14.25" x14ac:dyDescent="0.2"/>
  <cols>
    <col min="1" max="1" width="45.25" customWidth="1"/>
    <col min="2" max="2" width="41.375" customWidth="1"/>
    <col min="3" max="3" width="40.375" customWidth="1"/>
    <col min="4" max="4" width="255.5" customWidth="1"/>
    <col min="5" max="5" width="26.75" customWidth="1"/>
    <col min="6" max="6" width="28.75" style="1" customWidth="1"/>
    <col min="7" max="7" width="35.25" style="51" customWidth="1"/>
    <col min="8" max="8" width="47.25" style="51" customWidth="1"/>
    <col min="9" max="9" width="61" style="51" customWidth="1"/>
    <col min="10" max="10" width="9" hidden="1" customWidth="1"/>
    <col min="12" max="12" width="16.25" customWidth="1"/>
    <col min="13" max="13" width="141.375" hidden="1" customWidth="1"/>
    <col min="14" max="14" width="59.5" customWidth="1"/>
  </cols>
  <sheetData>
    <row r="1" spans="1:10" ht="215.45" customHeight="1" x14ac:dyDescent="0.2">
      <c r="A1" s="52"/>
      <c r="B1" s="95" t="s">
        <v>96</v>
      </c>
      <c r="C1" s="96"/>
      <c r="D1" s="97"/>
      <c r="E1" s="92" t="s">
        <v>70</v>
      </c>
      <c r="F1" s="92"/>
      <c r="G1" s="92"/>
      <c r="H1" s="92"/>
      <c r="I1" s="92"/>
    </row>
    <row r="2" spans="1:10" ht="61.9" customHeight="1" x14ac:dyDescent="0.2">
      <c r="A2" s="58" t="s">
        <v>17</v>
      </c>
      <c r="B2" s="98" t="s">
        <v>15</v>
      </c>
      <c r="C2" s="99"/>
      <c r="D2" s="99"/>
      <c r="E2" s="99"/>
      <c r="F2" s="99"/>
      <c r="G2" s="99"/>
      <c r="H2" s="99"/>
      <c r="I2" s="100"/>
    </row>
    <row r="3" spans="1:10" ht="63" customHeight="1" x14ac:dyDescent="0.2">
      <c r="A3" s="58" t="s">
        <v>18</v>
      </c>
      <c r="B3" s="98" t="s">
        <v>16</v>
      </c>
      <c r="C3" s="99"/>
      <c r="D3" s="99"/>
      <c r="E3" s="99"/>
      <c r="F3" s="99"/>
      <c r="G3" s="99"/>
      <c r="H3" s="99"/>
      <c r="I3" s="100"/>
    </row>
    <row r="4" spans="1:10" ht="76.150000000000006" customHeight="1" x14ac:dyDescent="0.2">
      <c r="A4" s="59" t="s">
        <v>20</v>
      </c>
      <c r="B4" s="101" t="s">
        <v>94</v>
      </c>
      <c r="C4" s="102"/>
      <c r="D4" s="102"/>
      <c r="E4" s="102"/>
      <c r="F4" s="102"/>
      <c r="G4" s="102"/>
      <c r="H4" s="102"/>
      <c r="I4" s="103"/>
    </row>
    <row r="5" spans="1:10" ht="70.150000000000006" customHeight="1" x14ac:dyDescent="0.2">
      <c r="A5" s="59" t="s">
        <v>19</v>
      </c>
      <c r="B5" s="101" t="s">
        <v>95</v>
      </c>
      <c r="C5" s="102"/>
      <c r="D5" s="102"/>
      <c r="E5" s="102"/>
      <c r="F5" s="103"/>
      <c r="G5" s="104" t="s">
        <v>66</v>
      </c>
      <c r="H5" s="105"/>
      <c r="I5" s="106"/>
    </row>
    <row r="6" spans="1:10" ht="70.150000000000006" customHeight="1" x14ac:dyDescent="0.2">
      <c r="A6" s="59" t="s">
        <v>71</v>
      </c>
      <c r="B6" s="101" t="s">
        <v>73</v>
      </c>
      <c r="C6" s="102"/>
      <c r="D6" s="77"/>
      <c r="E6" s="77"/>
      <c r="F6" s="78"/>
      <c r="G6" s="74"/>
      <c r="H6" s="75"/>
      <c r="I6" s="76"/>
    </row>
    <row r="7" spans="1:10" ht="77.45" customHeight="1" x14ac:dyDescent="0.2">
      <c r="A7" s="93" t="s">
        <v>97</v>
      </c>
      <c r="B7" s="94"/>
      <c r="C7" s="94"/>
      <c r="D7" s="94"/>
      <c r="E7" s="94"/>
      <c r="F7" s="94"/>
      <c r="G7" s="94"/>
      <c r="H7" s="94"/>
      <c r="I7" s="94"/>
    </row>
    <row r="8" spans="1:10" ht="101.45" customHeight="1" x14ac:dyDescent="0.2">
      <c r="A8" s="59" t="s">
        <v>0</v>
      </c>
      <c r="B8" s="59" t="s">
        <v>1</v>
      </c>
      <c r="C8" s="59" t="s">
        <v>63</v>
      </c>
      <c r="D8" s="59" t="s">
        <v>64</v>
      </c>
      <c r="E8" s="60" t="s">
        <v>2</v>
      </c>
      <c r="F8" s="61" t="s">
        <v>3</v>
      </c>
      <c r="G8" s="62" t="s">
        <v>4</v>
      </c>
      <c r="H8" s="62" t="s">
        <v>5</v>
      </c>
      <c r="I8" s="62" t="s">
        <v>6</v>
      </c>
    </row>
    <row r="9" spans="1:10" ht="81.599999999999994" customHeight="1" x14ac:dyDescent="0.2">
      <c r="A9" s="63" t="s">
        <v>7</v>
      </c>
      <c r="B9" s="63"/>
      <c r="C9" s="53"/>
      <c r="D9" s="64" t="s">
        <v>108</v>
      </c>
      <c r="E9" s="53"/>
      <c r="F9" s="54"/>
      <c r="G9" s="55"/>
      <c r="H9" s="55"/>
      <c r="I9" s="65">
        <f>SUM(I10:I13)</f>
        <v>50483.909999999996</v>
      </c>
      <c r="J9">
        <v>25</v>
      </c>
    </row>
    <row r="10" spans="1:10" ht="81.599999999999994" customHeight="1" x14ac:dyDescent="0.2">
      <c r="A10" s="79" t="s">
        <v>8</v>
      </c>
      <c r="B10" s="80" t="s">
        <v>98</v>
      </c>
      <c r="C10" s="80" t="s">
        <v>10</v>
      </c>
      <c r="D10" s="81" t="s">
        <v>99</v>
      </c>
      <c r="E10" s="80" t="s">
        <v>100</v>
      </c>
      <c r="F10" s="82">
        <v>1</v>
      </c>
      <c r="G10" s="83">
        <v>22947.29</v>
      </c>
      <c r="H10" s="83">
        <f>ROUND(G10*$J$10,2)</f>
        <v>28684.11</v>
      </c>
      <c r="I10" s="83">
        <f>F10*H10</f>
        <v>28684.11</v>
      </c>
      <c r="J10">
        <f>1+J9/100</f>
        <v>1.25</v>
      </c>
    </row>
    <row r="11" spans="1:10" ht="94.15" customHeight="1" x14ac:dyDescent="0.2">
      <c r="A11" s="79" t="s">
        <v>65</v>
      </c>
      <c r="B11" s="80" t="s">
        <v>101</v>
      </c>
      <c r="C11" s="80" t="s">
        <v>9</v>
      </c>
      <c r="D11" s="81" t="s">
        <v>102</v>
      </c>
      <c r="E11" s="80" t="s">
        <v>103</v>
      </c>
      <c r="F11" s="82">
        <v>220</v>
      </c>
      <c r="G11" s="83">
        <v>26.1</v>
      </c>
      <c r="H11" s="83">
        <f t="shared" ref="H11:H55" si="0">ROUND(G11*$J$10,2)</f>
        <v>32.630000000000003</v>
      </c>
      <c r="I11" s="83">
        <f>F11*H11</f>
        <v>7178.6</v>
      </c>
    </row>
    <row r="12" spans="1:10" ht="97.9" customHeight="1" x14ac:dyDescent="0.2">
      <c r="A12" s="79" t="s">
        <v>80</v>
      </c>
      <c r="B12" s="80" t="s">
        <v>104</v>
      </c>
      <c r="C12" s="80" t="s">
        <v>9</v>
      </c>
      <c r="D12" s="81" t="s">
        <v>105</v>
      </c>
      <c r="E12" s="80" t="s">
        <v>103</v>
      </c>
      <c r="F12" s="82">
        <v>220</v>
      </c>
      <c r="G12" s="83">
        <v>24.33</v>
      </c>
      <c r="H12" s="83">
        <f t="shared" si="0"/>
        <v>30.41</v>
      </c>
      <c r="I12" s="83">
        <f>F12*H12</f>
        <v>6690.2</v>
      </c>
    </row>
    <row r="13" spans="1:10" ht="97.9" customHeight="1" x14ac:dyDescent="0.2">
      <c r="A13" s="79" t="s">
        <v>69</v>
      </c>
      <c r="B13" s="80" t="s">
        <v>106</v>
      </c>
      <c r="C13" s="80" t="s">
        <v>9</v>
      </c>
      <c r="D13" s="81" t="s">
        <v>107</v>
      </c>
      <c r="E13" s="80" t="s">
        <v>103</v>
      </c>
      <c r="F13" s="82">
        <v>220</v>
      </c>
      <c r="G13" s="83">
        <v>28.84</v>
      </c>
      <c r="H13" s="83">
        <f t="shared" si="0"/>
        <v>36.049999999999997</v>
      </c>
      <c r="I13" s="83">
        <f>H13*F13</f>
        <v>7930.9999999999991</v>
      </c>
    </row>
    <row r="14" spans="1:10" ht="118.9" customHeight="1" x14ac:dyDescent="0.2">
      <c r="A14" s="63">
        <v>2</v>
      </c>
      <c r="B14" s="53"/>
      <c r="C14" s="53"/>
      <c r="D14" s="64" t="s">
        <v>109</v>
      </c>
      <c r="E14" s="53"/>
      <c r="F14" s="54"/>
      <c r="G14" s="55"/>
      <c r="H14" s="55"/>
      <c r="I14" s="65">
        <f>SUM(I15:I26)</f>
        <v>232220.90000000002</v>
      </c>
    </row>
    <row r="15" spans="1:10" ht="111" customHeight="1" x14ac:dyDescent="0.2">
      <c r="A15" s="79" t="s">
        <v>110</v>
      </c>
      <c r="B15" s="80" t="s">
        <v>117</v>
      </c>
      <c r="C15" s="80" t="s">
        <v>10</v>
      </c>
      <c r="D15" s="81" t="s">
        <v>135</v>
      </c>
      <c r="E15" s="80" t="s">
        <v>118</v>
      </c>
      <c r="F15" s="82">
        <v>760</v>
      </c>
      <c r="G15" s="83">
        <v>55.77</v>
      </c>
      <c r="H15" s="83">
        <f>ROUND(G15*$J$10,2)</f>
        <v>69.709999999999994</v>
      </c>
      <c r="I15" s="83">
        <f t="shared" ref="I15:I26" si="1">H15*F15</f>
        <v>52979.6</v>
      </c>
    </row>
    <row r="16" spans="1:10" ht="111" customHeight="1" x14ac:dyDescent="0.2">
      <c r="A16" s="79" t="s">
        <v>81</v>
      </c>
      <c r="B16" s="80" t="s">
        <v>119</v>
      </c>
      <c r="C16" s="80" t="s">
        <v>92</v>
      </c>
      <c r="D16" s="81" t="s">
        <v>136</v>
      </c>
      <c r="E16" s="80" t="s">
        <v>118</v>
      </c>
      <c r="F16" s="82">
        <v>260</v>
      </c>
      <c r="G16" s="83">
        <v>92.72</v>
      </c>
      <c r="H16" s="83">
        <f t="shared" si="0"/>
        <v>115.9</v>
      </c>
      <c r="I16" s="83">
        <f t="shared" si="1"/>
        <v>30134</v>
      </c>
    </row>
    <row r="17" spans="1:9" ht="111" customHeight="1" x14ac:dyDescent="0.2">
      <c r="A17" s="79" t="s">
        <v>82</v>
      </c>
      <c r="B17" s="80" t="s">
        <v>120</v>
      </c>
      <c r="C17" s="80" t="s">
        <v>9</v>
      </c>
      <c r="D17" s="81" t="s">
        <v>121</v>
      </c>
      <c r="E17" s="80" t="s">
        <v>11</v>
      </c>
      <c r="F17" s="82">
        <v>150</v>
      </c>
      <c r="G17" s="83">
        <v>144.93</v>
      </c>
      <c r="H17" s="83">
        <f t="shared" si="0"/>
        <v>181.16</v>
      </c>
      <c r="I17" s="83">
        <f t="shared" si="1"/>
        <v>27174</v>
      </c>
    </row>
    <row r="18" spans="1:9" ht="111" customHeight="1" x14ac:dyDescent="0.2">
      <c r="A18" s="79" t="s">
        <v>83</v>
      </c>
      <c r="B18" s="80" t="s">
        <v>122</v>
      </c>
      <c r="C18" s="80" t="s">
        <v>9</v>
      </c>
      <c r="D18" s="81" t="s">
        <v>123</v>
      </c>
      <c r="E18" s="80" t="s">
        <v>11</v>
      </c>
      <c r="F18" s="82">
        <v>2500</v>
      </c>
      <c r="G18" s="83">
        <v>7.87</v>
      </c>
      <c r="H18" s="83">
        <f t="shared" si="0"/>
        <v>9.84</v>
      </c>
      <c r="I18" s="83">
        <f t="shared" si="1"/>
        <v>24600</v>
      </c>
    </row>
    <row r="19" spans="1:9" ht="111" customHeight="1" x14ac:dyDescent="0.2">
      <c r="A19" s="79" t="s">
        <v>111</v>
      </c>
      <c r="B19" s="80" t="s">
        <v>124</v>
      </c>
      <c r="C19" s="80" t="s">
        <v>10</v>
      </c>
      <c r="D19" s="81" t="s">
        <v>137</v>
      </c>
      <c r="E19" s="80" t="s">
        <v>118</v>
      </c>
      <c r="F19" s="82">
        <v>300</v>
      </c>
      <c r="G19" s="83">
        <v>28.86</v>
      </c>
      <c r="H19" s="83">
        <f t="shared" si="0"/>
        <v>36.08</v>
      </c>
      <c r="I19" s="83">
        <f t="shared" si="1"/>
        <v>10824</v>
      </c>
    </row>
    <row r="20" spans="1:9" ht="111" customHeight="1" x14ac:dyDescent="0.2">
      <c r="A20" s="79" t="s">
        <v>84</v>
      </c>
      <c r="B20" s="80" t="s">
        <v>125</v>
      </c>
      <c r="C20" s="80" t="s">
        <v>92</v>
      </c>
      <c r="D20" s="81" t="s">
        <v>138</v>
      </c>
      <c r="E20" s="80" t="s">
        <v>118</v>
      </c>
      <c r="F20" s="82">
        <v>60</v>
      </c>
      <c r="G20" s="83">
        <v>46.73</v>
      </c>
      <c r="H20" s="83">
        <f t="shared" si="0"/>
        <v>58.41</v>
      </c>
      <c r="I20" s="83">
        <f t="shared" si="1"/>
        <v>3504.6</v>
      </c>
    </row>
    <row r="21" spans="1:9" ht="111" customHeight="1" x14ac:dyDescent="0.2">
      <c r="A21" s="79" t="s">
        <v>112</v>
      </c>
      <c r="B21" s="80" t="s">
        <v>126</v>
      </c>
      <c r="C21" s="80" t="s">
        <v>9</v>
      </c>
      <c r="D21" s="81" t="s">
        <v>127</v>
      </c>
      <c r="E21" s="80" t="s">
        <v>11</v>
      </c>
      <c r="F21" s="82">
        <v>180</v>
      </c>
      <c r="G21" s="83">
        <v>175.36</v>
      </c>
      <c r="H21" s="83">
        <f t="shared" si="0"/>
        <v>219.2</v>
      </c>
      <c r="I21" s="83">
        <f t="shared" si="1"/>
        <v>39456</v>
      </c>
    </row>
    <row r="22" spans="1:9" ht="111" customHeight="1" x14ac:dyDescent="0.2">
      <c r="A22" s="79" t="s">
        <v>113</v>
      </c>
      <c r="B22" s="80" t="s">
        <v>128</v>
      </c>
      <c r="C22" s="80" t="s">
        <v>9</v>
      </c>
      <c r="D22" s="81" t="s">
        <v>129</v>
      </c>
      <c r="E22" s="80" t="s">
        <v>11</v>
      </c>
      <c r="F22" s="82">
        <v>600</v>
      </c>
      <c r="G22" s="83">
        <v>11.13</v>
      </c>
      <c r="H22" s="83">
        <f t="shared" si="0"/>
        <v>13.91</v>
      </c>
      <c r="I22" s="83">
        <f t="shared" si="1"/>
        <v>8346</v>
      </c>
    </row>
    <row r="23" spans="1:9" ht="111" customHeight="1" x14ac:dyDescent="0.2">
      <c r="A23" s="79" t="s">
        <v>114</v>
      </c>
      <c r="B23" s="80" t="s">
        <v>130</v>
      </c>
      <c r="C23" s="80" t="s">
        <v>9</v>
      </c>
      <c r="D23" s="81" t="s">
        <v>131</v>
      </c>
      <c r="E23" s="80" t="s">
        <v>11</v>
      </c>
      <c r="F23" s="82">
        <v>330</v>
      </c>
      <c r="G23" s="83">
        <v>18.47</v>
      </c>
      <c r="H23" s="83">
        <f t="shared" si="0"/>
        <v>23.09</v>
      </c>
      <c r="I23" s="83">
        <f t="shared" si="1"/>
        <v>7619.7</v>
      </c>
    </row>
    <row r="24" spans="1:9" ht="111" customHeight="1" x14ac:dyDescent="0.2">
      <c r="A24" s="79" t="s">
        <v>115</v>
      </c>
      <c r="B24" s="80" t="s">
        <v>132</v>
      </c>
      <c r="C24" s="80" t="s">
        <v>9</v>
      </c>
      <c r="D24" s="81" t="s">
        <v>133</v>
      </c>
      <c r="E24" s="80" t="s">
        <v>11</v>
      </c>
      <c r="F24" s="82">
        <v>2000</v>
      </c>
      <c r="G24" s="83">
        <v>4.74</v>
      </c>
      <c r="H24" s="83">
        <f t="shared" si="0"/>
        <v>5.93</v>
      </c>
      <c r="I24" s="83">
        <f t="shared" si="1"/>
        <v>11860</v>
      </c>
    </row>
    <row r="25" spans="1:9" ht="111" customHeight="1" x14ac:dyDescent="0.2">
      <c r="A25" s="79" t="s">
        <v>116</v>
      </c>
      <c r="B25" s="80" t="s">
        <v>134</v>
      </c>
      <c r="C25" s="80" t="s">
        <v>92</v>
      </c>
      <c r="D25" s="81" t="s">
        <v>139</v>
      </c>
      <c r="E25" s="80" t="s">
        <v>11</v>
      </c>
      <c r="F25" s="82">
        <v>300</v>
      </c>
      <c r="G25" s="83">
        <v>21.4</v>
      </c>
      <c r="H25" s="83">
        <f t="shared" si="0"/>
        <v>26.75</v>
      </c>
      <c r="I25" s="83">
        <f t="shared" si="1"/>
        <v>8025</v>
      </c>
    </row>
    <row r="26" spans="1:9" ht="111" customHeight="1" x14ac:dyDescent="0.2">
      <c r="A26" s="79" t="s">
        <v>216</v>
      </c>
      <c r="B26" s="80" t="s">
        <v>214</v>
      </c>
      <c r="C26" s="80" t="s">
        <v>10</v>
      </c>
      <c r="D26" s="81" t="s">
        <v>215</v>
      </c>
      <c r="E26" s="80" t="s">
        <v>11</v>
      </c>
      <c r="F26" s="82">
        <v>300</v>
      </c>
      <c r="G26" s="83">
        <v>20.53</v>
      </c>
      <c r="H26" s="83">
        <f t="shared" si="0"/>
        <v>25.66</v>
      </c>
      <c r="I26" s="83">
        <f t="shared" si="1"/>
        <v>7698</v>
      </c>
    </row>
    <row r="27" spans="1:9" ht="111" customHeight="1" x14ac:dyDescent="0.2">
      <c r="A27" s="63">
        <v>3</v>
      </c>
      <c r="B27" s="53"/>
      <c r="C27" s="53"/>
      <c r="D27" s="64" t="s">
        <v>147</v>
      </c>
      <c r="E27" s="53"/>
      <c r="F27" s="54"/>
      <c r="G27" s="55"/>
      <c r="H27" s="55"/>
      <c r="I27" s="65">
        <f>SUM(I28:I31)</f>
        <v>50434.7</v>
      </c>
    </row>
    <row r="28" spans="1:9" ht="111" customHeight="1" x14ac:dyDescent="0.2">
      <c r="A28" s="79" t="s">
        <v>85</v>
      </c>
      <c r="B28" s="80" t="s">
        <v>140</v>
      </c>
      <c r="C28" s="80" t="s">
        <v>10</v>
      </c>
      <c r="D28" s="81" t="s">
        <v>148</v>
      </c>
      <c r="E28" s="80" t="s">
        <v>118</v>
      </c>
      <c r="F28" s="82">
        <v>900</v>
      </c>
      <c r="G28" s="83">
        <v>17.89</v>
      </c>
      <c r="H28" s="83">
        <f t="shared" si="0"/>
        <v>22.36</v>
      </c>
      <c r="I28" s="83">
        <f t="shared" ref="I28:I31" si="2">H28*F28</f>
        <v>20124</v>
      </c>
    </row>
    <row r="29" spans="1:9" ht="111" customHeight="1" x14ac:dyDescent="0.2">
      <c r="A29" s="79" t="s">
        <v>86</v>
      </c>
      <c r="B29" s="80" t="s">
        <v>141</v>
      </c>
      <c r="C29" s="80" t="s">
        <v>9</v>
      </c>
      <c r="D29" s="81" t="s">
        <v>142</v>
      </c>
      <c r="E29" s="80" t="s">
        <v>11</v>
      </c>
      <c r="F29" s="82">
        <v>120</v>
      </c>
      <c r="G29" s="83">
        <v>20.96</v>
      </c>
      <c r="H29" s="83">
        <f t="shared" si="0"/>
        <v>26.2</v>
      </c>
      <c r="I29" s="83">
        <f t="shared" si="2"/>
        <v>3144</v>
      </c>
    </row>
    <row r="30" spans="1:9" ht="111" customHeight="1" x14ac:dyDescent="0.2">
      <c r="A30" s="79" t="s">
        <v>87</v>
      </c>
      <c r="B30" s="80" t="s">
        <v>143</v>
      </c>
      <c r="C30" s="80" t="s">
        <v>10</v>
      </c>
      <c r="D30" s="81" t="s">
        <v>149</v>
      </c>
      <c r="E30" s="80" t="s">
        <v>118</v>
      </c>
      <c r="F30" s="82">
        <v>170</v>
      </c>
      <c r="G30" s="83">
        <v>22.45</v>
      </c>
      <c r="H30" s="83">
        <f t="shared" si="0"/>
        <v>28.06</v>
      </c>
      <c r="I30" s="83">
        <f t="shared" si="2"/>
        <v>4770.2</v>
      </c>
    </row>
    <row r="31" spans="1:9" ht="111" customHeight="1" x14ac:dyDescent="0.2">
      <c r="A31" s="79" t="s">
        <v>88</v>
      </c>
      <c r="B31" s="80" t="s">
        <v>144</v>
      </c>
      <c r="C31" s="80" t="s">
        <v>145</v>
      </c>
      <c r="D31" s="81" t="s">
        <v>146</v>
      </c>
      <c r="E31" s="80" t="s">
        <v>11</v>
      </c>
      <c r="F31" s="82">
        <v>630</v>
      </c>
      <c r="G31" s="83">
        <v>28.44</v>
      </c>
      <c r="H31" s="83">
        <f t="shared" si="0"/>
        <v>35.549999999999997</v>
      </c>
      <c r="I31" s="83">
        <f t="shared" si="2"/>
        <v>22396.5</v>
      </c>
    </row>
    <row r="32" spans="1:9" ht="109.9" customHeight="1" x14ac:dyDescent="0.2">
      <c r="A32" s="63">
        <v>4</v>
      </c>
      <c r="B32" s="53"/>
      <c r="C32" s="53"/>
      <c r="D32" s="64" t="s">
        <v>150</v>
      </c>
      <c r="E32" s="53"/>
      <c r="F32" s="54"/>
      <c r="G32" s="55"/>
      <c r="H32" s="55"/>
      <c r="I32" s="65">
        <f>SUM(I33:I44)</f>
        <v>76289.469999999987</v>
      </c>
    </row>
    <row r="33" spans="1:9" ht="109.9" customHeight="1" x14ac:dyDescent="0.2">
      <c r="A33" s="79" t="s">
        <v>72</v>
      </c>
      <c r="B33" s="80" t="s">
        <v>159</v>
      </c>
      <c r="C33" s="80" t="s">
        <v>10</v>
      </c>
      <c r="D33" s="81" t="s">
        <v>182</v>
      </c>
      <c r="E33" s="80" t="s">
        <v>160</v>
      </c>
      <c r="F33" s="82">
        <v>540</v>
      </c>
      <c r="G33" s="83">
        <v>30</v>
      </c>
      <c r="H33" s="83">
        <f t="shared" si="0"/>
        <v>37.5</v>
      </c>
      <c r="I33" s="83">
        <f>H33*F33</f>
        <v>20250</v>
      </c>
    </row>
    <row r="34" spans="1:9" ht="109.9" customHeight="1" x14ac:dyDescent="0.2">
      <c r="A34" s="79" t="s">
        <v>74</v>
      </c>
      <c r="B34" s="80" t="s">
        <v>161</v>
      </c>
      <c r="C34" s="80" t="s">
        <v>9</v>
      </c>
      <c r="D34" s="81" t="s">
        <v>162</v>
      </c>
      <c r="E34" s="80" t="s">
        <v>67</v>
      </c>
      <c r="F34" s="82">
        <v>5</v>
      </c>
      <c r="G34" s="83">
        <v>1182.05</v>
      </c>
      <c r="H34" s="83">
        <f t="shared" ref="H34:H44" si="3">ROUND(G34*$J$10,2)</f>
        <v>1477.56</v>
      </c>
      <c r="I34" s="83">
        <f t="shared" ref="I34:I44" si="4">H34*F34</f>
        <v>7387.7999999999993</v>
      </c>
    </row>
    <row r="35" spans="1:9" ht="109.9" customHeight="1" x14ac:dyDescent="0.2">
      <c r="A35" s="79" t="s">
        <v>75</v>
      </c>
      <c r="B35" s="80" t="s">
        <v>163</v>
      </c>
      <c r="C35" s="80" t="s">
        <v>164</v>
      </c>
      <c r="D35" s="81" t="s">
        <v>165</v>
      </c>
      <c r="E35" s="80" t="s">
        <v>67</v>
      </c>
      <c r="F35" s="82">
        <v>5</v>
      </c>
      <c r="G35" s="83">
        <v>1394.96</v>
      </c>
      <c r="H35" s="83">
        <f t="shared" si="3"/>
        <v>1743.7</v>
      </c>
      <c r="I35" s="83">
        <f t="shared" si="4"/>
        <v>8718.5</v>
      </c>
    </row>
    <row r="36" spans="1:9" ht="109.9" customHeight="1" x14ac:dyDescent="0.2">
      <c r="A36" s="79" t="s">
        <v>76</v>
      </c>
      <c r="B36" s="80" t="s">
        <v>166</v>
      </c>
      <c r="C36" s="80" t="s">
        <v>145</v>
      </c>
      <c r="D36" s="81" t="s">
        <v>167</v>
      </c>
      <c r="E36" s="80" t="s">
        <v>67</v>
      </c>
      <c r="F36" s="82">
        <v>3</v>
      </c>
      <c r="G36" s="83">
        <v>1672.56</v>
      </c>
      <c r="H36" s="83">
        <f t="shared" si="3"/>
        <v>2090.6999999999998</v>
      </c>
      <c r="I36" s="83">
        <f t="shared" si="4"/>
        <v>6272.0999999999995</v>
      </c>
    </row>
    <row r="37" spans="1:9" ht="109.9" customHeight="1" x14ac:dyDescent="0.2">
      <c r="A37" s="79" t="s">
        <v>151</v>
      </c>
      <c r="B37" s="80" t="s">
        <v>168</v>
      </c>
      <c r="C37" s="80" t="s">
        <v>145</v>
      </c>
      <c r="D37" s="81" t="s">
        <v>169</v>
      </c>
      <c r="E37" s="80" t="s">
        <v>67</v>
      </c>
      <c r="F37" s="82">
        <v>1</v>
      </c>
      <c r="G37" s="83">
        <v>3078.08</v>
      </c>
      <c r="H37" s="83">
        <f t="shared" si="3"/>
        <v>3847.6</v>
      </c>
      <c r="I37" s="83">
        <f t="shared" si="4"/>
        <v>3847.6</v>
      </c>
    </row>
    <row r="38" spans="1:9" ht="109.9" customHeight="1" x14ac:dyDescent="0.2">
      <c r="A38" s="79" t="s">
        <v>152</v>
      </c>
      <c r="B38" s="80" t="s">
        <v>170</v>
      </c>
      <c r="C38" s="80" t="s">
        <v>164</v>
      </c>
      <c r="D38" s="81" t="s">
        <v>171</v>
      </c>
      <c r="E38" s="80" t="s">
        <v>67</v>
      </c>
      <c r="F38" s="82">
        <v>2</v>
      </c>
      <c r="G38" s="83">
        <v>1930.95</v>
      </c>
      <c r="H38" s="83">
        <f t="shared" si="3"/>
        <v>2413.69</v>
      </c>
      <c r="I38" s="83">
        <f t="shared" si="4"/>
        <v>4827.38</v>
      </c>
    </row>
    <row r="39" spans="1:9" ht="109.9" customHeight="1" x14ac:dyDescent="0.2">
      <c r="A39" s="79" t="s">
        <v>153</v>
      </c>
      <c r="B39" s="80" t="s">
        <v>172</v>
      </c>
      <c r="C39" s="80" t="s">
        <v>9</v>
      </c>
      <c r="D39" s="81" t="s">
        <v>173</v>
      </c>
      <c r="E39" s="80" t="s">
        <v>67</v>
      </c>
      <c r="F39" s="82">
        <v>100</v>
      </c>
      <c r="G39" s="83">
        <v>59.73</v>
      </c>
      <c r="H39" s="83">
        <f t="shared" si="3"/>
        <v>74.66</v>
      </c>
      <c r="I39" s="83">
        <f t="shared" si="4"/>
        <v>7466</v>
      </c>
    </row>
    <row r="40" spans="1:9" ht="109.9" customHeight="1" x14ac:dyDescent="0.2">
      <c r="A40" s="79" t="s">
        <v>154</v>
      </c>
      <c r="B40" s="80" t="s">
        <v>174</v>
      </c>
      <c r="C40" s="80" t="s">
        <v>145</v>
      </c>
      <c r="D40" s="81" t="s">
        <v>175</v>
      </c>
      <c r="E40" s="80" t="s">
        <v>67</v>
      </c>
      <c r="F40" s="82">
        <v>4</v>
      </c>
      <c r="G40" s="83">
        <v>1383.07</v>
      </c>
      <c r="H40" s="83">
        <f t="shared" si="3"/>
        <v>1728.84</v>
      </c>
      <c r="I40" s="83">
        <f t="shared" si="4"/>
        <v>6915.36</v>
      </c>
    </row>
    <row r="41" spans="1:9" ht="109.9" customHeight="1" x14ac:dyDescent="0.2">
      <c r="A41" s="79" t="s">
        <v>155</v>
      </c>
      <c r="B41" s="80" t="s">
        <v>176</v>
      </c>
      <c r="C41" s="80" t="s">
        <v>9</v>
      </c>
      <c r="D41" s="81" t="s">
        <v>177</v>
      </c>
      <c r="E41" s="80" t="s">
        <v>67</v>
      </c>
      <c r="F41" s="82">
        <v>90</v>
      </c>
      <c r="G41" s="83">
        <v>57.22</v>
      </c>
      <c r="H41" s="83">
        <f t="shared" si="3"/>
        <v>71.53</v>
      </c>
      <c r="I41" s="83">
        <f t="shared" si="4"/>
        <v>6437.7</v>
      </c>
    </row>
    <row r="42" spans="1:9" ht="109.9" customHeight="1" x14ac:dyDescent="0.2">
      <c r="A42" s="79" t="s">
        <v>156</v>
      </c>
      <c r="B42" s="80" t="s">
        <v>178</v>
      </c>
      <c r="C42" s="80" t="s">
        <v>9</v>
      </c>
      <c r="D42" s="81" t="s">
        <v>179</v>
      </c>
      <c r="E42" s="80" t="s">
        <v>67</v>
      </c>
      <c r="F42" s="82">
        <v>31</v>
      </c>
      <c r="G42" s="83">
        <v>62.81</v>
      </c>
      <c r="H42" s="83">
        <f t="shared" si="3"/>
        <v>78.510000000000005</v>
      </c>
      <c r="I42" s="83">
        <f t="shared" si="4"/>
        <v>2433.81</v>
      </c>
    </row>
    <row r="43" spans="1:9" ht="109.9" customHeight="1" x14ac:dyDescent="0.2">
      <c r="A43" s="79" t="s">
        <v>157</v>
      </c>
      <c r="B43" s="80" t="s">
        <v>180</v>
      </c>
      <c r="C43" s="80" t="s">
        <v>92</v>
      </c>
      <c r="D43" s="81" t="s">
        <v>183</v>
      </c>
      <c r="E43" s="80" t="s">
        <v>160</v>
      </c>
      <c r="F43" s="82">
        <v>3</v>
      </c>
      <c r="G43" s="83">
        <v>276.08</v>
      </c>
      <c r="H43" s="83">
        <f t="shared" si="3"/>
        <v>345.1</v>
      </c>
      <c r="I43" s="83">
        <f t="shared" si="4"/>
        <v>1035.3000000000002</v>
      </c>
    </row>
    <row r="44" spans="1:9" ht="109.9" customHeight="1" x14ac:dyDescent="0.2">
      <c r="A44" s="79" t="s">
        <v>158</v>
      </c>
      <c r="B44" s="80" t="s">
        <v>181</v>
      </c>
      <c r="C44" s="80" t="s">
        <v>92</v>
      </c>
      <c r="D44" s="81" t="s">
        <v>184</v>
      </c>
      <c r="E44" s="80" t="s">
        <v>160</v>
      </c>
      <c r="F44" s="82">
        <v>3</v>
      </c>
      <c r="G44" s="83">
        <v>186.11</v>
      </c>
      <c r="H44" s="83">
        <f t="shared" si="3"/>
        <v>232.64</v>
      </c>
      <c r="I44" s="83">
        <f t="shared" si="4"/>
        <v>697.92</v>
      </c>
    </row>
    <row r="45" spans="1:9" ht="109.9" customHeight="1" x14ac:dyDescent="0.2">
      <c r="A45" s="63">
        <v>5</v>
      </c>
      <c r="B45" s="53"/>
      <c r="C45" s="53"/>
      <c r="D45" s="64" t="s">
        <v>189</v>
      </c>
      <c r="E45" s="53"/>
      <c r="F45" s="54"/>
      <c r="G45" s="55"/>
      <c r="H45" s="55"/>
      <c r="I45" s="65">
        <f>SUM(I46:I50)</f>
        <v>28222.950000000004</v>
      </c>
    </row>
    <row r="46" spans="1:9" ht="109.9" customHeight="1" x14ac:dyDescent="0.2">
      <c r="A46" s="79" t="s">
        <v>77</v>
      </c>
      <c r="B46" s="80" t="s">
        <v>190</v>
      </c>
      <c r="C46" s="80" t="s">
        <v>10</v>
      </c>
      <c r="D46" s="81" t="s">
        <v>212</v>
      </c>
      <c r="E46" s="80" t="s">
        <v>67</v>
      </c>
      <c r="F46" s="82">
        <v>90</v>
      </c>
      <c r="G46" s="83">
        <v>23.14</v>
      </c>
      <c r="H46" s="83">
        <f t="shared" ref="H46:H50" si="5">ROUND(G46*$J$10,2)</f>
        <v>28.93</v>
      </c>
      <c r="I46" s="83">
        <f t="shared" ref="I46:I50" si="6">H46*F46</f>
        <v>2603.6999999999998</v>
      </c>
    </row>
    <row r="47" spans="1:9" ht="109.9" customHeight="1" x14ac:dyDescent="0.2">
      <c r="A47" s="79" t="s">
        <v>185</v>
      </c>
      <c r="B47" s="80" t="s">
        <v>191</v>
      </c>
      <c r="C47" s="80" t="s">
        <v>92</v>
      </c>
      <c r="D47" s="81" t="s">
        <v>213</v>
      </c>
      <c r="E47" s="80" t="s">
        <v>67</v>
      </c>
      <c r="F47" s="82">
        <v>245</v>
      </c>
      <c r="G47" s="83">
        <v>12.58</v>
      </c>
      <c r="H47" s="83">
        <f t="shared" si="5"/>
        <v>15.73</v>
      </c>
      <c r="I47" s="83">
        <f t="shared" si="6"/>
        <v>3853.85</v>
      </c>
    </row>
    <row r="48" spans="1:9" ht="109.9" customHeight="1" x14ac:dyDescent="0.2">
      <c r="A48" s="79" t="s">
        <v>186</v>
      </c>
      <c r="B48" s="80" t="s">
        <v>192</v>
      </c>
      <c r="C48" s="80" t="s">
        <v>9</v>
      </c>
      <c r="D48" s="81" t="s">
        <v>193</v>
      </c>
      <c r="E48" s="80" t="s">
        <v>67</v>
      </c>
      <c r="F48" s="82">
        <v>65</v>
      </c>
      <c r="G48" s="83">
        <v>16.829999999999998</v>
      </c>
      <c r="H48" s="83">
        <f t="shared" si="5"/>
        <v>21.04</v>
      </c>
      <c r="I48" s="83">
        <f t="shared" si="6"/>
        <v>1367.6</v>
      </c>
    </row>
    <row r="49" spans="1:14" ht="109.9" customHeight="1" x14ac:dyDescent="0.2">
      <c r="A49" s="79" t="s">
        <v>187</v>
      </c>
      <c r="B49" s="80" t="s">
        <v>194</v>
      </c>
      <c r="C49" s="80" t="s">
        <v>195</v>
      </c>
      <c r="D49" s="81" t="s">
        <v>196</v>
      </c>
      <c r="E49" s="80" t="s">
        <v>67</v>
      </c>
      <c r="F49" s="82">
        <v>180</v>
      </c>
      <c r="G49" s="83">
        <v>16.71</v>
      </c>
      <c r="H49" s="83">
        <f t="shared" si="5"/>
        <v>20.89</v>
      </c>
      <c r="I49" s="83">
        <f t="shared" si="6"/>
        <v>3760.2000000000003</v>
      </c>
    </row>
    <row r="50" spans="1:14" ht="109.9" customHeight="1" x14ac:dyDescent="0.2">
      <c r="A50" s="79" t="s">
        <v>188</v>
      </c>
      <c r="B50" s="80" t="s">
        <v>197</v>
      </c>
      <c r="C50" s="80" t="s">
        <v>92</v>
      </c>
      <c r="D50" s="81" t="s">
        <v>198</v>
      </c>
      <c r="E50" s="80" t="s">
        <v>67</v>
      </c>
      <c r="F50" s="82">
        <v>56</v>
      </c>
      <c r="G50" s="83">
        <v>237.68</v>
      </c>
      <c r="H50" s="83">
        <f t="shared" si="5"/>
        <v>297.10000000000002</v>
      </c>
      <c r="I50" s="83">
        <f t="shared" si="6"/>
        <v>16637.600000000002</v>
      </c>
    </row>
    <row r="51" spans="1:14" ht="109.9" customHeight="1" x14ac:dyDescent="0.2">
      <c r="A51" s="63">
        <v>6</v>
      </c>
      <c r="B51" s="53"/>
      <c r="C51" s="53"/>
      <c r="D51" s="64" t="s">
        <v>199</v>
      </c>
      <c r="E51" s="53"/>
      <c r="F51" s="54"/>
      <c r="G51" s="55"/>
      <c r="H51" s="55"/>
      <c r="I51" s="65">
        <f>SUM(I52:I55)</f>
        <v>26525.599999999999</v>
      </c>
    </row>
    <row r="52" spans="1:14" ht="108.6" customHeight="1" x14ac:dyDescent="0.2">
      <c r="A52" s="84" t="s">
        <v>78</v>
      </c>
      <c r="B52" s="80" t="s">
        <v>200</v>
      </c>
      <c r="C52" s="80" t="s">
        <v>9</v>
      </c>
      <c r="D52" s="81" t="s">
        <v>201</v>
      </c>
      <c r="E52" s="80" t="s">
        <v>67</v>
      </c>
      <c r="F52" s="82">
        <v>50</v>
      </c>
      <c r="G52" s="83">
        <v>82.03</v>
      </c>
      <c r="H52" s="83">
        <f t="shared" si="0"/>
        <v>102.54</v>
      </c>
      <c r="I52" s="83">
        <f t="shared" ref="I52:I55" si="7">H52*F52</f>
        <v>5127</v>
      </c>
    </row>
    <row r="53" spans="1:14" ht="108.6" customHeight="1" x14ac:dyDescent="0.2">
      <c r="A53" s="84" t="s">
        <v>91</v>
      </c>
      <c r="B53" s="80" t="s">
        <v>202</v>
      </c>
      <c r="C53" s="80" t="s">
        <v>10</v>
      </c>
      <c r="D53" s="81" t="s">
        <v>209</v>
      </c>
      <c r="E53" s="80" t="s">
        <v>67</v>
      </c>
      <c r="F53" s="82">
        <v>50</v>
      </c>
      <c r="G53" s="83">
        <v>7.85</v>
      </c>
      <c r="H53" s="83">
        <f t="shared" si="0"/>
        <v>9.81</v>
      </c>
      <c r="I53" s="83">
        <f t="shared" si="7"/>
        <v>490.5</v>
      </c>
    </row>
    <row r="54" spans="1:14" ht="108.6" customHeight="1" x14ac:dyDescent="0.2">
      <c r="A54" s="84" t="s">
        <v>207</v>
      </c>
      <c r="B54" s="80" t="s">
        <v>203</v>
      </c>
      <c r="C54" s="80" t="s">
        <v>9</v>
      </c>
      <c r="D54" s="81" t="s">
        <v>204</v>
      </c>
      <c r="E54" s="80" t="s">
        <v>67</v>
      </c>
      <c r="F54" s="82">
        <v>10</v>
      </c>
      <c r="G54" s="83">
        <v>58.45</v>
      </c>
      <c r="H54" s="83">
        <f t="shared" si="0"/>
        <v>73.06</v>
      </c>
      <c r="I54" s="83">
        <f t="shared" si="7"/>
        <v>730.6</v>
      </c>
    </row>
    <row r="55" spans="1:14" ht="108.6" customHeight="1" x14ac:dyDescent="0.2">
      <c r="A55" s="84" t="s">
        <v>208</v>
      </c>
      <c r="B55" s="80" t="s">
        <v>205</v>
      </c>
      <c r="C55" s="80" t="s">
        <v>9</v>
      </c>
      <c r="D55" s="81" t="s">
        <v>206</v>
      </c>
      <c r="E55" s="80" t="s">
        <v>11</v>
      </c>
      <c r="F55" s="82">
        <v>250</v>
      </c>
      <c r="G55" s="83">
        <v>64.569999999999993</v>
      </c>
      <c r="H55" s="83">
        <f t="shared" si="0"/>
        <v>80.709999999999994</v>
      </c>
      <c r="I55" s="83">
        <f t="shared" si="7"/>
        <v>20177.5</v>
      </c>
    </row>
    <row r="56" spans="1:14" ht="73.150000000000006" customHeight="1" x14ac:dyDescent="0.2">
      <c r="A56" s="63">
        <v>7</v>
      </c>
      <c r="B56" s="63"/>
      <c r="C56" s="63"/>
      <c r="D56" s="64" t="s">
        <v>93</v>
      </c>
      <c r="E56" s="63"/>
      <c r="F56" s="66"/>
      <c r="G56" s="67"/>
      <c r="H56" s="67"/>
      <c r="I56" s="65">
        <f>I57</f>
        <v>18750</v>
      </c>
    </row>
    <row r="57" spans="1:14" ht="64.150000000000006" customHeight="1" x14ac:dyDescent="0.2">
      <c r="A57" s="79" t="s">
        <v>79</v>
      </c>
      <c r="B57" s="80" t="s">
        <v>210</v>
      </c>
      <c r="C57" s="80" t="s">
        <v>145</v>
      </c>
      <c r="D57" s="81" t="s">
        <v>211</v>
      </c>
      <c r="E57" s="80" t="s">
        <v>67</v>
      </c>
      <c r="F57" s="82">
        <v>1</v>
      </c>
      <c r="G57" s="83">
        <v>15000</v>
      </c>
      <c r="H57" s="83">
        <f t="shared" ref="H57" si="8">ROUND(G57*$J$10,2)</f>
        <v>18750</v>
      </c>
      <c r="I57" s="83">
        <f t="shared" ref="I57" si="9">H57*F57</f>
        <v>18750</v>
      </c>
    </row>
    <row r="58" spans="1:14" ht="60.6" customHeight="1" x14ac:dyDescent="0.2">
      <c r="A58" s="107"/>
      <c r="B58" s="107"/>
      <c r="C58" s="107"/>
      <c r="D58" s="56"/>
      <c r="E58" s="57"/>
      <c r="F58" s="112" t="s">
        <v>12</v>
      </c>
      <c r="G58" s="113"/>
      <c r="H58" s="110">
        <f>H60/1.25</f>
        <v>386342.02399999998</v>
      </c>
      <c r="I58" s="109"/>
    </row>
    <row r="59" spans="1:14" ht="46.9" customHeight="1" x14ac:dyDescent="0.35">
      <c r="A59" s="107"/>
      <c r="B59" s="107"/>
      <c r="C59" s="107"/>
      <c r="D59" s="68"/>
      <c r="E59" s="57"/>
      <c r="F59" s="108" t="s">
        <v>13</v>
      </c>
      <c r="G59" s="109"/>
      <c r="H59" s="110">
        <f>H60-H58</f>
        <v>96585.505999999994</v>
      </c>
      <c r="I59" s="109"/>
      <c r="K59" s="86"/>
    </row>
    <row r="60" spans="1:14" ht="45.6" customHeight="1" x14ac:dyDescent="0.35">
      <c r="A60" s="107"/>
      <c r="B60" s="107"/>
      <c r="C60" s="107"/>
      <c r="D60" s="72" t="s">
        <v>68</v>
      </c>
      <c r="E60" s="57"/>
      <c r="F60" s="108" t="s">
        <v>14</v>
      </c>
      <c r="G60" s="109"/>
      <c r="H60" s="110">
        <f>SUM(I9,I14,I27,I32,I45,I51,I56)</f>
        <v>482927.52999999997</v>
      </c>
      <c r="I60" s="110"/>
      <c r="L60" s="87"/>
      <c r="M60" s="85"/>
      <c r="N60" s="88"/>
    </row>
    <row r="61" spans="1:14" ht="31.9" customHeight="1" x14ac:dyDescent="0.2">
      <c r="A61" s="57"/>
      <c r="B61" s="57"/>
      <c r="C61" s="57"/>
      <c r="D61" s="73" t="s">
        <v>89</v>
      </c>
      <c r="E61" s="57"/>
      <c r="F61" s="69"/>
      <c r="G61" s="70"/>
      <c r="H61" s="111"/>
      <c r="I61" s="111"/>
    </row>
    <row r="62" spans="1:14" ht="30.6" customHeight="1" x14ac:dyDescent="0.2">
      <c r="A62" s="57"/>
      <c r="B62" s="57"/>
      <c r="C62" s="57"/>
      <c r="D62" s="72" t="s">
        <v>90</v>
      </c>
      <c r="E62" s="57"/>
      <c r="F62" s="69"/>
      <c r="G62" s="70"/>
      <c r="H62" s="71"/>
      <c r="I62" s="70"/>
    </row>
    <row r="63" spans="1:14" hidden="1" x14ac:dyDescent="0.2"/>
    <row r="64" spans="1:14" ht="6" customHeight="1" x14ac:dyDescent="0.2"/>
  </sheetData>
  <mergeCells count="19">
    <mergeCell ref="A60:C60"/>
    <mergeCell ref="F60:G60"/>
    <mergeCell ref="H60:I60"/>
    <mergeCell ref="H61:I61"/>
    <mergeCell ref="A58:C58"/>
    <mergeCell ref="F58:G58"/>
    <mergeCell ref="H58:I58"/>
    <mergeCell ref="A59:C59"/>
    <mergeCell ref="F59:G59"/>
    <mergeCell ref="H59:I59"/>
    <mergeCell ref="E1:I1"/>
    <mergeCell ref="A7:I7"/>
    <mergeCell ref="B1:D1"/>
    <mergeCell ref="B2:I2"/>
    <mergeCell ref="B3:I3"/>
    <mergeCell ref="B4:I4"/>
    <mergeCell ref="G5:I5"/>
    <mergeCell ref="B5:F5"/>
    <mergeCell ref="B6:C6"/>
  </mergeCells>
  <phoneticPr fontId="10" type="noConversion"/>
  <pageMargins left="0.51181102362204722" right="0.51181102362204722" top="0.98425196850393704" bottom="0.98425196850393704" header="0.51181102362204722" footer="0.51181102362204722"/>
  <pageSetup paperSize="9" scale="20" fitToHeight="0" orientation="landscape" r:id="rId1"/>
  <headerFooter>
    <oddHeader>&amp;L &amp;CPREFEITURA MUNICIPAL DE CANAÃ DOS CARAJÁS
CNPJ: 01.613.321/0001-24 &amp;R</oddHeader>
    <oddFooter>&amp;L &amp;C  -  - Canaã dos Carajás / PA
(94) 3355-1322 / segov@canaadoscarajas.pa.gov.br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BDI</vt:lpstr>
      <vt:lpstr>Orçamento Sintético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Funcel</cp:lastModifiedBy>
  <cp:revision>0</cp:revision>
  <cp:lastPrinted>2024-12-18T13:59:48Z</cp:lastPrinted>
  <dcterms:created xsi:type="dcterms:W3CDTF">2022-03-09T11:39:53Z</dcterms:created>
  <dcterms:modified xsi:type="dcterms:W3CDTF">2025-05-07T17:52:39Z</dcterms:modified>
</cp:coreProperties>
</file>