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updateLinks="never" codeName="EstaPastaDeTrabalho" defaultThemeVersion="166925"/>
  <mc:AlternateContent xmlns:mc="http://schemas.openxmlformats.org/markup-compatibility/2006">
    <mc:Choice Requires="x15">
      <x15ac:absPath xmlns:x15ac="http://schemas.microsoft.com/office/spreadsheetml/2010/11/ac" url="D:\Documents\OBRAS\Reforma postos de saúde\Inocencio\"/>
    </mc:Choice>
  </mc:AlternateContent>
  <xr:revisionPtr revIDLastSave="0" documentId="13_ncr:1_{AFCF9A97-898C-4C0D-84D2-E068B9149E97}" xr6:coauthVersionLast="47" xr6:coauthVersionMax="47" xr10:uidLastSave="{00000000-0000-0000-0000-000000000000}"/>
  <bookViews>
    <workbookView xWindow="-120" yWindow="-120" windowWidth="21840" windowHeight="13020" tabRatio="940" activeTab="3" xr2:uid="{00000000-000D-0000-FFFF-FFFF00000000}"/>
  </bookViews>
  <sheets>
    <sheet name="DADOS" sheetId="2" r:id="rId1"/>
    <sheet name="BDI" sheetId="25" r:id="rId2"/>
    <sheet name="BDI INSUMO" sheetId="50" state="hidden" r:id="rId3"/>
    <sheet name="INOCÉNCIO B. DE CARVALHO" sheetId="88" r:id="rId4"/>
    <sheet name="UNITÁRIOS" sheetId="40" state="hidden" r:id="rId5"/>
    <sheet name="CRONOGRAMA" sheetId="10" state="hidden" r:id="rId6"/>
    <sheet name="COMPOSIÇÕES" sheetId="19" state="hidden" r:id="rId7"/>
    <sheet name="CRONOGRAMA " sheetId="61" r:id="rId8"/>
    <sheet name="ORÇAMENTO ANALITICO" sheetId="60" r:id="rId9"/>
    <sheet name="PLANILHA REPROGRAMAÇÃO" sheetId="6" state="hidden" r:id="rId10"/>
    <sheet name="PLANILHA SERVIÇOS EXTRAS" sheetId="11" state="hidden" r:id="rId11"/>
    <sheet name="PLANILHA CONTROLE" sheetId="12" state="hidden" r:id="rId12"/>
  </sheets>
  <externalReferences>
    <externalReference r:id="rId13"/>
    <externalReference r:id="rId14"/>
    <externalReference r:id="rId15"/>
    <externalReference r:id="rId16"/>
    <externalReference r:id="rId17"/>
  </externalReferences>
  <definedNames>
    <definedName name="_Fill" localSheetId="4" hidden="1">#REF!</definedName>
    <definedName name="_Fill" hidden="1">#REF!</definedName>
    <definedName name="_Key1" localSheetId="4" hidden="1">#REF!</definedName>
    <definedName name="_Key1" hidden="1">#REF!</definedName>
    <definedName name="_Key2" localSheetId="4" hidden="1">#REF!</definedName>
    <definedName name="_Key2" hidden="1">#REF!</definedName>
    <definedName name="_Order1" hidden="1">255</definedName>
    <definedName name="_Order2" hidden="1">255</definedName>
    <definedName name="_Sort" localSheetId="4" hidden="1">#REF!</definedName>
    <definedName name="_Sort" hidden="1">#REF!</definedName>
    <definedName name="ACOMPANHAMENTO" hidden="1">IF(VALUE([1]MENU!$O$4)=2,"BM","PLE")</definedName>
    <definedName name="ACRE" localSheetId="4" hidden="1">#REF!</definedName>
    <definedName name="ACRE" hidden="1">#REF!</definedName>
    <definedName name="ademir" hidden="1">{#N/A,#N/A,FALSE,"Cronograma";#N/A,#N/A,FALSE,"Cronogr. 2"}</definedName>
    <definedName name="_xlnm.Print_Area" localSheetId="1">BDI!$I$1:$R$61</definedName>
    <definedName name="_xlnm.Print_Area" localSheetId="2">'BDI INSUMO'!$I$1:$R$62</definedName>
    <definedName name="_xlnm.Print_Area" localSheetId="6">COMPOSIÇÕES!$A$1:$J$43</definedName>
    <definedName name="_xlnm.Print_Area" localSheetId="5">CRONOGRAMA!$A$1:$O$44</definedName>
    <definedName name="_xlnm.Print_Area" localSheetId="7">'CRONOGRAMA '!$A$1:$J$37</definedName>
    <definedName name="_xlnm.Print_Area" localSheetId="3">'INOCÉNCIO B. DE CARVALHO'!$A$1:$I$90</definedName>
    <definedName name="_xlnm.Print_Area" localSheetId="8">'ORÇAMENTO ANALITICO'!$A$1:$J$1664</definedName>
    <definedName name="_xlnm.Print_Area" localSheetId="11">'PLANILHA CONTROLE'!$A$1:$O$76</definedName>
    <definedName name="_xlnm.Print_Area" localSheetId="9">'PLANILHA REPROGRAMAÇÃO'!$A$1:$N$85</definedName>
    <definedName name="_xlnm.Print_Area" localSheetId="10">'PLANILHA SERVIÇOS EXTRAS'!$A$1:$K$48</definedName>
    <definedName name="_xlnm.Print_Area" localSheetId="4">UNITÁRIOS!$A$1:$AD$45</definedName>
    <definedName name="AUTOEVENTO" hidden="1">[1]CÁLCULO!$A$12</definedName>
    <definedName name="BDI.Opcao" hidden="1">[1]DADOS!$F$18</definedName>
    <definedName name="BDI.TipoObra" hidden="1">[1]BDI!$A$138:$A$146</definedName>
    <definedName name="BM.AFAcumulado" hidden="1">[1]BM!$R1</definedName>
    <definedName name="BM.AFAnterior" hidden="1">[1]BM!$Q1</definedName>
    <definedName name="BM.MaxMed" hidden="1">IF(RegimeExecucao="Global",1,[1]BM!$G1)</definedName>
    <definedName name="BM.MEDAcumulado" hidden="1">IF(COUNTIF([1]BM!$AB$13:$AM$13,BM.medicao)&gt;0,SUM(OFFSET([1]BM!$AB1,0,0,1,MATCH(BM.medicao,[1]BM!$AB$13:$AM$13,0))),0)</definedName>
    <definedName name="BM.MEDAnterior" hidden="1">IF(COUNTIF([1]BM!$AB$13:$AM$13,BM.medicao-1)&gt;0,SUM(OFFSET([1]BM!$AB1,0,0,1,MATCH(BM.medicao-1,[1]BM!$AB$13:$AM$13,0))),0)</definedName>
    <definedName name="BM.medicao" hidden="1">OFFSET([1]BM!$O$7,1,0)</definedName>
    <definedName name="BM.MinMed" hidden="1">IF(RegimeExecucao="Global",-1,-[1]BM!$G1)</definedName>
    <definedName name="bosta" hidden="1">{#N/A,#N/A,FALSE,"Cronograma";#N/A,#N/A,FALSE,"Cronogr. 2"}</definedName>
    <definedName name="CA´L" hidden="1">{#N/A,#N/A,FALSE,"Cronograma";#N/A,#N/A,FALSE,"Cronogr. 2"}</definedName>
    <definedName name="CAIXA.Modo" hidden="1">[1]BM!$A$3</definedName>
    <definedName name="CÁLCULO.NúmeroDeEventos" hidden="1">IF(AUTOEVENTO&lt;&gt;"manual",MAX([1]CÁLCULO!$M$15:$M$39),MAX(OFFSET([1]EVENTOS!$C$14:$C$21,1,0)))</definedName>
    <definedName name="CÁLCULO.NúmeroDeFrentes" hidden="1">COLUMN([1]CÁLCULO!$AA$15)-COLUMN([1]CÁLCULO!$Q$15)</definedName>
    <definedName name="CÁLCULO.TotalAdmLocal" hidden="1">IF(AUTOEVENTO="manual",SUMIF([1]CÁLCULO!$M$15:$M$39,1,[1]ORÇAMENTO!$X$15:$X$39),0)</definedName>
    <definedName name="CONCATENAR">CONCATENATE([2]Banco!$B1," ",[2]Banco!$C1)</definedName>
    <definedName name="concorrentes" hidden="1">{#N/A,#N/A,FALSE,"Cronograma";#N/A,#N/A,FALSE,"Cronogr. 2"}</definedName>
    <definedName name="Cot.LP.Banco" localSheetId="4">#REF!</definedName>
    <definedName name="Cot.LP.Banco">#REF!</definedName>
    <definedName name="Cot.LP.Cot" localSheetId="4">#REF!</definedName>
    <definedName name="Cot.LP.Cot">#REF!</definedName>
    <definedName name="Cot.LP.Cotacao" localSheetId="4">#REF!</definedName>
    <definedName name="Cot.LP.Cotacao">#REF!</definedName>
    <definedName name="Cot.LP.Empresa" localSheetId="4">#REF!</definedName>
    <definedName name="Cot.LP.Empresa">#REF!</definedName>
    <definedName name="Cot.LP.Indice" localSheetId="4">#REF!</definedName>
    <definedName name="Cot.LP.Indice">#REF!</definedName>
    <definedName name="CRONO.LinhasNecessarias" hidden="1">COUNTIF([1]QCI!$B$13:$B$24,"Manual")+COUNTIF([1]QCI!$B$13:$B$24,"SemiAuto")+COUNT(ORÇAMENTO.ListaCrono)</definedName>
    <definedName name="CRONO.MaxParc" hidden="1">[1]CRONO!$G1048576+[1]CRONO!A1</definedName>
    <definedName name="CRONO.NivelExibicao" hidden="1">[1]CRONO!$G$10</definedName>
    <definedName name="CRONOPLE.ValorDoEvento" hidden="1">SUMIF([1]CÁLCULO!$M$15:$M$39,[1]CRONOPLE!$B1,OFFSET([1]CÁLCULO!$AA$15:$AA$39,0,[1]CRONOPLE!A$12))</definedName>
    <definedName name="DescForms" localSheetId="1">#REF!</definedName>
    <definedName name="DescForms" localSheetId="2">#REF!</definedName>
    <definedName name="DescForms" localSheetId="4">#REF!</definedName>
    <definedName name="DescForms">#REF!</definedName>
    <definedName name="DESONERACAO" hidden="1">IF(OR(Import.Desoneracao="DESONERADO",Import.Desoneracao="SIM"),"SIM","NÃO")</definedName>
    <definedName name="EMPRESAS" localSheetId="1">OFFSET([3]Cotações!#REF!,1,0):OFFSET([3]Cotações!#REF!,-1,0)</definedName>
    <definedName name="EMPRESAS" localSheetId="2">OFFSET([3]Cotações!#REF!,1,0):OFFSET([3]Cotações!#REF!,-1,0)</definedName>
    <definedName name="EMPRESAS" localSheetId="4">OFFSET([4]Cotações!#REF!,1,0):OFFSET([4]Cotações!#REF!,-1,0)</definedName>
    <definedName name="EMPRESAS">OFFSET([4]Cotações!#REF!,1,0):OFFSET([4]Cotações!#REF!,-1,0)</definedName>
    <definedName name="EVENTOS.Lista" hidden="1">[1]EVENTOS!$C$15:OFFSET([1]EVENTOS!$C$21,-1,0)</definedName>
    <definedName name="EVENTOS.ListaValidacao" hidden="1">[1]EVENTOS!$B$15:OFFSET([1]EVENTOS!$B$21,-1,0)</definedName>
    <definedName name="Excel_BuiltIn_Database" hidden="1">TEXT(Import.DataBase,"mm-aaaa")</definedName>
    <definedName name="FiltroCot" localSheetId="4">#REF!</definedName>
    <definedName name="FiltroCot">#REF!</definedName>
    <definedName name="Import.Apelido" hidden="1">[1]DADOS!$F$16</definedName>
    <definedName name="Import.BMAFAcumulado" hidden="1">OFFSET([1]BM!$R$15,1,0):OFFSET([1]BM!$R$39,-1,0)</definedName>
    <definedName name="Import.CNPJ" hidden="1">[1]DADOS!$F$38</definedName>
    <definedName name="Import.Código" hidden="1">OFFSET([1]ORÇAMENTO!$Q$15,1,0):OFFSET([1]ORÇAMENTO!$Q$39,-1,0)</definedName>
    <definedName name="Import.Contrapartida" hidden="1">[1]DADOS!$F$10</definedName>
    <definedName name="Import.CPMaxPerc" hidden="1">[1]DADOS!$F$13</definedName>
    <definedName name="Import.CPMinAbsoluta" hidden="1">[1]DADOS!$F$12</definedName>
    <definedName name="Import.CPMinPerc" hidden="1">[1]DADOS!$F$11</definedName>
    <definedName name="Import.CR" hidden="1">[1]DADOS!$F$7</definedName>
    <definedName name="Import.CRONOPLE" hidden="1">OFFSET([1]CRONOPLE!$F$15,1,1):OFFSET([1]CRONOPLE!$AF$21,-1,-1)</definedName>
    <definedName name="Import.CTEF" hidden="1">[1]DADOS!$F$36</definedName>
    <definedName name="Import.CustoUnitário" hidden="1">OFFSET([1]ORÇAMENTO!$U$15,1,0):OFFSET([1]ORÇAMENTO!$U$39,-1,0)</definedName>
    <definedName name="Import.DataBase" hidden="1">OFFSET([1]DADOS!$G$19,0,-1)</definedName>
    <definedName name="Import.DataBaseLicit" hidden="1">OFFSET([1]DADOS!$G$40,0,-1)</definedName>
    <definedName name="Import.DataInicioObra" hidden="1">[1]DADOS!$F$46</definedName>
    <definedName name="Import.DescLote" hidden="1">[1]DADOS!$F$17</definedName>
    <definedName name="Import.Descrição" hidden="1">OFFSET([1]ORÇAMENTO!$R$15,1,0):OFFSET([1]ORÇAMENTO!$R$39,-1,0)</definedName>
    <definedName name="Import.Desoneracao" hidden="1">OFFSET([1]DADOS!$G$18,0,-1)</definedName>
    <definedName name="Import.empresa" hidden="1">[1]DADOS!$F$37</definedName>
    <definedName name="Import.Eventos.Nomes" hidden="1">OFFSET([1]EVENTOS!$D$15,1,0):OFFSET([1]EVENTOS!$D$21,-1,0)</definedName>
    <definedName name="Import.Fonte" hidden="1">OFFSET([1]ORÇAMENTO!$P$15,1,0):OFFSET([1]ORÇAMENTO!$P$39,-1,0)</definedName>
    <definedName name="Import.FrenteDeObra" hidden="1">[1]CÁLCULO!$Q$12:OFFSET([1]CÁLCULO!$AA$12,0,-1)</definedName>
    <definedName name="Import.Município" hidden="1">[1]DADOS!$F$6</definedName>
    <definedName name="Import.Nível" hidden="1">OFFSET([1]ORÇAMENTO!$M$15,1,0):OFFSET([1]ORÇAMENTO!$M$39,-1,0)</definedName>
    <definedName name="Import.OpcaoBDI" hidden="1">OFFSET([1]ORÇAMENTO!$V$15,1,0):OFFSET([1]ORÇAMENTO!$V$39,-1,0)</definedName>
    <definedName name="Import.ORÇAMENTO.DivRecurso" hidden="1">OFFSET([1]ORÇAMENTO!$Y$15,1,0):OFFSET([1]ORÇAMENTO!$Y$39,-1,0)</definedName>
    <definedName name="Import.PLE" hidden="1">OFFSET([1]PLE!$G$15,1,1):OFFSET([1]PLE!$AG$21,-1,-1)</definedName>
    <definedName name="Import.PLQ" hidden="1">OFFSET([1]CÁLCULO!$P$15,1,1):OFFSET([1]CÁLCULO!$AA$39,-1,-1)</definedName>
    <definedName name="Import.PLQ.MemCalc" hidden="1">OFFSET([1]CÁLCULO!$I$15,1,0):OFFSET([1]CÁLCULO!$I$39,-1,0)</definedName>
    <definedName name="Import.Proponente" hidden="1">[1]DADOS!$F$5</definedName>
    <definedName name="Import.QCI.Divisao" hidden="1">OFFSET([1]QCI!$V$13,1,0):OFFSET([1]QCI!$V$24,-1,0)</definedName>
    <definedName name="Import.QCI.ItemInv" hidden="1">OFFSET([1]QCI!$E$13,1,0):OFFSET([1]QCI!$E$24,-1,0)</definedName>
    <definedName name="Import.QCI.Qtde" hidden="1">OFFSET([1]QCI!$I$13,1,0):OFFSET([1]QCI!$I$24,-1,0)</definedName>
    <definedName name="Import.QCI.Situacao" hidden="1">OFFSET([1]QCI!$H$13,1,0):OFFSET([1]QCI!$H$24,-1,0)</definedName>
    <definedName name="Import.QCI.SubItemInv" hidden="1">OFFSET([1]QCI!$F$13,1,0):OFFSET([1]QCI!$F$24,-1,0)</definedName>
    <definedName name="Import.QCICP" hidden="1">OFFSET([1]QCI!$W$13,1,0):OFFSET([1]QCI!$W$24,-1,0)</definedName>
    <definedName name="Import.QCIDesc" hidden="1">OFFSET([1]QCI!$R$13,1,0):OFFSET([1]QCI!$R$24,-1,0)</definedName>
    <definedName name="Import.QCIInv" hidden="1">OFFSET([1]QCI!$U$13,1,0):OFFSET([1]QCI!$U$24,-1,0)</definedName>
    <definedName name="Import.QCILote" hidden="1">OFFSET([1]QCI!$T$13,1,0):OFFSET([1]QCI!$T$24,-1,0)</definedName>
    <definedName name="Import.QCIOutros" hidden="1">OFFSET([1]QCI!$X$13,1,0):OFFSET([1]QCI!$X$24,-1,0)</definedName>
    <definedName name="Import.Quantidade" hidden="1">OFFSET([1]ORÇAMENTO!$AJ$15,1,0):OFFSET([1]ORÇAMENTO!$AJ$39,-1,0)</definedName>
    <definedName name="import.recurso" hidden="1">[1]DADOS!$F$4</definedName>
    <definedName name="Import.RegimeExecução" hidden="1">OFFSET([1]DADOS!$G$39,0,-1)</definedName>
    <definedName name="Import.Repasse" hidden="1">[1]DADOS!$F$9</definedName>
    <definedName name="Import.RespFiscalização" hidden="1">[1]DADOS!$F$50:$F$53</definedName>
    <definedName name="Import.RespOrçamento" hidden="1">[1]DADOS!$F$22:$F$24</definedName>
    <definedName name="Import.SICONV" hidden="1">[1]DADOS!$F$8</definedName>
    <definedName name="Import.Unidade" hidden="1">OFFSET([1]ORÇAMENTO!$S$15,1,0):OFFSET([1]ORÇAMENTO!$S$39,-1,0)</definedName>
    <definedName name="Import.UnitarioLicitado" hidden="1">OFFSET([1]ORÇAMENTO!$AL$15,1,0):OFFSET([1]ORÇAMENTO!$AL$39,-1,0)</definedName>
    <definedName name="INDICES" localSheetId="1">OFFSET([3]Cotações!#REF!,1,0):OFFSET([3]Cotações!#REF!,-1,0)</definedName>
    <definedName name="INDICES" localSheetId="2">OFFSET([3]Cotações!#REF!,1,0):OFFSET([3]Cotações!#REF!,-1,0)</definedName>
    <definedName name="INDICES" localSheetId="4">OFFSET([4]Cotações!#REF!,1,0):OFFSET([4]Cotações!#REF!,-1,0)</definedName>
    <definedName name="INDICES">OFFSET([4]Cotações!#REF!,1,0):OFFSET([4]Cotações!#REF!,-1,0)</definedName>
    <definedName name="MENU.CRONO" hidden="1">OFFSET([1]CRONO!$T$11,1,0)</definedName>
    <definedName name="NCOMPOSICOES">27</definedName>
    <definedName name="NCOTACOES">19</definedName>
    <definedName name="NEMPRESAS">33</definedName>
    <definedName name="NINDICES">3</definedName>
    <definedName name="NRELATORIOS">COUNTA([2]Relatórios!$A:$A)-2</definedName>
    <definedName name="NumerEmpresa">33</definedName>
    <definedName name="NumerIndice">3</definedName>
    <definedName name="Objeto">"Referência"</definedName>
    <definedName name="OQUE" localSheetId="4">#REF!</definedName>
    <definedName name="OQUE">#REF!</definedName>
    <definedName name="ORÇAMENTO.BancoRef" localSheetId="4" hidden="1">#REF!</definedName>
    <definedName name="ORÇAMENTO.BancoRef" hidden="1">#REF!</definedName>
    <definedName name="ORÇAMENTO.CodBarra" hidden="1">IF(ORÇAMENTO.Fonte="Sinapi",SUBSTITUTE(SUBSTITUTE(ORÇAMENTO.Codigo,"/00","/"),"/0","/"),ORÇAMENTO.Codigo)</definedName>
    <definedName name="ORÇAMENTO.Codigo" hidden="1">[1]ORÇAMENTO!$Q1</definedName>
    <definedName name="ORÇAMENTO.CustoUnitario" localSheetId="3" hidden="1">ROUND('INOCÉNCIO B. DE CARVALHO'!$L1,15-13*'INOCÉNCIO B. DE CARVALHO'!$W$7)</definedName>
    <definedName name="ORÇAMENTO.CustoUnitario" hidden="1">ROUND([1]ORÇAMENTO!$U1,15-13*[1]ORÇAMENTO!$AF$8)</definedName>
    <definedName name="ORÇAMENTO.Descricao" hidden="1">[1]ORÇAMENTO!$R1</definedName>
    <definedName name="ORÇAMENTO.Fonte" hidden="1">[1]ORÇAMENTO!$P1</definedName>
    <definedName name="ORÇAMENTO.ListaCrono" hidden="1">OFFSET([1]ORÇAMENTO!$AD$15,1,0):OFFSET([1]ORÇAMENTO!$AD$39,-1,0)</definedName>
    <definedName name="ORÇAMENTO.MáximoListaCrono" hidden="1">MAX(ORÇAMENTO.ListaCrono)</definedName>
    <definedName name="ORÇAMENTO.Nivel" hidden="1">[1]ORÇAMENTO!$M1</definedName>
    <definedName name="ORÇAMENTO.OpcaoBDI" hidden="1">[1]ORÇAMENTO!$V1</definedName>
    <definedName name="ORÇAMENTO.PasteFormat1" hidden="1">OFFSET([1]ORÇAMENTO!$P$15,1,0):OFFSET([1]ORÇAMENTO!$S$39,-1,0)</definedName>
    <definedName name="ORÇAMENTO.PasteFormat2" hidden="1">OFFSET([1]ORÇAMENTO!$U$15,1,0):OFFSET([1]ORÇAMENTO!$V$39,-1,0)</definedName>
    <definedName name="ORÇAMENTO.PrecoUnitarioLicitado" localSheetId="3" hidden="1">'INOCÉNCIO B. DE CARVALHO'!$AC1</definedName>
    <definedName name="ORÇAMENTO.PrecoUnitarioLicitado" hidden="1">[1]ORÇAMENTO!$AL1</definedName>
    <definedName name="ORÇAMENTO.RangeQuant" hidden="1">OFFSET([1]ORÇAMENTO!$T$15,1,0):OFFSET([1]ORÇAMENTO!$T$39,-1,0)</definedName>
    <definedName name="ORÇAMENTO.SumCPMANUAL" hidden="1">SUMIF([1]ORÇAMENTO!$Z$15:$Z$39,"CP",[1]ORÇAMENTO!$AA$15:$AA$39)</definedName>
    <definedName name="ORÇAMENTO.SumINVMANUAL" hidden="1">SUMIF([1]ORÇAMENTO!$Z$15:$Z$39,"RP",[1]ORÇAMENTO!$X$15:$X$39)+SUMIF([1]ORÇAMENTO!$Z$15:$Z$39,"CP",[1]ORÇAMENTO!$X$15:$X$39)+SUMIF([1]ORÇAMENTO!$Z$15:$Z$39,"OU",[1]ORÇAMENTO!$X$15:$X$39)</definedName>
    <definedName name="ORÇAMENTO.SumOUTROSMANUAL" hidden="1">SUMIF([1]ORÇAMENTO!$Z$15:$Z$39,"OU",[1]ORÇAMENTO!$AB$15:$AB$39)</definedName>
    <definedName name="ORÇAMENTO.SumREPASSEMANUAL" hidden="1">ORÇAMENTO.SumINVMANUAL-ORÇAMENTO.SumCPMANUAL-ORÇAMENTO.SumOUTROSMANUAL</definedName>
    <definedName name="ORÇAMENTO.Unidade" hidden="1">[1]ORÇAMENTO!$S1</definedName>
    <definedName name="PLANOS" localSheetId="1">#REF!</definedName>
    <definedName name="PLANOS" localSheetId="2">#REF!</definedName>
    <definedName name="PLANOS" localSheetId="4">#REF!</definedName>
    <definedName name="PLANOS">#REF!</definedName>
    <definedName name="PLANOS." localSheetId="1">#REF!</definedName>
    <definedName name="PLANOS." localSheetId="2">#REF!</definedName>
    <definedName name="PLANOS." localSheetId="4">#REF!</definedName>
    <definedName name="PLANOS.">#REF!</definedName>
    <definedName name="PLE.firstrow" hidden="1">[1]PLE!$15:$15</definedName>
    <definedName name="PLE.lastrow" hidden="1">[1]PLE!$21:$21</definedName>
    <definedName name="PLE.Medicao" hidden="1">[1]PLE!$J$9</definedName>
    <definedName name="PLE.ValorDoEvento" hidden="1">SUMIF([1]CÁLCULO!$M$15:$M$39,[1]PLE!$B1,OFFSET([1]CÁLCULO!$AA$15:$AA$39,0,[1]PLE!A$12))</definedName>
    <definedName name="PO.ValoresBDI" hidden="1">OFFSET([1]ORÇAMENTO!$AH$15,1,0):OFFSET([1]ORÇAMENTO!$AH$39,-1,0)</definedName>
    <definedName name="Popular" hidden="1">{#N/A,#N/A,FALSE,"Cronograma";#N/A,#N/A,FALSE,"Cronogr. 2"}</definedName>
    <definedName name="QCI.CPManual" hidden="1">ROUND([1]QCI!$W1,2)</definedName>
    <definedName name="QCI.DescManual" hidden="1">[1]QCI!$R1</definedName>
    <definedName name="QCI.Divisao" hidden="1">[1]QCI!$V1</definedName>
    <definedName name="QCI.ExisteManual" hidden="1">(COUNTIF([1]QCI!$B$13:$B$24,"Manual")+COUNTIF([1]QCI!$B$13:$B$24,"SemiAuto"))&gt;0</definedName>
    <definedName name="QCI.InvManual" hidden="1">ROUND([1]QCI!$U1,2)</definedName>
    <definedName name="QCI.ItemInvestimento" hidden="1">OFFSET([1]DADOS!$J$2,1,0,COUNTA([1]DADOS!$J:$J)-1,1)</definedName>
    <definedName name="QCI.LoteManual" hidden="1">[1]QCI!$T1</definedName>
    <definedName name="QCI.MaxCPManual" hidden="1">[1]QCI!$O1-[1]QCI!$X1</definedName>
    <definedName name="QCI.MaxOUManual" hidden="1">[1]QCI!$O1-[1]QCI!$W1</definedName>
    <definedName name="QCI.OutrosManual" hidden="1">ROUND([1]QCI!$X1,2)</definedName>
    <definedName name="QCI.SubItemInvestimento" hidden="1">OFFSET([1]DADOS!$A$2,1,MATCH([1]QCI!$E1,[1]DADOS!$2:$2,0)-1,INDEX([1]DADOS!$2:$2,MATCH([1]QCI!$E1,[1]DADOS!$2:$2,0)+1))</definedName>
    <definedName name="QCI.SumCPMANUAL" hidden="1">SUMIF([1]QCI!$B$13:$B$24,"Manual",[1]QCI!$AA$13:$AA$24)</definedName>
    <definedName name="QCI.SumINVMANUAL" hidden="1">SUMIF([1]QCI!$B$13:$B$24,"Manual",[1]QCI!$O$13:$O$24)</definedName>
    <definedName name="QCI.SumOUTROSMANUAL" hidden="1">SUMIF([1]QCI!$B$13:$B$24,"Manual",[1]QCI!$AB$13:$AB$24)</definedName>
    <definedName name="QCI.SumREPASSEMANUAL" hidden="1">QCI.SumINVMANUAL-QCI.CPManual-QCI.OutrosManual</definedName>
    <definedName name="REFERENCIA.Descricao" localSheetId="3" hidden="1">IF(ISNUMBER(#REF!),OFFSET(INDIRECT(ORÇAMENTO.BancoRef),#REF!-1,3,1),#REF!)</definedName>
    <definedName name="REFERENCIA.Descricao" localSheetId="4" hidden="1">IF(ISNUMBER(#REF!),OFFSET(INDIRECT(UNITÁRIOS!ORÇAMENTO.BancoRef),#REF!-1,3,1),#REF!)</definedName>
    <definedName name="REFERENCIA.Descricao" hidden="1">IF(ISNUMBER(#REF!),OFFSET(INDIRECT(ORÇAMENTO.BancoRef),#REF!-1,3,1),#REF!)</definedName>
    <definedName name="REFERENCIA.Desonerado" hidden="1">IF(ISNUMBER([1]ORÇAMENTO!$AF1),VALUE(OFFSET(INDIRECT([0]!ORÇAMENTO.BancoRef),[1]ORÇAMENTO!$AF1-1,5,1)),0)</definedName>
    <definedName name="REFERENCIA.NaoDesonerado" hidden="1">IF(ISNUMBER([1]ORÇAMENTO!$AF1),VALUE(OFFSET(INDIRECT([0]!ORÇAMENTO.BancoRef),[1]ORÇAMENTO!$AF1-1,6,1)),0)</definedName>
    <definedName name="REFERENCIA.Unidade" localSheetId="3" hidden="1">IF(ISNUMBER('INOCÉNCIO B. DE CARVALHO'!$W1),OFFSET(INDIRECT([0]!ORÇAMENTO.BancoRef),'INOCÉNCIO B. DE CARVALHO'!$W1-1,4,1),"-")</definedName>
    <definedName name="REFERENCIA.Unidade" hidden="1">IF(ISNUMBER([1]ORÇAMENTO!$AF1),OFFSET(INDIRECT([0]!ORÇAMENTO.BancoRef),[1]ORÇAMENTO!$AF1-1,4,1),"-")</definedName>
    <definedName name="RegimeExecucao" hidden="1">IF(OR(Import.RegimeExecução="",Import.RegimeExecução="Empreitada por Preço Global",Import.RegimeExecução="Empreitada Integral"),"Global","Unitário")</definedName>
    <definedName name="RelatoriosFontes" localSheetId="3">OFFSET([2]Relatórios!$A$5,1,0,NRELATORIOS)</definedName>
    <definedName name="RelatoriosFontes">OFFSET([2]Relatórios!$A$5,1,0,NRELATORIOS)</definedName>
    <definedName name="rio" hidden="1">{#N/A,#N/A,FALSE,"Cronograma";#N/A,#N/A,FALSE,"Cronogr. 2"}</definedName>
    <definedName name="RRE.MaxCPAcum" hidden="1">[1]RRE!$AD$26</definedName>
    <definedName name="RRE.MaxCPAnt" hidden="1">[1]RRE!$AC$26</definedName>
    <definedName name="RRE.MaxOUAcum" hidden="1">[1]RRE!$AD$27</definedName>
    <definedName name="RRE.MaxOUAnt" hidden="1">[1]RRE!$AC$27</definedName>
    <definedName name="RRE.Numero" hidden="1">OFFSET([1]RRE!$O$7,0,1)</definedName>
    <definedName name="RRE.VIMeta" hidden="1">[1]RRE!$L1</definedName>
    <definedName name="SENHAGT" hidden="1">"PM2CAIXA"</definedName>
    <definedName name="SINAPI_AC" localSheetId="4" hidden="1">#REF!</definedName>
    <definedName name="SINAPI_AC" hidden="1">#REF!</definedName>
    <definedName name="SomaAgrup" localSheetId="3" hidden="1">SUMIF(OFFSET('INOCÉNCIO B. DE CARVALHO'!$C1,1,0,'INOCÉNCIO B. DE CARVALHO'!$D1),"S",OFFSET('INOCÉNCIO B. DE CARVALHO'!A1,1,0,'INOCÉNCIO B. DE CARVALHO'!$D1))</definedName>
    <definedName name="SomaAgrup" hidden="1">SUMIF(OFFSET([1]ORÇAMENTO!$C1,1,0,[1]ORÇAMENTO!$D1),"S",OFFSET([1]ORÇAMENTO!A1,1,0,[1]ORÇAMENTO!$D1))</definedName>
    <definedName name="SomaAgrupBM" hidden="1">SUMIF(OFFSET([1]BM!$A1,1,0,[1]BM!$B1),"S",OFFSET([1]BM!A1,1,0,[1]BM!$B1))</definedName>
    <definedName name="ss" hidden="1">{#N/A,#N/A,FALSE,"Cronograma";#N/A,#N/A,FALSE,"Cronogr. 2"}</definedName>
    <definedName name="TIPOORCAMENTO" localSheetId="3" hidden="1">IF(VALUE([5]MENU!$O$3)=2,"Licitado","Proposto")</definedName>
    <definedName name="TIPOORCAMENTO" hidden="1">IF(VALUE([1]MENU!$O$3)=2,"Licitado","Proposto")</definedName>
    <definedName name="_xlnm.Print_Titles" localSheetId="6">COMPOSIÇÕES!$1:$10</definedName>
    <definedName name="_xlnm.Print_Titles" localSheetId="5">CRONOGRAMA!$1:$11</definedName>
    <definedName name="_xlnm.Print_Titles" localSheetId="7">'CRONOGRAMA '!$1:$11</definedName>
    <definedName name="_xlnm.Print_Titles" localSheetId="3">'INOCÉNCIO B. DE CARVALHO'!$1:$14</definedName>
    <definedName name="_xlnm.Print_Titles" localSheetId="8">'ORÇAMENTO ANALITICO'!$1:$11</definedName>
    <definedName name="_xlnm.Print_Titles" localSheetId="11">'PLANILHA CONTROLE'!$9:$12</definedName>
    <definedName name="_xlnm.Print_Titles" localSheetId="9">'PLANILHA REPROGRAMAÇÃO'!$10:$12</definedName>
    <definedName name="_xlnm.Print_Titles" localSheetId="10">'PLANILHA SERVIÇOS EXTRAS'!$9:$11</definedName>
    <definedName name="_xlnm.Print_Titles" localSheetId="4">UNITÁRIOS!$1:$12</definedName>
    <definedName name="Versao" hidden="1">[1]MENU!$J$2</definedName>
    <definedName name="VTOTAL1" localSheetId="3" hidden="1">ROUND('INOCÉNCIO B. DE CARVALHO'!$K1*'INOCÉNCIO B. DE CARVALHO'!$N1,15-13*'INOCÉNCIO B. DE CARVALHO'!$W$11)</definedName>
    <definedName name="VTOTAL1" hidden="1">ROUND([1]ORÇAMENTO!$T1*[1]ORÇAMENTO!$W1,15-13*[1]ORÇAMENTO!$AF$11)</definedName>
    <definedName name="VTOTALBM" hidden="1">IF([1]BM!$I1=0,0,CHOOSE(MATCH(RegimeExecucao,{"Global","Unitário"},0),ROUND(ROUND([1]BM!XFB1,15-13*[1]BM!$A$9)/100*[1]BM!$I1,15-13*[1]ORÇAMENTO!$AF$11),ROUND(ROUND([1]BM!XFB1,15-13*[1]BM!$A$9)*ROUND([1]BM!$H1,15-13*[1]ORÇAMENTO!$AF$10),15-13*[1]ORÇAMENTO!$AF$11)))</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9" i="88" l="1"/>
  <c r="I31" i="88"/>
  <c r="I32" i="88"/>
  <c r="I33" i="88"/>
  <c r="I34" i="88"/>
  <c r="I35" i="88"/>
  <c r="I36" i="88"/>
  <c r="I37" i="88"/>
  <c r="I38" i="88"/>
  <c r="I39" i="88"/>
  <c r="I40" i="88"/>
  <c r="I41" i="88"/>
  <c r="I42" i="88"/>
  <c r="I43" i="88"/>
  <c r="I44" i="88"/>
  <c r="I45" i="88"/>
  <c r="I46" i="88"/>
  <c r="I47" i="88"/>
  <c r="I48" i="88"/>
  <c r="I49" i="88"/>
  <c r="I50" i="88"/>
  <c r="I51" i="88"/>
  <c r="I52" i="88"/>
  <c r="I53" i="88"/>
  <c r="I54" i="88"/>
  <c r="I55" i="88"/>
  <c r="I56" i="88"/>
  <c r="I57" i="88"/>
  <c r="I58" i="88"/>
  <c r="I59" i="88"/>
  <c r="I60" i="88"/>
  <c r="I61" i="88"/>
  <c r="I62" i="88"/>
  <c r="I63" i="88"/>
  <c r="I64" i="88"/>
  <c r="I65" i="88"/>
  <c r="I66" i="88"/>
  <c r="I67" i="88"/>
  <c r="I68" i="88"/>
  <c r="I69" i="88"/>
  <c r="I70" i="88"/>
  <c r="I71" i="88"/>
  <c r="I72" i="88"/>
  <c r="I73" i="88"/>
  <c r="I74" i="88"/>
  <c r="I75" i="88"/>
  <c r="I76" i="88"/>
  <c r="I77" i="88"/>
  <c r="I78" i="88"/>
  <c r="I79" i="88"/>
  <c r="I80" i="88"/>
  <c r="I16" i="88"/>
  <c r="I17" i="88"/>
  <c r="I18" i="88"/>
  <c r="I19" i="88"/>
  <c r="I20" i="88"/>
  <c r="I21" i="88"/>
  <c r="I22" i="88"/>
  <c r="I23" i="88"/>
  <c r="I24" i="88"/>
  <c r="I25" i="88"/>
  <c r="I26" i="88"/>
  <c r="I27" i="88"/>
  <c r="I28" i="88"/>
  <c r="I29" i="88"/>
  <c r="I30" i="88"/>
  <c r="I15" i="88"/>
  <c r="H79" i="88"/>
  <c r="H80" i="88"/>
  <c r="H71" i="88"/>
  <c r="H72" i="88"/>
  <c r="H73" i="88"/>
  <c r="H74" i="88"/>
  <c r="H75" i="88"/>
  <c r="H76" i="88"/>
  <c r="H77" i="88"/>
  <c r="H78" i="88"/>
  <c r="H62" i="88"/>
  <c r="H63" i="88"/>
  <c r="H64" i="88"/>
  <c r="H65" i="88"/>
  <c r="H66" i="88"/>
  <c r="H67" i="88"/>
  <c r="H68" i="88"/>
  <c r="H69" i="88"/>
  <c r="H70" i="88"/>
  <c r="H61" i="88"/>
  <c r="H53" i="88"/>
  <c r="H54" i="88"/>
  <c r="H55" i="88"/>
  <c r="H56" i="88"/>
  <c r="H57" i="88"/>
  <c r="H58" i="88"/>
  <c r="H59" i="88"/>
  <c r="H60" i="88"/>
  <c r="H44" i="88"/>
  <c r="H45" i="88"/>
  <c r="H46" i="88"/>
  <c r="H47" i="88"/>
  <c r="H48" i="88"/>
  <c r="H49" i="88"/>
  <c r="H50" i="88"/>
  <c r="H51" i="88"/>
  <c r="H52" i="88"/>
  <c r="H31" i="88"/>
  <c r="H32" i="88"/>
  <c r="H33" i="88"/>
  <c r="H34" i="88"/>
  <c r="H35" i="88"/>
  <c r="H36" i="88"/>
  <c r="H37" i="88"/>
  <c r="H38" i="88"/>
  <c r="H39" i="88"/>
  <c r="H40" i="88"/>
  <c r="H41" i="88"/>
  <c r="H42" i="88"/>
  <c r="H43" i="88"/>
  <c r="H24" i="88"/>
  <c r="H25" i="88"/>
  <c r="H26" i="88"/>
  <c r="H27" i="88"/>
  <c r="H28" i="88"/>
  <c r="H29" i="88"/>
  <c r="H30" i="88"/>
  <c r="H20" i="88"/>
  <c r="H21" i="88"/>
  <c r="H22" i="88"/>
  <c r="H23" i="88"/>
  <c r="H16" i="88"/>
  <c r="H17" i="88"/>
  <c r="H18" i="88"/>
  <c r="H19" i="88"/>
  <c r="H15" i="88"/>
  <c r="B14" i="61"/>
  <c r="N1" i="25"/>
  <c r="C2" i="25"/>
  <c r="A3" i="25"/>
  <c r="C3" i="25" s="1"/>
  <c r="C9" i="25"/>
  <c r="C10" i="25"/>
  <c r="I16" i="25"/>
  <c r="N16" i="25"/>
  <c r="I18" i="25"/>
  <c r="A4" i="25" l="1"/>
  <c r="I82" i="88" l="1"/>
  <c r="C14" i="61" s="1"/>
  <c r="A5" i="25"/>
  <c r="C4" i="25"/>
  <c r="A7" i="25" l="1"/>
  <c r="C5" i="25"/>
  <c r="C7" i="25" l="1"/>
  <c r="A8" i="25"/>
  <c r="C8" i="25" s="1"/>
  <c r="B35" i="61" l="1"/>
  <c r="B36" i="61"/>
  <c r="Y12" i="40" l="1"/>
  <c r="Y17" i="40" s="1"/>
  <c r="Z12" i="40"/>
  <c r="Z17" i="40" s="1"/>
  <c r="U12" i="40" l="1"/>
  <c r="U17" i="40" s="1"/>
  <c r="X12" i="40"/>
  <c r="X17" i="40" s="1"/>
  <c r="W12" i="40"/>
  <c r="W17" i="40" s="1"/>
  <c r="V12" i="40"/>
  <c r="V17" i="40" s="1"/>
  <c r="T12" i="40"/>
  <c r="S12" i="40"/>
  <c r="R12" i="40"/>
  <c r="Q12" i="40"/>
  <c r="P12" i="40"/>
  <c r="O12" i="40"/>
  <c r="N12" i="40"/>
  <c r="M12" i="40"/>
  <c r="L12" i="40"/>
  <c r="K12" i="40"/>
  <c r="J12" i="40"/>
  <c r="I12" i="40"/>
  <c r="H12" i="40"/>
  <c r="G12" i="40"/>
  <c r="S17" i="40" l="1"/>
  <c r="Q17" i="40"/>
  <c r="P17" i="40"/>
  <c r="O17" i="40"/>
  <c r="N17" i="40"/>
  <c r="M17" i="40"/>
  <c r="L17" i="40"/>
  <c r="K17" i="40"/>
  <c r="J17" i="40"/>
  <c r="I17" i="40"/>
  <c r="H17" i="40"/>
  <c r="AA15" i="40"/>
  <c r="AA17" i="40"/>
  <c r="AA18" i="40"/>
  <c r="AA19" i="40"/>
  <c r="AA21" i="40"/>
  <c r="AA22" i="40"/>
  <c r="AA23" i="40"/>
  <c r="AA24" i="40"/>
  <c r="AA26" i="40"/>
  <c r="AA28" i="40"/>
  <c r="AA29" i="40"/>
  <c r="AA30" i="40"/>
  <c r="AA31" i="40"/>
  <c r="AA32" i="40"/>
  <c r="AA33" i="40"/>
  <c r="Z18" i="40" l="1"/>
  <c r="V18" i="40"/>
  <c r="W18" i="40"/>
  <c r="X18" i="40"/>
  <c r="U18" i="40"/>
  <c r="Y18" i="40"/>
  <c r="I17" i="50"/>
  <c r="N17" i="50"/>
  <c r="I19" i="50"/>
  <c r="B34" i="61"/>
  <c r="A28" i="61"/>
  <c r="A8" i="61"/>
  <c r="C6" i="61"/>
  <c r="A6" i="61"/>
  <c r="J18" i="40" l="1"/>
  <c r="N18" i="40"/>
  <c r="K18" i="40"/>
  <c r="I18" i="40"/>
  <c r="O18" i="40"/>
  <c r="R18" i="40"/>
  <c r="S18" i="40"/>
  <c r="Q18" i="40"/>
  <c r="P18" i="40"/>
  <c r="L18" i="40"/>
  <c r="T18" i="40"/>
  <c r="H18" i="40"/>
  <c r="G9" i="60"/>
  <c r="A9" i="60"/>
  <c r="E7" i="60"/>
  <c r="A7" i="60"/>
  <c r="AA14" i="40"/>
  <c r="A13" i="40"/>
  <c r="D24" i="40" l="1"/>
  <c r="B33" i="40"/>
  <c r="B29" i="40"/>
  <c r="E15" i="40"/>
  <c r="A26" i="40"/>
  <c r="E21" i="40"/>
  <c r="D21" i="40"/>
  <c r="B15" i="40"/>
  <c r="B21" i="40"/>
  <c r="A30" i="40"/>
  <c r="D26" i="40"/>
  <c r="C33" i="40"/>
  <c r="E24" i="40"/>
  <c r="C15" i="40"/>
  <c r="C17" i="40"/>
  <c r="A29" i="40"/>
  <c r="A32" i="40"/>
  <c r="D19" i="40"/>
  <c r="A14" i="40"/>
  <c r="A33" i="40"/>
  <c r="C31" i="40"/>
  <c r="C26" i="40"/>
  <c r="C19" i="40"/>
  <c r="C22" i="40"/>
  <c r="D15" i="40"/>
  <c r="C32" i="40"/>
  <c r="B32" i="40"/>
  <c r="B17" i="40"/>
  <c r="B14" i="40"/>
  <c r="D18" i="40"/>
  <c r="C29" i="40"/>
  <c r="E17" i="40"/>
  <c r="D17" i="40"/>
  <c r="C24" i="40"/>
  <c r="C14" i="40"/>
  <c r="E30" i="40"/>
  <c r="D22" i="40"/>
  <c r="E32" i="40"/>
  <c r="C28" i="40"/>
  <c r="B24" i="40"/>
  <c r="D14" i="40"/>
  <c r="E31" i="40"/>
  <c r="E19" i="40"/>
  <c r="D30" i="40"/>
  <c r="D23" i="40"/>
  <c r="A19" i="40"/>
  <c r="C18" i="40"/>
  <c r="B30" i="40"/>
  <c r="B23" i="40"/>
  <c r="B18" i="40"/>
  <c r="D29" i="40"/>
  <c r="B22" i="40"/>
  <c r="E28" i="40"/>
  <c r="D28" i="40"/>
  <c r="C21" i="40"/>
  <c r="B28" i="40"/>
  <c r="A31" i="40"/>
  <c r="A15" i="40"/>
  <c r="B31" i="40"/>
  <c r="B19" i="40"/>
  <c r="E23" i="40"/>
  <c r="C23" i="40"/>
  <c r="A24" i="40"/>
  <c r="A28" i="40"/>
  <c r="E14" i="40"/>
  <c r="E26" i="40"/>
  <c r="B26" i="40"/>
  <c r="A17" i="40"/>
  <c r="E18" i="40"/>
  <c r="A18" i="40"/>
  <c r="C30" i="40"/>
  <c r="A21" i="40"/>
  <c r="A22" i="40"/>
  <c r="A23" i="40"/>
  <c r="E33" i="40"/>
  <c r="E29" i="40"/>
  <c r="E22" i="40"/>
  <c r="R17" i="40"/>
  <c r="T17" i="40"/>
  <c r="G17" i="40"/>
  <c r="F17" i="40" l="1"/>
  <c r="J62" i="50" l="1"/>
  <c r="J61" i="50"/>
  <c r="J60" i="50"/>
  <c r="A58" i="50"/>
  <c r="A59" i="50" s="1"/>
  <c r="C57" i="50"/>
  <c r="I55" i="50"/>
  <c r="A52" i="50"/>
  <c r="C52" i="50" s="1"/>
  <c r="C51" i="50"/>
  <c r="I50" i="50"/>
  <c r="I48" i="50"/>
  <c r="M46" i="50"/>
  <c r="M45" i="50"/>
  <c r="L45" i="50"/>
  <c r="I42" i="50"/>
  <c r="A41" i="50"/>
  <c r="C41" i="50" s="1"/>
  <c r="O40" i="50"/>
  <c r="C40" i="50"/>
  <c r="N38" i="50"/>
  <c r="O38" i="50" s="1"/>
  <c r="N37" i="50"/>
  <c r="M35" i="50"/>
  <c r="I35" i="50"/>
  <c r="A35" i="50"/>
  <c r="A36" i="50" s="1"/>
  <c r="M34" i="50"/>
  <c r="I34" i="50"/>
  <c r="C34" i="50"/>
  <c r="M33" i="50"/>
  <c r="I33" i="50"/>
  <c r="M32" i="50"/>
  <c r="I32" i="50"/>
  <c r="M31" i="50"/>
  <c r="I31" i="50"/>
  <c r="A28" i="50"/>
  <c r="C28" i="50" s="1"/>
  <c r="C27" i="50"/>
  <c r="C26" i="50"/>
  <c r="C25" i="50"/>
  <c r="C24" i="50"/>
  <c r="C23" i="50"/>
  <c r="C10" i="50"/>
  <c r="C9" i="50"/>
  <c r="A3" i="50"/>
  <c r="A4" i="50" s="1"/>
  <c r="C2" i="50"/>
  <c r="N1" i="50"/>
  <c r="C45" i="40"/>
  <c r="C44" i="40"/>
  <c r="C43" i="40"/>
  <c r="A37" i="40"/>
  <c r="AA8" i="40"/>
  <c r="A8" i="40"/>
  <c r="E6" i="40"/>
  <c r="A6" i="40"/>
  <c r="N40" i="50" l="1"/>
  <c r="A53" i="50"/>
  <c r="A54" i="50" s="1"/>
  <c r="C54" i="50" s="1"/>
  <c r="A30" i="50"/>
  <c r="A31" i="50" s="1"/>
  <c r="A32" i="50" s="1"/>
  <c r="C3" i="50"/>
  <c r="C58" i="50"/>
  <c r="A42" i="50"/>
  <c r="A45" i="50" s="1"/>
  <c r="C45" i="50" s="1"/>
  <c r="C30" i="50"/>
  <c r="N39" i="50"/>
  <c r="A60" i="50"/>
  <c r="C59" i="50"/>
  <c r="C4" i="50"/>
  <c r="A5" i="50"/>
  <c r="A37" i="50"/>
  <c r="C36" i="50"/>
  <c r="C35" i="50"/>
  <c r="A55" i="50" l="1"/>
  <c r="C53" i="50"/>
  <c r="C31" i="50"/>
  <c r="A46" i="50"/>
  <c r="A47" i="50" s="1"/>
  <c r="C47" i="50" s="1"/>
  <c r="AG4" i="40"/>
  <c r="C42" i="50"/>
  <c r="A61" i="50"/>
  <c r="C60" i="50"/>
  <c r="C32" i="50"/>
  <c r="A33" i="50"/>
  <c r="C33" i="50" s="1"/>
  <c r="A38" i="50"/>
  <c r="C37" i="50"/>
  <c r="A56" i="50"/>
  <c r="C56" i="50" s="1"/>
  <c r="C55" i="50"/>
  <c r="C5" i="50"/>
  <c r="A7" i="50"/>
  <c r="C46" i="50" l="1"/>
  <c r="A39" i="50"/>
  <c r="C39" i="50" s="1"/>
  <c r="P33" i="50" s="1"/>
  <c r="C38" i="50"/>
  <c r="A8" i="50"/>
  <c r="C8" i="50" s="1"/>
  <c r="C7" i="50"/>
  <c r="A62" i="50"/>
  <c r="C62" i="50" s="1"/>
  <c r="C61" i="50"/>
  <c r="B43" i="10"/>
  <c r="B44" i="10"/>
  <c r="Q17" i="10"/>
  <c r="R39" i="50" l="1"/>
  <c r="Q33" i="50"/>
  <c r="Q32" i="50"/>
  <c r="Q34" i="50"/>
  <c r="P34" i="50"/>
  <c r="R32" i="50"/>
  <c r="Q31" i="50"/>
  <c r="P32" i="50"/>
  <c r="R31" i="50"/>
  <c r="P39" i="50"/>
  <c r="O39" i="50" s="1"/>
  <c r="V40" i="50" s="1"/>
  <c r="T29" i="50" s="1"/>
  <c r="R35" i="50"/>
  <c r="Q35" i="50"/>
  <c r="P31" i="50"/>
  <c r="R33" i="50"/>
  <c r="R34" i="50"/>
  <c r="P35" i="50"/>
  <c r="Q39" i="50"/>
  <c r="M18" i="40" l="1"/>
  <c r="V14" i="40" l="1"/>
  <c r="W14" i="40"/>
  <c r="P14" i="40"/>
  <c r="X14" i="40"/>
  <c r="Y14" i="40"/>
  <c r="S14" i="40"/>
  <c r="T14" i="40"/>
  <c r="G14" i="40"/>
  <c r="H14" i="40"/>
  <c r="I14" i="40"/>
  <c r="J14" i="40"/>
  <c r="O14" i="40"/>
  <c r="Z14" i="40"/>
  <c r="K14" i="40"/>
  <c r="M14" i="40"/>
  <c r="N14" i="40"/>
  <c r="Q14" i="40"/>
  <c r="R14" i="40"/>
  <c r="U14" i="40"/>
  <c r="L14" i="40"/>
  <c r="F14" i="40" l="1"/>
  <c r="G18" i="40" l="1"/>
  <c r="F18" i="40" s="1"/>
  <c r="U15" i="40" l="1"/>
  <c r="V15" i="40"/>
  <c r="O15" i="40"/>
  <c r="T15" i="40"/>
  <c r="W15" i="40"/>
  <c r="X15" i="40"/>
  <c r="G15" i="40"/>
  <c r="I15" i="40"/>
  <c r="P15" i="40"/>
  <c r="Z15" i="40"/>
  <c r="S15" i="40"/>
  <c r="Y15" i="40"/>
  <c r="H15" i="40"/>
  <c r="N15" i="40"/>
  <c r="R15" i="40"/>
  <c r="J15" i="40"/>
  <c r="L15" i="40"/>
  <c r="M15" i="40"/>
  <c r="Q15" i="40"/>
  <c r="K15" i="40"/>
  <c r="F15" i="40" l="1"/>
  <c r="B18" i="2" l="1"/>
  <c r="N18" i="25" s="1"/>
  <c r="N19" i="50" l="1"/>
  <c r="C8" i="61"/>
  <c r="E9" i="60"/>
  <c r="O55" i="50"/>
  <c r="AB37" i="40"/>
  <c r="E8" i="40"/>
  <c r="H33" i="19" l="1"/>
  <c r="C41" i="19"/>
  <c r="C42" i="19"/>
  <c r="C40" i="19"/>
  <c r="A33" i="19"/>
  <c r="J7" i="12" l="1"/>
  <c r="N45" i="12"/>
  <c r="M45" i="12"/>
  <c r="N44" i="12"/>
  <c r="M44" i="12"/>
  <c r="N43" i="12"/>
  <c r="M43" i="12"/>
  <c r="N42" i="12"/>
  <c r="M42" i="12"/>
  <c r="N41" i="12"/>
  <c r="M41" i="12"/>
  <c r="N40" i="12"/>
  <c r="M40" i="12"/>
  <c r="N39" i="12"/>
  <c r="M39" i="12"/>
  <c r="N38" i="12"/>
  <c r="M38" i="12"/>
  <c r="N37" i="12"/>
  <c r="M37" i="12"/>
  <c r="N36" i="12"/>
  <c r="M36" i="12"/>
  <c r="N35" i="12"/>
  <c r="M35" i="12"/>
  <c r="N34" i="12"/>
  <c r="M34" i="12"/>
  <c r="M15" i="12"/>
  <c r="N15" i="12"/>
  <c r="M16" i="12"/>
  <c r="N16" i="12"/>
  <c r="M17" i="12"/>
  <c r="N17" i="12"/>
  <c r="M18" i="12"/>
  <c r="N18" i="12"/>
  <c r="M19" i="12"/>
  <c r="N19" i="12"/>
  <c r="M20" i="12"/>
  <c r="N20" i="12"/>
  <c r="M21" i="12"/>
  <c r="N21" i="12"/>
  <c r="M22" i="12"/>
  <c r="N22" i="12"/>
  <c r="M23" i="12"/>
  <c r="N23" i="12"/>
  <c r="M24" i="12"/>
  <c r="N24" i="12"/>
  <c r="M25" i="12"/>
  <c r="N25" i="12"/>
  <c r="M26" i="12"/>
  <c r="N26" i="12"/>
  <c r="M27" i="12"/>
  <c r="N27" i="12"/>
  <c r="M28" i="12"/>
  <c r="N28" i="12"/>
  <c r="M29" i="12"/>
  <c r="N29" i="12"/>
  <c r="M30" i="12"/>
  <c r="N30" i="12"/>
  <c r="M31" i="12"/>
  <c r="N31" i="12"/>
  <c r="M32" i="12"/>
  <c r="N32" i="12"/>
  <c r="M33" i="12"/>
  <c r="N33" i="12"/>
  <c r="M46" i="12"/>
  <c r="N46" i="12"/>
  <c r="M47" i="12"/>
  <c r="N47" i="12"/>
  <c r="M48" i="12"/>
  <c r="N48" i="12"/>
  <c r="M49" i="12"/>
  <c r="N49" i="12"/>
  <c r="M50" i="12"/>
  <c r="N50" i="12"/>
  <c r="M51" i="12"/>
  <c r="N51" i="12"/>
  <c r="M52" i="12"/>
  <c r="N52" i="12"/>
  <c r="M53" i="12"/>
  <c r="N53" i="12"/>
  <c r="M54" i="12"/>
  <c r="N54" i="12"/>
  <c r="M55" i="12"/>
  <c r="N55" i="12"/>
  <c r="M56" i="12"/>
  <c r="N56" i="12"/>
  <c r="N14" i="12"/>
  <c r="M14" i="12"/>
  <c r="G8" i="12"/>
  <c r="E8" i="12"/>
  <c r="A8" i="12"/>
  <c r="E6" i="12"/>
  <c r="A6" i="12"/>
  <c r="G8" i="11"/>
  <c r="E8" i="11"/>
  <c r="A8" i="11"/>
  <c r="E6" i="11"/>
  <c r="A6" i="11"/>
  <c r="G8" i="6"/>
  <c r="E8" i="6"/>
  <c r="A8" i="6"/>
  <c r="E6" i="6"/>
  <c r="A6" i="6"/>
  <c r="C8" i="10"/>
  <c r="C6" i="10"/>
  <c r="A8" i="10"/>
  <c r="A6" i="10"/>
  <c r="G8" i="19"/>
  <c r="E8" i="19"/>
  <c r="A8" i="19"/>
  <c r="E6" i="19"/>
  <c r="A6" i="19"/>
  <c r="O40" i="12" l="1"/>
  <c r="O36" i="12"/>
  <c r="O44" i="12"/>
  <c r="O54" i="12"/>
  <c r="O38" i="12"/>
  <c r="O35" i="12"/>
  <c r="O39" i="12"/>
  <c r="O42" i="12"/>
  <c r="O19" i="12"/>
  <c r="O37" i="12"/>
  <c r="O41" i="12"/>
  <c r="O45" i="12"/>
  <c r="O22" i="12"/>
  <c r="O34" i="12"/>
  <c r="O52" i="12"/>
  <c r="O43" i="12"/>
  <c r="O51" i="12"/>
  <c r="O47" i="12"/>
  <c r="O29" i="12"/>
  <c r="O50" i="12"/>
  <c r="O46" i="12"/>
  <c r="O30" i="12"/>
  <c r="O53" i="12"/>
  <c r="O49" i="12"/>
  <c r="O25" i="12"/>
  <c r="O21" i="12"/>
  <c r="O28" i="12"/>
  <c r="O55" i="12"/>
  <c r="O17" i="12"/>
  <c r="O56" i="12"/>
  <c r="O31" i="12"/>
  <c r="O20" i="12"/>
  <c r="O27" i="12"/>
  <c r="O23" i="12"/>
  <c r="O32" i="12"/>
  <c r="O26" i="12"/>
  <c r="O48" i="12"/>
  <c r="O33" i="12"/>
  <c r="O24" i="12"/>
  <c r="O18" i="12"/>
  <c r="O15" i="12"/>
  <c r="O16" i="12"/>
  <c r="O14" i="12"/>
  <c r="J73" i="6" l="1"/>
  <c r="G38" i="11"/>
  <c r="C47" i="11"/>
  <c r="C48" i="11"/>
  <c r="C46" i="11"/>
  <c r="F63" i="12"/>
  <c r="J60" i="25"/>
  <c r="J61" i="25"/>
  <c r="J59" i="25"/>
  <c r="I54" i="25"/>
  <c r="O54" i="25"/>
  <c r="A57" i="25" l="1"/>
  <c r="A58" i="25" s="1"/>
  <c r="C56" i="25"/>
  <c r="A51" i="25"/>
  <c r="A52" i="25" s="1"/>
  <c r="C50" i="25"/>
  <c r="I47" i="25"/>
  <c r="M44" i="25"/>
  <c r="I41" i="25"/>
  <c r="A40" i="25"/>
  <c r="A41" i="25" s="1"/>
  <c r="C41" i="25" s="1"/>
  <c r="C39" i="25"/>
  <c r="N36" i="25"/>
  <c r="N38" i="25" s="1"/>
  <c r="B11" i="2" s="1"/>
  <c r="M34" i="25"/>
  <c r="I34" i="25"/>
  <c r="A34" i="25"/>
  <c r="C34" i="25" s="1"/>
  <c r="M33" i="25"/>
  <c r="I33" i="25"/>
  <c r="C33" i="25"/>
  <c r="M32" i="25"/>
  <c r="I32" i="25"/>
  <c r="M31" i="25"/>
  <c r="I31" i="25"/>
  <c r="M30" i="25"/>
  <c r="I30" i="25"/>
  <c r="A27" i="25"/>
  <c r="A29" i="25" s="1"/>
  <c r="C26" i="25"/>
  <c r="C25" i="25"/>
  <c r="C24" i="25"/>
  <c r="N37" i="25"/>
  <c r="C23" i="25"/>
  <c r="C22" i="25"/>
  <c r="I9" i="60" l="1"/>
  <c r="AC8" i="40"/>
  <c r="B12" i="2"/>
  <c r="I8" i="11"/>
  <c r="H8" i="12"/>
  <c r="I8" i="19"/>
  <c r="I8" i="6"/>
  <c r="C40" i="25"/>
  <c r="A53" i="25"/>
  <c r="C52" i="25"/>
  <c r="A30" i="25"/>
  <c r="C29" i="25"/>
  <c r="A59" i="25"/>
  <c r="C58" i="25"/>
  <c r="N39" i="25"/>
  <c r="O37" i="25"/>
  <c r="M45" i="25"/>
  <c r="A35" i="25"/>
  <c r="A44" i="25"/>
  <c r="C57" i="25"/>
  <c r="C27" i="25"/>
  <c r="O39" i="25"/>
  <c r="L44" i="25"/>
  <c r="I49" i="25"/>
  <c r="C51" i="25"/>
  <c r="AG6" i="40" l="1"/>
  <c r="C59" i="25"/>
  <c r="A60" i="25"/>
  <c r="A45" i="25"/>
  <c r="C44" i="25"/>
  <c r="C30" i="25"/>
  <c r="A31" i="25"/>
  <c r="A36" i="25"/>
  <c r="C35" i="25"/>
  <c r="A54" i="25"/>
  <c r="C53" i="25"/>
  <c r="AB26" i="40" l="1"/>
  <c r="AB24" i="40"/>
  <c r="AB31" i="40"/>
  <c r="AB33" i="40"/>
  <c r="AB32" i="40"/>
  <c r="AB28" i="40"/>
  <c r="AB29" i="40"/>
  <c r="AB30" i="40"/>
  <c r="AB21" i="40"/>
  <c r="AB17" i="40"/>
  <c r="AC17" i="40" s="1"/>
  <c r="AB15" i="40"/>
  <c r="AC15" i="40" s="1"/>
  <c r="AB22" i="40"/>
  <c r="AB14" i="40"/>
  <c r="AC14" i="40" s="1"/>
  <c r="AB23" i="40"/>
  <c r="AB19" i="40"/>
  <c r="AB18" i="40"/>
  <c r="A55" i="25"/>
  <c r="C55" i="25" s="1"/>
  <c r="C54" i="25"/>
  <c r="C36" i="25"/>
  <c r="A37" i="25"/>
  <c r="C31" i="25"/>
  <c r="A32" i="25"/>
  <c r="C32" i="25" s="1"/>
  <c r="C45" i="25"/>
  <c r="A46" i="25"/>
  <c r="C46" i="25" s="1"/>
  <c r="A61" i="25"/>
  <c r="C61" i="25" s="1"/>
  <c r="C60" i="25"/>
  <c r="AC13" i="40" l="1"/>
  <c r="C37" i="25"/>
  <c r="R30" i="25" s="1"/>
  <c r="A38" i="25"/>
  <c r="C38" i="25" s="1"/>
  <c r="P33" i="25" s="1"/>
  <c r="Q33" i="25" l="1"/>
  <c r="R32" i="25"/>
  <c r="R31" i="25"/>
  <c r="Q30" i="25"/>
  <c r="P32" i="25"/>
  <c r="R33" i="25"/>
  <c r="Q31" i="25"/>
  <c r="Q34" i="25"/>
  <c r="Q32" i="25"/>
  <c r="P30" i="25"/>
  <c r="P31" i="25"/>
  <c r="C14" i="10"/>
  <c r="D15" i="10" s="1"/>
  <c r="C16" i="10"/>
  <c r="N17" i="10" s="1"/>
  <c r="C22" i="10"/>
  <c r="C20" i="10"/>
  <c r="M21" i="10" s="1"/>
  <c r="P38" i="25"/>
  <c r="R38" i="25"/>
  <c r="R34" i="25"/>
  <c r="Q38" i="25"/>
  <c r="P34" i="25"/>
  <c r="G15" i="61" l="1"/>
  <c r="G17" i="61" s="1"/>
  <c r="C12" i="61"/>
  <c r="D14" i="61" s="1"/>
  <c r="I15" i="61"/>
  <c r="I17" i="61" s="1"/>
  <c r="H15" i="61"/>
  <c r="H17" i="61" s="1"/>
  <c r="F15" i="61"/>
  <c r="F17" i="61" s="1"/>
  <c r="E15" i="61"/>
  <c r="E17" i="61" s="1"/>
  <c r="C18" i="10"/>
  <c r="N19" i="10" s="1"/>
  <c r="L17" i="10"/>
  <c r="M17" i="10"/>
  <c r="K17" i="10"/>
  <c r="O17" i="10"/>
  <c r="H17" i="10"/>
  <c r="I17" i="10"/>
  <c r="J17" i="10"/>
  <c r="D17" i="10"/>
  <c r="E17" i="10"/>
  <c r="G17" i="10"/>
  <c r="L21" i="10"/>
  <c r="F17" i="10"/>
  <c r="O21" i="10"/>
  <c r="N21" i="10"/>
  <c r="F15" i="10"/>
  <c r="H15" i="10"/>
  <c r="G15" i="10"/>
  <c r="E15" i="10"/>
  <c r="N23" i="10"/>
  <c r="L23" i="10"/>
  <c r="O23" i="10"/>
  <c r="M23" i="10"/>
  <c r="I23" i="10"/>
  <c r="J23" i="10"/>
  <c r="G23" i="10"/>
  <c r="F23" i="10"/>
  <c r="O38" i="25"/>
  <c r="V39" i="25" s="1"/>
  <c r="T28" i="25" s="1"/>
  <c r="E20" i="61" l="1"/>
  <c r="K19" i="10"/>
  <c r="M19" i="10"/>
  <c r="M25" i="10" s="1"/>
  <c r="H18" i="61"/>
  <c r="O19" i="10"/>
  <c r="O25" i="10" s="1"/>
  <c r="G19" i="10"/>
  <c r="E19" i="10"/>
  <c r="C12" i="10"/>
  <c r="H19" i="10"/>
  <c r="F19" i="10"/>
  <c r="D19" i="10"/>
  <c r="L19" i="10"/>
  <c r="L25" i="10" s="1"/>
  <c r="J19" i="10"/>
  <c r="I19" i="10"/>
  <c r="G18" i="61"/>
  <c r="F18" i="61"/>
  <c r="I18" i="61"/>
  <c r="N25" i="10"/>
  <c r="B173" i="19"/>
  <c r="B174" i="19"/>
  <c r="B172" i="19"/>
  <c r="G164" i="19"/>
  <c r="A164" i="19"/>
  <c r="E21" i="61" l="1"/>
  <c r="F20" i="61"/>
  <c r="G20" i="61" s="1"/>
  <c r="H20" i="61" s="1"/>
  <c r="I20" i="61" s="1"/>
  <c r="L26" i="10"/>
  <c r="M26" i="10"/>
  <c r="O26" i="10"/>
  <c r="N26" i="10"/>
  <c r="E18" i="61"/>
  <c r="J9" i="12"/>
  <c r="A63" i="12"/>
  <c r="C74" i="12"/>
  <c r="C75" i="12"/>
  <c r="C73" i="12"/>
  <c r="A38" i="11"/>
  <c r="C84" i="6"/>
  <c r="C85" i="6"/>
  <c r="C83" i="6"/>
  <c r="A73" i="6"/>
  <c r="B42" i="10"/>
  <c r="E32" i="10"/>
  <c r="A32" i="10"/>
  <c r="F21" i="61" l="1"/>
  <c r="H16" i="11"/>
  <c r="I16" i="11" s="1"/>
  <c r="H17" i="11"/>
  <c r="I17" i="11" s="1"/>
  <c r="H18" i="11"/>
  <c r="I18" i="11" s="1"/>
  <c r="H19" i="11"/>
  <c r="I19" i="11" s="1"/>
  <c r="H20" i="11"/>
  <c r="I20" i="11" s="1"/>
  <c r="H21" i="11"/>
  <c r="I21" i="11" s="1"/>
  <c r="H22" i="11"/>
  <c r="I22" i="11" s="1"/>
  <c r="H23" i="11"/>
  <c r="I23" i="11" s="1"/>
  <c r="H24" i="11"/>
  <c r="I24" i="11" s="1"/>
  <c r="H25" i="11"/>
  <c r="I25" i="11" s="1"/>
  <c r="H26" i="11"/>
  <c r="I26" i="11" s="1"/>
  <c r="L18" i="6"/>
  <c r="M18" i="6"/>
  <c r="L19" i="6"/>
  <c r="M19" i="6"/>
  <c r="L20" i="6"/>
  <c r="M20" i="6"/>
  <c r="L21" i="6"/>
  <c r="M21" i="6"/>
  <c r="L22" i="6"/>
  <c r="M22" i="6"/>
  <c r="L23" i="6"/>
  <c r="M23" i="6"/>
  <c r="L24" i="6"/>
  <c r="M24" i="6"/>
  <c r="L25" i="6"/>
  <c r="M25" i="6"/>
  <c r="L26" i="6"/>
  <c r="M26" i="6"/>
  <c r="L27" i="6"/>
  <c r="M27" i="6"/>
  <c r="L28" i="6"/>
  <c r="M28" i="6"/>
  <c r="L29" i="6"/>
  <c r="M29" i="6"/>
  <c r="L30" i="6"/>
  <c r="M30" i="6"/>
  <c r="L31" i="6"/>
  <c r="M31" i="6"/>
  <c r="L32" i="6"/>
  <c r="M32" i="6"/>
  <c r="L33" i="6"/>
  <c r="M33" i="6"/>
  <c r="L34" i="6"/>
  <c r="M34" i="6"/>
  <c r="L35" i="6"/>
  <c r="M35" i="6"/>
  <c r="L36" i="6"/>
  <c r="M36" i="6"/>
  <c r="L37" i="6"/>
  <c r="M37" i="6"/>
  <c r="L38" i="6"/>
  <c r="M38" i="6"/>
  <c r="L39" i="6"/>
  <c r="M39" i="6"/>
  <c r="L40" i="6"/>
  <c r="M40" i="6"/>
  <c r="L41" i="6"/>
  <c r="M41" i="6"/>
  <c r="L42" i="6"/>
  <c r="M42" i="6"/>
  <c r="L43" i="6"/>
  <c r="M43" i="6"/>
  <c r="L44" i="6"/>
  <c r="M44" i="6"/>
  <c r="L45" i="6"/>
  <c r="M45" i="6"/>
  <c r="L46" i="6"/>
  <c r="M46" i="6"/>
  <c r="L47" i="6"/>
  <c r="M47" i="6"/>
  <c r="L48" i="6"/>
  <c r="M48" i="6"/>
  <c r="L49" i="6"/>
  <c r="M49" i="6"/>
  <c r="L50" i="6"/>
  <c r="M50" i="6"/>
  <c r="K18" i="6"/>
  <c r="N18" i="6" s="1"/>
  <c r="K19" i="6"/>
  <c r="N19" i="6" s="1"/>
  <c r="K20" i="6"/>
  <c r="N20" i="6" s="1"/>
  <c r="K21" i="6"/>
  <c r="N21" i="6" s="1"/>
  <c r="K22" i="6"/>
  <c r="N22" i="6" s="1"/>
  <c r="K23" i="6"/>
  <c r="N23" i="6" s="1"/>
  <c r="K24" i="6"/>
  <c r="N24" i="6" s="1"/>
  <c r="K25" i="6"/>
  <c r="N25" i="6" s="1"/>
  <c r="K26" i="6"/>
  <c r="N26" i="6" s="1"/>
  <c r="K27" i="6"/>
  <c r="N27" i="6" s="1"/>
  <c r="K28" i="6"/>
  <c r="N28" i="6" s="1"/>
  <c r="K29" i="6"/>
  <c r="N29" i="6" s="1"/>
  <c r="K30" i="6"/>
  <c r="N30" i="6" s="1"/>
  <c r="K31" i="6"/>
  <c r="N31" i="6" s="1"/>
  <c r="K32" i="6"/>
  <c r="N32" i="6" s="1"/>
  <c r="K33" i="6"/>
  <c r="N33" i="6" s="1"/>
  <c r="K34" i="6"/>
  <c r="N34" i="6" s="1"/>
  <c r="K35" i="6"/>
  <c r="N35" i="6" s="1"/>
  <c r="K36" i="6"/>
  <c r="N36" i="6" s="1"/>
  <c r="K37" i="6"/>
  <c r="N37" i="6" s="1"/>
  <c r="K38" i="6"/>
  <c r="N38" i="6" s="1"/>
  <c r="K39" i="6"/>
  <c r="N39" i="6" s="1"/>
  <c r="K40" i="6"/>
  <c r="N40" i="6" s="1"/>
  <c r="K41" i="6"/>
  <c r="N41" i="6" s="1"/>
  <c r="K42" i="6"/>
  <c r="N42" i="6" s="1"/>
  <c r="K43" i="6"/>
  <c r="N43" i="6" s="1"/>
  <c r="K44" i="6"/>
  <c r="N44" i="6" s="1"/>
  <c r="K45" i="6"/>
  <c r="N45" i="6" s="1"/>
  <c r="K46" i="6"/>
  <c r="N46" i="6" s="1"/>
  <c r="K47" i="6"/>
  <c r="N47" i="6" s="1"/>
  <c r="K48" i="6"/>
  <c r="N48" i="6" s="1"/>
  <c r="K49" i="6"/>
  <c r="N49" i="6" s="1"/>
  <c r="K50" i="6"/>
  <c r="N50" i="6" s="1"/>
  <c r="K51" i="6"/>
  <c r="N51" i="6" s="1"/>
  <c r="K52" i="6"/>
  <c r="N52" i="6" s="1"/>
  <c r="K53" i="6"/>
  <c r="N53" i="6" s="1"/>
  <c r="K54" i="6"/>
  <c r="N54" i="6" s="1"/>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L51" i="6"/>
  <c r="M51" i="6"/>
  <c r="L52" i="6"/>
  <c r="M52" i="6"/>
  <c r="L53" i="6"/>
  <c r="M53" i="6"/>
  <c r="L54" i="6"/>
  <c r="M54" i="6"/>
  <c r="L55" i="6"/>
  <c r="M55" i="6"/>
  <c r="K55" i="6"/>
  <c r="N55" i="6" s="1"/>
  <c r="H50" i="6"/>
  <c r="H51" i="6"/>
  <c r="H52" i="6"/>
  <c r="H53" i="6"/>
  <c r="H54" i="6"/>
  <c r="G21" i="61" l="1"/>
  <c r="H60" i="12"/>
  <c r="N60" i="12"/>
  <c r="N9" i="12" s="1"/>
  <c r="H21" i="61" l="1"/>
  <c r="O60" i="12"/>
  <c r="M60" i="12"/>
  <c r="I21" i="61" l="1"/>
  <c r="H14" i="11"/>
  <c r="I14" i="11" s="1"/>
  <c r="H15" i="11"/>
  <c r="I15" i="11" s="1"/>
  <c r="H27" i="11"/>
  <c r="I27" i="11" s="1"/>
  <c r="H28" i="11"/>
  <c r="I28" i="11" s="1"/>
  <c r="H29" i="11"/>
  <c r="I29" i="11" s="1"/>
  <c r="H30" i="11"/>
  <c r="I30" i="11" s="1"/>
  <c r="H31" i="11"/>
  <c r="I31" i="11" s="1"/>
  <c r="H32" i="11"/>
  <c r="I32" i="11" s="1"/>
  <c r="H13" i="11"/>
  <c r="I13" i="11" s="1"/>
  <c r="N70" i="6" l="1"/>
  <c r="N71" i="6" s="1"/>
  <c r="N4" i="11" l="1"/>
  <c r="J24" i="11" l="1"/>
  <c r="K24" i="11" s="1"/>
  <c r="J18" i="11"/>
  <c r="K18" i="11" s="1"/>
  <c r="J19" i="11"/>
  <c r="K19" i="11" s="1"/>
  <c r="J25" i="11"/>
  <c r="K25" i="11" s="1"/>
  <c r="J16" i="11"/>
  <c r="K16" i="11" s="1"/>
  <c r="J17" i="11"/>
  <c r="K17" i="11" s="1"/>
  <c r="J26" i="11"/>
  <c r="K26" i="11" s="1"/>
  <c r="J23" i="11"/>
  <c r="K23" i="11" s="1"/>
  <c r="J20" i="11"/>
  <c r="K20" i="11" s="1"/>
  <c r="J22" i="11"/>
  <c r="K22" i="11" s="1"/>
  <c r="J21" i="11"/>
  <c r="K21" i="11" s="1"/>
  <c r="J13" i="11"/>
  <c r="J30" i="11"/>
  <c r="K30" i="11" s="1"/>
  <c r="J31" i="11"/>
  <c r="K31" i="11" s="1"/>
  <c r="J27" i="11"/>
  <c r="K27" i="11" s="1"/>
  <c r="J14" i="11"/>
  <c r="K14" i="11" s="1"/>
  <c r="J28" i="11"/>
  <c r="K28" i="11" s="1"/>
  <c r="J15" i="11"/>
  <c r="K15" i="11" s="1"/>
  <c r="J32" i="11"/>
  <c r="K32" i="11" s="1"/>
  <c r="J29" i="11"/>
  <c r="K29" i="11" s="1"/>
  <c r="M63" i="6" l="1"/>
  <c r="L63" i="6"/>
  <c r="K63" i="6"/>
  <c r="N63" i="6" s="1"/>
  <c r="H63" i="6"/>
  <c r="M62" i="6"/>
  <c r="L62" i="6"/>
  <c r="K62" i="6"/>
  <c r="N62" i="6" s="1"/>
  <c r="H62" i="6"/>
  <c r="M61" i="6"/>
  <c r="L61" i="6"/>
  <c r="K61" i="6"/>
  <c r="N61" i="6" s="1"/>
  <c r="H61" i="6"/>
  <c r="M60" i="6"/>
  <c r="L60" i="6"/>
  <c r="K60" i="6"/>
  <c r="N60" i="6" s="1"/>
  <c r="H60" i="6"/>
  <c r="M59" i="6"/>
  <c r="L59" i="6"/>
  <c r="K59" i="6"/>
  <c r="N59" i="6" s="1"/>
  <c r="H59" i="6"/>
  <c r="M58" i="6"/>
  <c r="L58" i="6"/>
  <c r="K58" i="6"/>
  <c r="N58" i="6" s="1"/>
  <c r="H58" i="6"/>
  <c r="M57" i="6"/>
  <c r="L57" i="6"/>
  <c r="K57" i="6"/>
  <c r="N57" i="6" s="1"/>
  <c r="H57" i="6"/>
  <c r="M56" i="6"/>
  <c r="L56" i="6"/>
  <c r="K56" i="6"/>
  <c r="N56" i="6" s="1"/>
  <c r="H56" i="6"/>
  <c r="H55" i="6"/>
  <c r="M17" i="6"/>
  <c r="L17" i="6"/>
  <c r="K17" i="6"/>
  <c r="N17" i="6" s="1"/>
  <c r="H17" i="6"/>
  <c r="M16" i="6"/>
  <c r="L16" i="6"/>
  <c r="K16" i="6"/>
  <c r="N16" i="6" s="1"/>
  <c r="H16" i="6"/>
  <c r="M15" i="6"/>
  <c r="L15" i="6"/>
  <c r="K15" i="6"/>
  <c r="N15" i="6" s="1"/>
  <c r="H15" i="6"/>
  <c r="M14" i="6"/>
  <c r="L14" i="6"/>
  <c r="K14" i="6"/>
  <c r="N14" i="6" s="1"/>
  <c r="H14" i="6"/>
  <c r="J21" i="10" l="1"/>
  <c r="J25" i="10" s="1"/>
  <c r="J26" i="10" l="1"/>
  <c r="I21" i="10"/>
  <c r="I25" i="10" s="1"/>
  <c r="D23" i="10"/>
  <c r="H23" i="10"/>
  <c r="E23" i="10"/>
  <c r="K23" i="10"/>
  <c r="K13" i="11"/>
  <c r="K12" i="11" s="1"/>
  <c r="K35" i="11" s="1"/>
  <c r="K33" i="11" s="1"/>
  <c r="I26" i="10" l="1"/>
  <c r="H21" i="10"/>
  <c r="H25" i="10" s="1"/>
  <c r="G21" i="10"/>
  <c r="G25" i="10" s="1"/>
  <c r="F21" i="10"/>
  <c r="F25" i="10" s="1"/>
  <c r="E21" i="10"/>
  <c r="E25" i="10" s="1"/>
  <c r="K21" i="10"/>
  <c r="K25" i="10" s="1"/>
  <c r="D21" i="10"/>
  <c r="D25" i="10" s="1"/>
  <c r="K34" i="11"/>
  <c r="G26" i="10" l="1"/>
  <c r="F26" i="10"/>
  <c r="H26" i="10" l="1"/>
  <c r="K26" i="10" l="1"/>
  <c r="E26" i="10"/>
  <c r="D28" i="10"/>
  <c r="D26" i="10"/>
  <c r="D29" i="10" l="1"/>
  <c r="E28" i="10"/>
  <c r="F28" i="10" s="1"/>
  <c r="G28" i="10" s="1"/>
  <c r="H28" i="10" s="1"/>
  <c r="I28" i="10" s="1"/>
  <c r="E29" i="10" l="1"/>
  <c r="F29" i="10" l="1"/>
  <c r="J28" i="10" l="1"/>
  <c r="K28" i="10" s="1"/>
  <c r="L28" i="10" s="1"/>
  <c r="G29" i="10"/>
  <c r="L29" i="10" l="1"/>
  <c r="M28" i="10"/>
  <c r="I29" i="10"/>
  <c r="J29" i="10"/>
  <c r="H29" i="10"/>
  <c r="M29" i="10" l="1"/>
  <c r="N28" i="10"/>
  <c r="K29" i="10"/>
  <c r="N29" i="10" l="1"/>
  <c r="O28" i="10"/>
  <c r="Q25" i="10" s="1"/>
  <c r="O29" i="10" l="1"/>
  <c r="AB26" i="10" l="1"/>
  <c r="AB28" i="10" s="1"/>
  <c r="T26" i="10"/>
  <c r="T28" i="10" s="1"/>
  <c r="V26" i="10"/>
  <c r="V28" i="10" s="1"/>
  <c r="Q26" i="10"/>
  <c r="Q28" i="10" s="1"/>
  <c r="AA26" i="10"/>
  <c r="AA28" i="10" s="1"/>
  <c r="S26" i="10"/>
  <c r="S28" i="10" s="1"/>
  <c r="U26" i="10"/>
  <c r="U28" i="10" s="1"/>
  <c r="W26" i="10"/>
  <c r="W28" i="10" s="1"/>
  <c r="X26" i="10"/>
  <c r="X28" i="10" s="1"/>
  <c r="Y26" i="10"/>
  <c r="Y28" i="10" s="1"/>
  <c r="R26" i="10"/>
  <c r="R28" i="10" s="1"/>
  <c r="Z26" i="10"/>
  <c r="Z28" i="10" s="1"/>
  <c r="J19" i="40" l="1"/>
  <c r="H19" i="40"/>
  <c r="K19" i="40"/>
  <c r="L19" i="40"/>
  <c r="M19" i="40"/>
  <c r="P19" i="40"/>
  <c r="R19" i="40"/>
  <c r="N19" i="40"/>
  <c r="O19" i="40"/>
  <c r="Q19" i="40"/>
  <c r="S19" i="40"/>
  <c r="T19" i="40"/>
  <c r="U19" i="40"/>
  <c r="X19" i="40"/>
  <c r="Y19" i="40"/>
  <c r="I19" i="40"/>
  <c r="V19" i="40"/>
  <c r="Z19" i="40"/>
  <c r="W19" i="40"/>
  <c r="G19" i="40"/>
  <c r="AC18" i="40"/>
  <c r="F19" i="40" l="1"/>
  <c r="AC19" i="40" s="1"/>
  <c r="K21" i="40"/>
  <c r="L21" i="40"/>
  <c r="Q21" i="40"/>
  <c r="R21" i="40"/>
  <c r="S21" i="40"/>
  <c r="T21" i="40"/>
  <c r="N21" i="40"/>
  <c r="U21" i="40"/>
  <c r="M21" i="40"/>
  <c r="O21" i="40"/>
  <c r="P21" i="40"/>
  <c r="V21" i="40"/>
  <c r="X21" i="40"/>
  <c r="Z21" i="40"/>
  <c r="Y21" i="40"/>
  <c r="H21" i="40"/>
  <c r="W21" i="40"/>
  <c r="I21" i="40"/>
  <c r="J21" i="40"/>
  <c r="G21" i="40"/>
  <c r="F21" i="40" l="1"/>
  <c r="AC21" i="40" s="1"/>
  <c r="M23" i="40"/>
  <c r="AC16" i="40"/>
  <c r="N23" i="40" l="1"/>
  <c r="K23" i="40"/>
  <c r="O23" i="40"/>
  <c r="H23" i="40"/>
  <c r="P23" i="40"/>
  <c r="J23" i="40"/>
  <c r="I23" i="40"/>
  <c r="T23" i="40"/>
  <c r="Z22" i="40"/>
  <c r="I22" i="40"/>
  <c r="Z24" i="40"/>
  <c r="Y24" i="40"/>
  <c r="G24" i="40"/>
  <c r="V24" i="40"/>
  <c r="W24" i="40"/>
  <c r="X24" i="40"/>
  <c r="I24" i="40"/>
  <c r="O24" i="40"/>
  <c r="T24" i="40"/>
  <c r="L24" i="40"/>
  <c r="P24" i="40"/>
  <c r="J24" i="40"/>
  <c r="N24" i="40"/>
  <c r="H24" i="40"/>
  <c r="K24" i="40"/>
  <c r="S24" i="40"/>
  <c r="Q24" i="40"/>
  <c r="R24" i="40"/>
  <c r="M24" i="40"/>
  <c r="U24" i="40"/>
  <c r="Z23" i="40"/>
  <c r="S23" i="40" l="1"/>
  <c r="W23" i="40"/>
  <c r="Q23" i="40"/>
  <c r="Y23" i="40"/>
  <c r="X23" i="40"/>
  <c r="U23" i="40"/>
  <c r="V23" i="40"/>
  <c r="R23" i="40"/>
  <c r="W22" i="40"/>
  <c r="X22" i="40"/>
  <c r="Q22" i="40"/>
  <c r="S22" i="40"/>
  <c r="L22" i="40"/>
  <c r="T22" i="40"/>
  <c r="U22" i="40"/>
  <c r="N22" i="40"/>
  <c r="V22" i="40"/>
  <c r="H22" i="40"/>
  <c r="P22" i="40"/>
  <c r="Y22" i="40"/>
  <c r="M22" i="40"/>
  <c r="K22" i="40"/>
  <c r="R22" i="40"/>
  <c r="L23" i="40"/>
  <c r="G23" i="40"/>
  <c r="J22" i="40"/>
  <c r="F24" i="40"/>
  <c r="AC24" i="40" s="1"/>
  <c r="O22" i="40"/>
  <c r="G22" i="40"/>
  <c r="M26" i="40" l="1"/>
  <c r="N26" i="40"/>
  <c r="J26" i="40"/>
  <c r="T26" i="40"/>
  <c r="W26" i="40"/>
  <c r="K26" i="40"/>
  <c r="I26" i="40"/>
  <c r="H26" i="40"/>
  <c r="O26" i="40"/>
  <c r="F23" i="40"/>
  <c r="AC23" i="40" s="1"/>
  <c r="F22" i="40"/>
  <c r="AC22" i="40" s="1"/>
  <c r="Z26" i="40"/>
  <c r="K29" i="40"/>
  <c r="L29" i="40"/>
  <c r="N29" i="40"/>
  <c r="Q29" i="40"/>
  <c r="M29" i="40"/>
  <c r="S29" i="40"/>
  <c r="H29" i="40"/>
  <c r="U29" i="40"/>
  <c r="J29" i="40"/>
  <c r="O29" i="40"/>
  <c r="P29" i="40"/>
  <c r="R29" i="40"/>
  <c r="T29" i="40"/>
  <c r="V29" i="40"/>
  <c r="X29" i="40"/>
  <c r="Y29" i="40"/>
  <c r="Z29" i="40"/>
  <c r="I29" i="40"/>
  <c r="W29" i="40"/>
  <c r="G29" i="40"/>
  <c r="AC20" i="40"/>
  <c r="S26" i="40" l="1"/>
  <c r="Y26" i="40"/>
  <c r="X26" i="40"/>
  <c r="V26" i="40"/>
  <c r="P26" i="40"/>
  <c r="U26" i="40"/>
  <c r="Q26" i="40"/>
  <c r="R26" i="40"/>
  <c r="G26" i="40"/>
  <c r="L26" i="40"/>
  <c r="F29" i="40"/>
  <c r="AC29" i="40" s="1"/>
  <c r="R28" i="40"/>
  <c r="T28" i="40"/>
  <c r="P28" i="40"/>
  <c r="Z28" i="40"/>
  <c r="O28" i="40"/>
  <c r="N28" i="40"/>
  <c r="X28" i="40"/>
  <c r="V28" i="40"/>
  <c r="Y28" i="40"/>
  <c r="I28" i="40"/>
  <c r="S28" i="40"/>
  <c r="J28" i="40"/>
  <c r="H28" i="40"/>
  <c r="M28" i="40"/>
  <c r="K28" i="40"/>
  <c r="U28" i="40"/>
  <c r="W28" i="40"/>
  <c r="L30" i="40"/>
  <c r="U30" i="40"/>
  <c r="K30" i="40"/>
  <c r="M30" i="40"/>
  <c r="S30" i="40"/>
  <c r="T30" i="40"/>
  <c r="N30" i="40"/>
  <c r="O30" i="40"/>
  <c r="R30" i="40"/>
  <c r="J30" i="40"/>
  <c r="P30" i="40"/>
  <c r="Q30" i="40"/>
  <c r="V30" i="40"/>
  <c r="W30" i="40"/>
  <c r="Z30" i="40"/>
  <c r="H30" i="40"/>
  <c r="I30" i="40"/>
  <c r="X30" i="40"/>
  <c r="Y30" i="40"/>
  <c r="G30" i="40"/>
  <c r="D31" i="40"/>
  <c r="L28" i="40" l="1"/>
  <c r="Q28" i="40"/>
  <c r="F26" i="40"/>
  <c r="AC26" i="40" s="1"/>
  <c r="AC25" i="40" s="1"/>
  <c r="M31" i="40"/>
  <c r="N31" i="40"/>
  <c r="T31" i="40"/>
  <c r="U31" i="40"/>
  <c r="V31" i="40"/>
  <c r="L31" i="40"/>
  <c r="O31" i="40"/>
  <c r="P31" i="40"/>
  <c r="W31" i="40"/>
  <c r="Q31" i="40"/>
  <c r="R31" i="40"/>
  <c r="S31" i="40"/>
  <c r="J31" i="40"/>
  <c r="X31" i="40"/>
  <c r="H31" i="40"/>
  <c r="Y31" i="40"/>
  <c r="I31" i="40"/>
  <c r="Z31" i="40"/>
  <c r="K31" i="40"/>
  <c r="G31" i="40"/>
  <c r="F30" i="40"/>
  <c r="AC30" i="40" s="1"/>
  <c r="G28" i="40"/>
  <c r="D32" i="40"/>
  <c r="D33" i="40"/>
  <c r="F28" i="40" l="1"/>
  <c r="AC28" i="40" s="1"/>
  <c r="N32" i="40"/>
  <c r="O32" i="40"/>
  <c r="T32" i="40"/>
  <c r="W32" i="40"/>
  <c r="Q32" i="40"/>
  <c r="X32" i="40"/>
  <c r="P32" i="40"/>
  <c r="U32" i="40"/>
  <c r="V32" i="40"/>
  <c r="Z32" i="40"/>
  <c r="M32" i="40"/>
  <c r="R32" i="40"/>
  <c r="S32" i="40"/>
  <c r="Y32" i="40"/>
  <c r="H32" i="40"/>
  <c r="I32" i="40"/>
  <c r="J32" i="40"/>
  <c r="L32" i="40"/>
  <c r="K32" i="40"/>
  <c r="G32" i="40"/>
  <c r="F31" i="40"/>
  <c r="AC31" i="40" s="1"/>
  <c r="F32" i="40" l="1"/>
  <c r="AC32" i="40" s="1"/>
  <c r="O33" i="40"/>
  <c r="Z33" i="40"/>
  <c r="P33" i="40"/>
  <c r="W33" i="40"/>
  <c r="Q33" i="40"/>
  <c r="R33" i="40"/>
  <c r="U33" i="40"/>
  <c r="S33" i="40"/>
  <c r="T33" i="40"/>
  <c r="V33" i="40"/>
  <c r="X33" i="40"/>
  <c r="Y33" i="40"/>
  <c r="M33" i="40"/>
  <c r="I33" i="40"/>
  <c r="J33" i="40"/>
  <c r="K33" i="40"/>
  <c r="L33" i="40"/>
  <c r="N33" i="40"/>
  <c r="H33" i="40"/>
  <c r="G33" i="40"/>
  <c r="F33" i="40" l="1"/>
  <c r="AC33" i="40"/>
  <c r="AC27" i="40" l="1"/>
  <c r="AC35" i="40" l="1"/>
  <c r="B22" i="10"/>
  <c r="B18" i="10"/>
  <c r="B16" i="10"/>
  <c r="B20" i="10"/>
  <c r="B14" i="10"/>
  <c r="D13" i="40"/>
  <c r="AF35" i="40" l="1"/>
  <c r="AG13" i="40"/>
  <c r="AG15" i="40" s="1"/>
</calcChain>
</file>

<file path=xl/sharedStrings.xml><?xml version="1.0" encoding="utf-8"?>
<sst xmlns="http://schemas.openxmlformats.org/spreadsheetml/2006/main" count="8855" uniqueCount="1179">
  <si>
    <t>01 – NOME DA PREFEITURA PROPONENTE:</t>
  </si>
  <si>
    <t>02 – DESCRIÇÃO:</t>
  </si>
  <si>
    <t>Item</t>
  </si>
  <si>
    <t>Código</t>
  </si>
  <si>
    <t>Banco</t>
  </si>
  <si>
    <t>Descrição</t>
  </si>
  <si>
    <t>Und</t>
  </si>
  <si>
    <t>Quant.</t>
  </si>
  <si>
    <t>Valor Unit</t>
  </si>
  <si>
    <t>Valor Unit com BDI</t>
  </si>
  <si>
    <t>Total</t>
  </si>
  <si>
    <t>SERVIÇOS PRELIMINARES</t>
  </si>
  <si>
    <t>Total sem BDI:</t>
  </si>
  <si>
    <t>Total do BDI:</t>
  </si>
  <si>
    <t>TOTAL GERAL:</t>
  </si>
  <si>
    <t>03 –LOCALIDADE:</t>
  </si>
  <si>
    <t>04 –DATA:</t>
  </si>
  <si>
    <t>05 - DATA-BASE:</t>
  </si>
  <si>
    <t>06 - BDI</t>
  </si>
  <si>
    <t>BDI</t>
  </si>
  <si>
    <t>Local</t>
  </si>
  <si>
    <t>Data</t>
  </si>
  <si>
    <t>Nome:</t>
  </si>
  <si>
    <t>Responsável Técnico</t>
  </si>
  <si>
    <t>Título:</t>
  </si>
  <si>
    <t>CREA/CAU:</t>
  </si>
  <si>
    <t>PLANILHA ORÇAMENTÁRIA - REPROGRAMAÇÃO</t>
  </si>
  <si>
    <t>Quant. Licitada</t>
  </si>
  <si>
    <t>Quant. Suprimida</t>
  </si>
  <si>
    <t>Quant. Acrescida</t>
  </si>
  <si>
    <t>Quant. Reprogramada</t>
  </si>
  <si>
    <t>Valor Suprimido</t>
  </si>
  <si>
    <t>Valor    Acrescido</t>
  </si>
  <si>
    <t>Total Reprogramado</t>
  </si>
  <si>
    <t>Total Licitado</t>
  </si>
  <si>
    <t>TOTAL LICITADO:</t>
  </si>
  <si>
    <t>Valor Acrescido:</t>
  </si>
  <si>
    <t>Valor Suprimido:</t>
  </si>
  <si>
    <t>TOTAL REPROGRAMADO:</t>
  </si>
  <si>
    <t>TOTAL DO ADITIVO:</t>
  </si>
  <si>
    <t>Kappa EMPRESA:</t>
  </si>
  <si>
    <t xml:space="preserve">SERVIÇOS EXTRA </t>
  </si>
  <si>
    <t>SERVIÇOS EXTRAS</t>
  </si>
  <si>
    <t>Kappa PLANILHA:</t>
  </si>
  <si>
    <t>Serviços</t>
  </si>
  <si>
    <t>30 Dias</t>
  </si>
  <si>
    <t>60 Dias</t>
  </si>
  <si>
    <t>CRONOGRAMA FÍSICO-FINANCEIRO</t>
  </si>
  <si>
    <t>Custo Mensal</t>
  </si>
  <si>
    <t>% mensal</t>
  </si>
  <si>
    <t>Custo Acumulado</t>
  </si>
  <si>
    <t>% acumulado</t>
  </si>
  <si>
    <t>Valor Unit     CHEIO</t>
  </si>
  <si>
    <t>Valor Unit PLANILHA</t>
  </si>
  <si>
    <t>Valor Unit EMPRESA</t>
  </si>
  <si>
    <t>Valor Unit       com BDI</t>
  </si>
  <si>
    <t>FÍSICO</t>
  </si>
  <si>
    <t>ANTERIOR</t>
  </si>
  <si>
    <t>PERÍODO</t>
  </si>
  <si>
    <t>ACUMULADO</t>
  </si>
  <si>
    <t>FINANCEIRO</t>
  </si>
  <si>
    <t>TOTAIS</t>
  </si>
  <si>
    <t>TOTAL GERAL</t>
  </si>
  <si>
    <t>VALOR DA MEDIÇÃO</t>
  </si>
  <si>
    <t>EMPRESA:</t>
  </si>
  <si>
    <t>Nº DO CONTRATO:</t>
  </si>
  <si>
    <t>VALOR DO CONTRATO:</t>
  </si>
  <si>
    <t>SALDO:</t>
  </si>
  <si>
    <t>PERÍODO DA MEDIÇÃO:</t>
  </si>
  <si>
    <t>Proponente/Tomador:</t>
  </si>
  <si>
    <t>Município/UF:</t>
  </si>
  <si>
    <t>DADOS DO MUNICÍPIO</t>
  </si>
  <si>
    <t>DADOS DO EMPREENDIMENTO E ORÇAMENTO</t>
  </si>
  <si>
    <t>Nome/Objeto:</t>
  </si>
  <si>
    <t>RESPONSÁVEL PELO ORÇAMENTO</t>
  </si>
  <si>
    <t>RESPONSÁVEL PELO TOMADOR (PREFEITO)</t>
  </si>
  <si>
    <t>Cargo:</t>
  </si>
  <si>
    <t>Prefeito Municipal</t>
  </si>
  <si>
    <t>Data-Base do Orçamento:</t>
  </si>
  <si>
    <t>Valor do BDI (%):</t>
  </si>
  <si>
    <t>BDI:</t>
  </si>
  <si>
    <t>DADOS INICIAIS</t>
  </si>
  <si>
    <t>Data do Preenchimento:</t>
  </si>
  <si>
    <t>ACOMPANHAMENTO DO EMPREENDIMENTO</t>
  </si>
  <si>
    <t>Data de Início da Obra:</t>
  </si>
  <si>
    <t>Data do Fechamento do BM:</t>
  </si>
  <si>
    <t>RESPONSÁVEL PELA FISCALIZAÇÃO</t>
  </si>
  <si>
    <t>DADOS DA OBRA</t>
  </si>
  <si>
    <t>Tributos (impostos COFINS 3%, e  PIS 0,65%)</t>
  </si>
  <si>
    <t>Tributos (ISS, variável de acordo com o município)</t>
  </si>
  <si>
    <t>Tributos (Contribuição Previdenciária sobre a Receita Bruta - 0% ou 4,5% - Desoneração)</t>
  </si>
  <si>
    <t>AC</t>
  </si>
  <si>
    <t>SG</t>
  </si>
  <si>
    <t>R</t>
  </si>
  <si>
    <t>DF</t>
  </si>
  <si>
    <t>L</t>
  </si>
  <si>
    <t>CP</t>
  </si>
  <si>
    <t>ISS</t>
  </si>
  <si>
    <t>CPRB</t>
  </si>
  <si>
    <t>BDI PAD</t>
  </si>
  <si>
    <t>DESONERAÇÃO</t>
  </si>
  <si>
    <t>Conforme legislação tributária municipal, definir estimativa de percentual da base de cálculo para o ISS:</t>
  </si>
  <si>
    <t>Sobre a base de cálculo, definir a respectiva alíquota do ISS (entre 2% e 5%):</t>
  </si>
  <si>
    <t>Os valores de BDI foram calculados com o emprego da fórmula:</t>
  </si>
  <si>
    <t xml:space="preserve"> - 1</t>
  </si>
  <si>
    <t>Observações:</t>
  </si>
  <si>
    <t>1º Quartil</t>
  </si>
  <si>
    <t>Médio</t>
  </si>
  <si>
    <t>3º Quartil</t>
  </si>
  <si>
    <t>Construção e Reforma de Edifícios</t>
  </si>
  <si>
    <t>Construção de Praças Urbanas, Rodovias, Ferrovias e recapeamento e pavimentação de vias urbanas</t>
  </si>
  <si>
    <t>Nº DA MEDIÇÃO</t>
  </si>
  <si>
    <t>BOLETIM DE MEDIÇÃO</t>
  </si>
  <si>
    <t>SINAPI</t>
  </si>
  <si>
    <t>ENGENHEIRO CIVIL DE OBRA JUNIOR COM ENCARGOS COMPLEMENTARES</t>
  </si>
  <si>
    <t>Kappa ADM</t>
  </si>
  <si>
    <t>Quantidade</t>
  </si>
  <si>
    <t>150 Dias</t>
  </si>
  <si>
    <t>Fornecimento de Materiais e Equipamentos (aquisição indireta - em conjunto com licitação de obras)</t>
  </si>
  <si>
    <t>MIN</t>
  </si>
  <si>
    <t>MED</t>
  </si>
  <si>
    <t>MAX</t>
  </si>
  <si>
    <t>Nº TC/CR</t>
  </si>
  <si>
    <t>PROPONENTE / TOMADOR</t>
  </si>
  <si>
    <t>QUADRO DE COMPOSIÇÃO DE BDI</t>
  </si>
  <si>
    <t>OBJETO</t>
  </si>
  <si>
    <t>TIPO DE OBRA DO EMPREENDIMENTO</t>
  </si>
  <si>
    <t>Construção de Redes de Abastecimento de Água, Coleta de Esgoto</t>
  </si>
  <si>
    <t>Itens</t>
  </si>
  <si>
    <t>Siglas</t>
  </si>
  <si>
    <t>% Adotado</t>
  </si>
  <si>
    <t>Situação</t>
  </si>
  <si>
    <t>-</t>
  </si>
  <si>
    <t>Construção e Manutenção de Estações e Redes de Distribuição de Energia Elétrica</t>
  </si>
  <si>
    <t>BDI SEM desoneração
(Fórmula Acórdão TCU)</t>
  </si>
  <si>
    <t>Obras Portuárias, Marítimas e Fluviais</t>
  </si>
  <si>
    <t>BDI COM desoneração</t>
  </si>
  <si>
    <t>BDI DES</t>
  </si>
  <si>
    <t>pedir anexo</t>
  </si>
  <si>
    <t>Anexo: Relatório Técnico Circunstanciado justificando a adoção do percentual de cada parcela do BDI.</t>
  </si>
  <si>
    <t>anexo apresentado</t>
  </si>
  <si>
    <t>Estudos e Projetos, Planos e Gerenciamento e outros correlatos</t>
  </si>
  <si>
    <t>K1</t>
  </si>
  <si>
    <t>K2</t>
  </si>
  <si>
    <t/>
  </si>
  <si>
    <t>K3</t>
  </si>
  <si>
    <t>Fornecimento de Materiais e Equipamentos (aquisição direta)</t>
  </si>
  <si>
    <t>Descrição:</t>
  </si>
  <si>
    <t>LLES Engenharia e Projetos LTDA</t>
  </si>
  <si>
    <t>CNPJ 13.103.698/0001-12</t>
  </si>
  <si>
    <t>05 - BANCOS:</t>
  </si>
  <si>
    <t>Rua Carlos Roque, 45, térreo – Centro – CEP 45-490-000, Laje - Ba
TEL: (75) 99989 6598 – (75) 99805 2089, e-mail: contato@llesengenharia.com.br</t>
  </si>
  <si>
    <t>6 - BDI:</t>
  </si>
  <si>
    <t>PAVIMENTAÇÃO</t>
  </si>
  <si>
    <t>m²</t>
  </si>
  <si>
    <t>m³</t>
  </si>
  <si>
    <t>Próprio</t>
  </si>
  <si>
    <t>UN</t>
  </si>
  <si>
    <t>M</t>
  </si>
  <si>
    <t xml:space="preserve"> 1.1 </t>
  </si>
  <si>
    <t xml:space="preserve"> 1.2 </t>
  </si>
  <si>
    <t>H</t>
  </si>
  <si>
    <t>90 Dias</t>
  </si>
  <si>
    <t>120 Dias</t>
  </si>
  <si>
    <t>180 Dias</t>
  </si>
  <si>
    <t>COMPOSIÇÕES PRÓPRIAS</t>
  </si>
  <si>
    <t>un</t>
  </si>
  <si>
    <t>210 Dias</t>
  </si>
  <si>
    <t>240 Dias</t>
  </si>
  <si>
    <t>Tipo</t>
  </si>
  <si>
    <t>Composição</t>
  </si>
  <si>
    <t>ASTU - ASSENTAMENTO DE TUBOS E PECAS</t>
  </si>
  <si>
    <t>Composição Auxiliar</t>
  </si>
  <si>
    <t>KG</t>
  </si>
  <si>
    <t>MO sem LS =&gt;</t>
  </si>
  <si>
    <t>LS =&gt;</t>
  </si>
  <si>
    <t>MO com LS =&gt;</t>
  </si>
  <si>
    <t>Valor do BDI =&gt;</t>
  </si>
  <si>
    <t>Valor com BDI =&gt;</t>
  </si>
  <si>
    <t>SEDI - SERVIÇOS DIVERSOS</t>
  </si>
  <si>
    <t xml:space="preserve"> 88316 </t>
  </si>
  <si>
    <t>SERVENTE COM ENCARGOS COMPLEMENTARES</t>
  </si>
  <si>
    <t>1039250-00</t>
  </si>
  <si>
    <t>Prefeitura Municipal</t>
  </si>
  <si>
    <t>Não</t>
  </si>
  <si>
    <t>PROJETO DE SINALIZAÇÃO E ADEQUAÇÃO DO CANTEIRO</t>
  </si>
  <si>
    <t>ORÇAMENTO</t>
  </si>
  <si>
    <t>Usuário</t>
  </si>
  <si>
    <t>Nº do Orçamento:</t>
  </si>
  <si>
    <t>Insumo</t>
  </si>
  <si>
    <t>Material</t>
  </si>
  <si>
    <t>Total sem BDI</t>
  </si>
  <si>
    <t>Total do BDI</t>
  </si>
  <si>
    <t>Total Geral</t>
  </si>
  <si>
    <t>SINALIZAÇÃO</t>
  </si>
  <si>
    <t>Piso tátil direcional e de alerta, em concreto colorido, p/deficientes visuais, dimensões 30x30cm, aplicado com argamassa industrializada ac-ii, rejuntado, exclusive regularização de base</t>
  </si>
  <si>
    <t>MURO DE ARRIMO DE ALVENARIA DE PEDRA ARGAMASSADA</t>
  </si>
  <si>
    <t>DROP - DRENAGEM/OBRAS DE CONTENÇÃO / POÇOS DE VISITA E CAIXAS</t>
  </si>
  <si>
    <t xml:space="preserve"> 88309 </t>
  </si>
  <si>
    <t>PEDREIRO COM ENCARGOS COMPLEMENTARES</t>
  </si>
  <si>
    <t xml:space="preserve"> 00000370 </t>
  </si>
  <si>
    <t>AREIA MEDIA - POSTO JAZIDA/FORNECEDOR (RETIRADO NA JAZIDA, SEM TRANSPORTE)</t>
  </si>
  <si>
    <t xml:space="preserve"> 6.2 </t>
  </si>
  <si>
    <t xml:space="preserve"> COMP205 </t>
  </si>
  <si>
    <t xml:space="preserve"> 00034357 </t>
  </si>
  <si>
    <t>REJUNTE CIMENTICIO, QUALQUER COR</t>
  </si>
  <si>
    <t xml:space="preserve"> 00034353 </t>
  </si>
  <si>
    <t>ARGAMASSA COLANTE AC II</t>
  </si>
  <si>
    <t xml:space="preserve"> 00036178 </t>
  </si>
  <si>
    <t>PISO PODOTATIL DE CONCRETO - DIRECIONAL E ALERTA, *40 X 40 X 2,5* CM</t>
  </si>
  <si>
    <t xml:space="preserve"> 8.1 </t>
  </si>
  <si>
    <t xml:space="preserve"> COMP7210 </t>
  </si>
  <si>
    <t xml:space="preserve"> 00001379 </t>
  </si>
  <si>
    <t>CIMENTO PORTLAND COMPOSTO CP II-32</t>
  </si>
  <si>
    <t xml:space="preserve"> 00004730 </t>
  </si>
  <si>
    <t>PEDRA DE MAO OU PEDRA RACHAO PARA ARRIMO/FUNDACAO (POSTO PEDREIRA/FORNECEDOR, SEM FRETE)</t>
  </si>
  <si>
    <t>ENCARREGADO GERAL COM ENCARGOS COMPLEMENTARES</t>
  </si>
  <si>
    <t>Rua Carlos Roque, 45, térreo – Centro – CEP 45.490-000, Laje - Ba
TEL: (75) 97400 9292 – (75) 99805 2089, e-mail: contato@llesengenharia.com.br</t>
  </si>
  <si>
    <t>PLANILHA ORÇAMENTÁRIA SINTÉTICA</t>
  </si>
  <si>
    <t>270 Dias</t>
  </si>
  <si>
    <t>300 Dias</t>
  </si>
  <si>
    <t>330 Dias</t>
  </si>
  <si>
    <t>360 Dias</t>
  </si>
  <si>
    <t>FORNECIMENTO E INSTALAÇÃO DE PLACA DE OBRA COM CHAPA GALVANIZADA E ESTRUTURA DE MADEIRA. AF_03/2022_PS</t>
  </si>
  <si>
    <t>Peso</t>
  </si>
  <si>
    <t>AQUISIÇÃO DE MATERIAL</t>
  </si>
  <si>
    <t>PREFEITURA MUNICIPAL DE MURITIBA/BA</t>
  </si>
  <si>
    <t>BDI INSUMO</t>
  </si>
  <si>
    <t>BDI SERVIÇO</t>
  </si>
  <si>
    <t>04 –LOCALIDADE:</t>
  </si>
  <si>
    <t>05 –DATA:</t>
  </si>
  <si>
    <t>06 - BANCOS:</t>
  </si>
  <si>
    <t>07 - BDI Serviço</t>
  </si>
  <si>
    <t>03 - ENCARGOS SOCIAIS</t>
  </si>
  <si>
    <t>NÃO DESONERADO: EMBUTIDO NOS PREÇOS UNITÁRIO DOS INSUMOS DE MÃO DE OBRA, DE ACORDO COM AS BASES.</t>
  </si>
  <si>
    <t xml:space="preserve"> 90777 </t>
  </si>
  <si>
    <t xml:space="preserve"> 90776 </t>
  </si>
  <si>
    <t xml:space="preserve"> 103689 </t>
  </si>
  <si>
    <t xml:space="preserve"> 95401 </t>
  </si>
  <si>
    <t>CURSO DE CAPACITAÇÃO PARA ENCARREGADO GERAL (ENCARGOS COMPLEMENTARES) - HORISTA</t>
  </si>
  <si>
    <t xml:space="preserve"> 00004083 </t>
  </si>
  <si>
    <t>ENCARREGADO GERAL DE OBRAS (HORISTA)</t>
  </si>
  <si>
    <t>Mão de Obra</t>
  </si>
  <si>
    <t xml:space="preserve"> 00037372 </t>
  </si>
  <si>
    <t>EXAMES - HORISTA (COLETADO CAIXA - ENCARGOS COMPLEMENTARES)</t>
  </si>
  <si>
    <t xml:space="preserve"> 00037373 </t>
  </si>
  <si>
    <t>SEGURO - HORISTA (COLETADO CAIXA - ENCARGOS COMPLEMENTARES)</t>
  </si>
  <si>
    <t xml:space="preserve"> 00043463 </t>
  </si>
  <si>
    <t>FERRAMENTAS - FAMILIA ENCARREGADO GERAL - HORISTA (ENCARGOS COMPLEMENTARES - COLETADO CAIXA)</t>
  </si>
  <si>
    <t xml:space="preserve"> 00043487 </t>
  </si>
  <si>
    <t>EPI - FAMILIA ENCARREGADO GERAL - HORISTA (ENCARGOS COMPLEMENTARES - COLETADO CAIXA)</t>
  </si>
  <si>
    <t xml:space="preserve"> 95402 </t>
  </si>
  <si>
    <t>CURSO DE CAPACITAÇÃO PARA ENGENHEIRO CIVIL DE OBRA JÚNIOR (ENCARGOS COMPLEMENTARES) - HORISTA</t>
  </si>
  <si>
    <t xml:space="preserve"> 00002706 </t>
  </si>
  <si>
    <t>ENGENHEIRO CIVIL DE OBRA JUNIOR (HORISTA)</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</si>
  <si>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</si>
  <si>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</si>
  <si>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</si>
  <si>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</si>
  <si>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102234 </t>
  </si>
  <si>
    <t>PINTURA IMUNIZANTE PARA MADEIRA, 2 DEMÃOS. AF_01/2021</t>
  </si>
  <si>
    <t xml:space="preserve"> 88262 </t>
  </si>
  <si>
    <t>CARPINTEIRO DE FORMAS COM ENCARGOS COMPLEMENTARES</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</si>
  <si>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</si>
  <si>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</si>
  <si>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</si>
  <si>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</si>
  <si>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</si>
  <si>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</si>
  <si>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</si>
  <si>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</si>
  <si>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CHP</t>
  </si>
  <si>
    <t>CHI</t>
  </si>
  <si>
    <t xml:space="preserve"> 00006111 </t>
  </si>
  <si>
    <t>kg</t>
  </si>
  <si>
    <t>l</t>
  </si>
  <si>
    <t>Composições Auxiliares</t>
  </si>
  <si>
    <t xml:space="preserve"> 00037370 </t>
  </si>
  <si>
    <t>ALIMENTACAO - HORISTA (COLETADO CAIXA - ENCARGOS COMPLEMENTARES)</t>
  </si>
  <si>
    <t xml:space="preserve"> 00037371 </t>
  </si>
  <si>
    <t>TRANSPORTE - HORISTA (COLETADO CAIXA - ENCARGOS COMPLEMENTARES)</t>
  </si>
  <si>
    <t xml:space="preserve"> 00043465 </t>
  </si>
  <si>
    <t>FERRAMENTAS - FAMILIA PEDREIRO - HORISTA (ENCARGOS COMPLEMENTARES - COLETADO CAIXA)</t>
  </si>
  <si>
    <t xml:space="preserve"> 00043489 </t>
  </si>
  <si>
    <t>EPI - FAMILIA PEDREIRO - HORISTA (ENCARGOS COMPLEMENTARES - COLETADO CAIXA)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</si>
  <si>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</si>
  <si>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</si>
  <si>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</si>
  <si>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</si>
  <si>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88377 </t>
  </si>
  <si>
    <t>OPERADOR DE BETONEIRA ESTACIONÁRIA/MISTURADOR COM ENCARGOS COMPLEMENTARES</t>
  </si>
  <si>
    <t xml:space="preserve"> 00002705 </t>
  </si>
  <si>
    <t>ENERGIA ELETRICA ATE 2000 KWH INDUSTRIAL, SEM DEMANDA</t>
  </si>
  <si>
    <t>KWH</t>
  </si>
  <si>
    <t xml:space="preserve"> 95330 </t>
  </si>
  <si>
    <t>CURSO DE CAPACITAÇÃO PARA CARPINTEIRO DE FÔRMAS (ENCARGOS COMPLEMENTARES) - HORISTA</t>
  </si>
  <si>
    <t xml:space="preserve"> 00001213 </t>
  </si>
  <si>
    <t xml:space="preserve"> 00011950 </t>
  </si>
  <si>
    <t>BUCHA DE NYLON SEM ABA S6, COM PARAFUSO DE 4,20 X 40 MM EM ACO ZINCADO COM ROSCA SOBERBA, CABECA CHATA E FENDA PHILLIPS</t>
  </si>
  <si>
    <t xml:space="preserve"> 95389 </t>
  </si>
  <si>
    <t>CURSO DE CAPACITAÇÃO PARA OPERADOR DE BETONEIRA ESTACIONÁRIA/MISTURADOR (ENCARGOS COMPLEMENTARES) - HORISTA</t>
  </si>
  <si>
    <t xml:space="preserve"> 00037666 </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</si>
  <si>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</si>
  <si>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</si>
  <si>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</si>
  <si>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</si>
  <si>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</si>
  <si>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</si>
  <si>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</si>
  <si>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</si>
  <si>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</si>
  <si>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</si>
  <si>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88310 </t>
  </si>
  <si>
    <t>PINTOR COM ENCARGOS COMPLEMENTARES</t>
  </si>
  <si>
    <t xml:space="preserve"> 00043466 </t>
  </si>
  <si>
    <t>FERRAMENTAS - FAMILIA PINTOR - HORISTA (ENCARGOS COMPLEMENTARES - COLETADO CAIXA)</t>
  </si>
  <si>
    <t xml:space="preserve"> 00043490 </t>
  </si>
  <si>
    <t>EPI - FAMILIA PINTOR - HORISTA (ENCARGOS COMPLEMENTARES - COLETADO CAIXA)</t>
  </si>
  <si>
    <t xml:space="preserve"> 00007340 </t>
  </si>
  <si>
    <t>IMUNIZANTE PARA MADEIRA, INCOLOR</t>
  </si>
  <si>
    <t xml:space="preserve"> 00043467 </t>
  </si>
  <si>
    <t>FERRAMENTAS - FAMILIA SERVENTE - HORISTA (ENCARGOS COMPLEMENTARES - COLETADO CAIXA)</t>
  </si>
  <si>
    <t xml:space="preserve"> 00043491 </t>
  </si>
  <si>
    <t>EPI - FAMILIA SERVENTE - HORISTA (ENCARGOS COMPLEMENTARES - COLETADO CAIXA)</t>
  </si>
  <si>
    <t>SERVENTE DE OBRAS (HORISTA)</t>
  </si>
  <si>
    <t>OPERADOR DE BETONEIRA ESTACIONARIA / MISTURADOR (HORISTA)</t>
  </si>
  <si>
    <t>Composições Analíticas com Preço Unitário</t>
  </si>
  <si>
    <t>Composições Principais</t>
  </si>
  <si>
    <t>PREFEITURA MUNICIPAL MUNIZ FERREIRA</t>
  </si>
  <si>
    <t>CNPJ: 13.796.461/0001-64</t>
  </si>
  <si>
    <t>Praça 30 de Julho, 168, Centro – CEP 44.575-000, Muniz Ferreira/BA
TEL: (75) 3663-2113</t>
  </si>
  <si>
    <t>Equipamento para Aquisição Permanente</t>
  </si>
  <si>
    <t>Engenheiro Civil</t>
  </si>
  <si>
    <t>Franquia</t>
  </si>
  <si>
    <t>CARPINTEIRO DE FORMAS PARA CONCRETO (HORISTA)</t>
  </si>
  <si>
    <t>Livro SINAPI: Cálculos e Parâmetros</t>
  </si>
  <si>
    <t>Sinalização Vertical Viária</t>
  </si>
  <si>
    <t>Pintura em Madeira</t>
  </si>
  <si>
    <t>Argamassas</t>
  </si>
  <si>
    <t>Custos Horários Produtivo e Improdutivo dos Equipamentos</t>
  </si>
  <si>
    <t>Depreciação, Juros, Impostos e Seguros, Manutenção e Materiais na Operação dos Equipamentos</t>
  </si>
  <si>
    <t>PREFEITURA MUNICIPAL DE SÃO FELIPE</t>
  </si>
  <si>
    <t>SÃO FELIPE/BA</t>
  </si>
  <si>
    <t xml:space="preserve">REFORMA DE UNIDADES DE SAÚDE NO MUNICIPIO DE SÃO FELIPE:UNIDADE INOCÊNCIO
</t>
  </si>
  <si>
    <t>REFORMA DE UNIDADES DE SAÚDE NO MUNICIPIO DE SÃO FELIPE:UNIDADE INOCÊNCIO</t>
  </si>
  <si>
    <t>Eliabe Vitória</t>
  </si>
  <si>
    <t>CREA-BA  051487735-9</t>
  </si>
  <si>
    <t>ESTADO DA BAHIA</t>
  </si>
  <si>
    <t>Praça Cônego José Lourenço, 42 – Tel. (75) 3628-2021 CNPJ – 13.827.027/0001-02 CEP – 44. 550-000 – São Felipe – Ba</t>
  </si>
  <si>
    <t>PREFEITURA MUNICIPAL DE SÃO FELIPE / BA</t>
  </si>
  <si>
    <t>REFORMA DE UNIDADES DE SAÚDE NO MUNICIPIO DE SÃO FELIPE</t>
  </si>
  <si>
    <t>04 - BANCOS:</t>
  </si>
  <si>
    <t>05 - BDI:</t>
  </si>
  <si>
    <t>06 - Regime previdênciário</t>
  </si>
  <si>
    <t>MUNICÍPIO DE SÃO FELIPE / BA</t>
  </si>
  <si>
    <t>Manoel Cardoso</t>
  </si>
  <si>
    <t>Isidório Pereira</t>
  </si>
  <si>
    <t>PLANILHA ORÇAMENTÁRIA REFORMA USF INOCÉNCIO B. DE CARVALHO</t>
  </si>
  <si>
    <t>Inocêncio Barbosa</t>
  </si>
  <si>
    <t>Cirilo dos Santos</t>
  </si>
  <si>
    <t>Fonte</t>
  </si>
  <si>
    <t>Descrição dos Serviços</t>
  </si>
  <si>
    <t>Valor Unit sem BDI</t>
  </si>
  <si>
    <t>Valor Total</t>
  </si>
  <si>
    <t>Germana Eufrosina</t>
  </si>
  <si>
    <t>AR CONDICIONADO SPLIT INVERTER, HI-WALL (PAREDE), 12000 BTU/H, CICLO FRIO - FORNECIMENTO E INSTALAÇÃO. AF_11/2021_PE</t>
  </si>
  <si>
    <t>ORSE</t>
  </si>
  <si>
    <t>JOELHO 45 GRAUS, PVC, SOLDÁVEL, DN 25MM, INSTALADO EM DRENO DE AR-CONDICIONADO - FORNECIMENTO E INSTALAÇÃO. AF_08/2022</t>
  </si>
  <si>
    <t>LUVA, PVC, SOLDÁVEL, DN 25MM, INSTALADO EM DRENO DE AR-CONDICIONADO - FORNECIMENTO E INSTALAÇÃO. AF_08/2022</t>
  </si>
  <si>
    <t>TUBO, PVC, SOLDÁVEL, DE 25MM, INSTALADO EM DRENO DE AR-CONDICIONADO - FORNECIMENTO E INSTALAÇÃO. AF_08/2022</t>
  </si>
  <si>
    <t>TORNEIRA CROMADA TUBO MÓVEL, DE PAREDE, 1/2" OU 3/4", PARA PIA DE COZINHA, PADRÃO MÉDIO - FORNECIMENTO E INSTALAÇÃO. AF_01/2020</t>
  </si>
  <si>
    <t>PINTURA TINTA DE ACABAMENTO (PIGMENTADA) ESMALTE SINTÉTICO BRILHANTE EM MADEIRA, 2 DEMÃOS. AF_01/2021</t>
  </si>
  <si>
    <t>FORRO EM RÉGUAS DE PVC, LISO, PARA AMBIENTES RESIDENCIAIS, INCLUSIVE ESTRUTURA UNIDIRECIONAL DE FIXAÇÃO. AF_08/2023_PS</t>
  </si>
  <si>
    <t>ACABAMENTOS PARA FORRO (RODA-FORRO EM PERFIL METÁLICO E PLÁSTICO). AF_08/2023</t>
  </si>
  <si>
    <t>SOLEIRA EM GRANITO, LARGURA 15 CM, ESPESSURA 2,0 CM. AF_09/2020</t>
  </si>
  <si>
    <t>KIT DE ACESSORIOS PARA BANHEIRO EM METAL CROMADO, 5 PECAS, INCLUSO FIXAÇÃO. AF_01/2020</t>
  </si>
  <si>
    <t>LUMINÁRIA ARANDELA TIPO MEIA LUA, DE SOBREPOR, COM 1 LÂMPADA LED DE 6 W, SEM REATOR - FORNECIMENTO E INSTALAÇÃO. AF_09/2024</t>
  </si>
  <si>
    <t>PAPELEIRA DE PAREDE EM METAL CROMADO SEM TAMPA, INCLUSO FIXAÇÃO. AF_01/2020</t>
  </si>
  <si>
    <t>SABONETEIRA PLASTICA TIPO DISPENSER PARA SABONETE LIQUIDO COM RESERVATORIO 800 A 1500 ML, INCLUSO FIXAÇÃO. AF_01/2020</t>
  </si>
  <si>
    <t>APLICAÇÃO MANUAL DE TINTA LÁTEX ACRÍLICA EM PANOS COM PRESENÇA DE VÃOS DE EDIFÍCIOS DE MÚLTIPLOS PAVIMENTOS, DUAS DEMÃOS. AF_03/2024</t>
  </si>
  <si>
    <t>LIXAMENTO DE MASSA PARA MADEIRA. AF_01/2021</t>
  </si>
  <si>
    <t>TELHAMENTO COM TELHA CERÂMICA CAPA-CANAL, TIPO COLONIAL, COM ATÉ 2 ÁGUAS, INCLUSO TRANSPORTE VERTICAL. AF_07/2019</t>
  </si>
  <si>
    <t>CALHA EM CHAPA DE AÇO GALVANIZADO NÚMERO 24, DESENVOLVIMENTO DE 33 CM, INCLUSO TRANSPORTE VERTICAL. AF_07/2019</t>
  </si>
  <si>
    <t>CABO DE COBRE FLEXÍVEL ISOLADO, 1,5 MM², ANTI-CHAMA 450/750 V, PARA CIRCUITOS TERMINAIS - FORNECIMENTO E INSTALAÇÃO. AF_03/2023</t>
  </si>
  <si>
    <t>CABO DE COBRE FLEXÍVEL ISOLADO, 2,5 MM², ANTI-CHAMA 450/750 V, PARA CIRCUITOS TERMINAIS - FORNECIMENTO E INSTALAÇÃO. AF_03/2023</t>
  </si>
  <si>
    <t>ELETRODUTO FLEXÍVEL CORRUGADO REFORÇADO, PVC, DN 25 MM (3/4"), PARA CIRCUITOS TERMINAIS, INSTALADO EM LAJE - FORNECIMENTO E INSTALAÇÃO. AF_03/2023</t>
  </si>
  <si>
    <t>CABO DE COBRE FLEXÍVEL ISOLADO, 10 MM², ANTI-CHAMA 0,6/1,0 KV, PARA DISTRIBUIÇÃO - FORNECIMENTO E INSTALAÇÃO. AF_10/2020</t>
  </si>
  <si>
    <t>PINTURA DE PISO COM TINTA ACRÍLICA, APLICAÇÃO MANUAL, 2 DEMÃOS, INCLUSO FUNDO PREPARADOR. AF_05/2021</t>
  </si>
  <si>
    <t>LASTRO DE CONCRETO MAGRO, APLICADO EM PISOS, LAJES SOBRE SOLO OU RADIERS. AF_01/2024</t>
  </si>
  <si>
    <t>PLANTIO DE PALMEIRA COM ALTURA DE MUDA MENOR OU IGUAL A 2,00 M . AF_07/2024</t>
  </si>
  <si>
    <t>PLANTIO DE GRAMA ESMERALDA OU SÃO CARLOS OU CURITIBANA, EM PLACAS. AF_07/2024</t>
  </si>
  <si>
    <t>TRANSPORTE COM CAMINHÃO BASCULANTE DE 10 M³, EM VIA URBANA EM LEITO NATURAL (UNIDADE: M3XKM). AF_07/2020</t>
  </si>
  <si>
    <t>M3XKM</t>
  </si>
  <si>
    <t>_________________________</t>
  </si>
  <si>
    <t>Eng. Civil Eliabe Vitória</t>
  </si>
  <si>
    <t>CREA-BA 051487735-9</t>
  </si>
  <si>
    <t xml:space="preserve"> 103247 </t>
  </si>
  <si>
    <t xml:space="preserve"> 2104 </t>
  </si>
  <si>
    <t>Pia de cozinha com bancada em aço inox, dim 1,40x0,60, com 01 cuba, sifão cromado, válvula cromada, torneira cromada, concretada e assentada.</t>
  </si>
  <si>
    <t xml:space="preserve"> 89867 </t>
  </si>
  <si>
    <t xml:space="preserve"> 89868 </t>
  </si>
  <si>
    <t xml:space="preserve"> 89865 </t>
  </si>
  <si>
    <t xml:space="preserve"> 86910 </t>
  </si>
  <si>
    <t xml:space="preserve"> 100690 </t>
  </si>
  <si>
    <t>KIT DE PORTA DE MADEIRA FRISADA, SEMI-OCA (LEVE OU MÉDIA), PADRÃO POPULAR, 80X210CM, ESPESSURA DE 3,5CM, ITENS INCLUSOS: DOBRADIÇAS, MONTAGEM E INSTALAÇÃO DE BATENTE, FECHADURA COM EXECUÇÃO DO FURO - FORNECIMENTO E INSTALAÇÃO. AF_10/2025</t>
  </si>
  <si>
    <t xml:space="preserve"> 102220 </t>
  </si>
  <si>
    <t xml:space="preserve"> 96485 </t>
  </si>
  <si>
    <t xml:space="preserve"> 96121 </t>
  </si>
  <si>
    <t xml:space="preserve"> 93396 </t>
  </si>
  <si>
    <t>BANCADA GRANITO CINZA, 50 X 60 CM, INCL. CUBA DE EMBUTIR OVAL LOUÇA BRANCA 35 X 50 CM, VÁLVULA METAL CROMADO, SIFÃO FLEXÍVEL PVC, ENGATE 30 CM FLEXÍVEL PLÁSTICO E TORNEIRA CROMADA DE MESA, PADRÃO POPULAR - FORNEC. E INSTALAÇÃO. AF_01/2020</t>
  </si>
  <si>
    <t xml:space="preserve"> 98689 </t>
  </si>
  <si>
    <t xml:space="preserve"> 95546 </t>
  </si>
  <si>
    <t xml:space="preserve"> 00011186 </t>
  </si>
  <si>
    <t>ESPELHO CRISTAL E = 4 MM</t>
  </si>
  <si>
    <t xml:space="preserve"> 97605 </t>
  </si>
  <si>
    <t xml:space="preserve"> 13598 </t>
  </si>
  <si>
    <t>Painel slim Led quadrado de sobrepor autovolt, potência 24W, 4000K, ângulo de120°</t>
  </si>
  <si>
    <t xml:space="preserve"> 13656 </t>
  </si>
  <si>
    <t>Luminária em led 40W sobrepor, 120 x 7,2 cm, 6500K branco frio, com difusor de proteção</t>
  </si>
  <si>
    <t xml:space="preserve"> 86932 </t>
  </si>
  <si>
    <t>VASO SANITÁRIO SIFONADO COM CAIXA ACOPLADA LOUÇA BRANCA - PADRÃO MÉDIO, INCLUSO ENGATE FLEXÍVEL EM METAL CROMADO, 1/2 X 40CM - FORNECIMENTO E INSTALAÇÃO. AF_01/2020</t>
  </si>
  <si>
    <t xml:space="preserve"> 10710 </t>
  </si>
  <si>
    <t>Plotagem de adesivo vinil em letreiro (c/aplicação)</t>
  </si>
  <si>
    <t xml:space="preserve"> 95544 </t>
  </si>
  <si>
    <t xml:space="preserve"> 95547 </t>
  </si>
  <si>
    <t xml:space="preserve"> 95622 </t>
  </si>
  <si>
    <t xml:space="preserve"> 102194 </t>
  </si>
  <si>
    <t xml:space="preserve"> 100331 </t>
  </si>
  <si>
    <t>RETIRADA E RECOLOCAÇÃO DE TELHA CERÂMICA CAPA-CANAL, COM MAIS DE DUAS ÁGUAS, INCLUSO IÇAMENTO. AF_07/2019</t>
  </si>
  <si>
    <t xml:space="preserve"> 100393 </t>
  </si>
  <si>
    <t>RETIRADA E RECOLOCAÇÃO DE CAIBRO DE MADEIRA EM TELHADOS DE ATÉ 2 ÁGUAS COM TELHA CERÂMICA CAPA-CANAL, INCLUSO TRANSPORTE VERTICAL. AF_10/2025</t>
  </si>
  <si>
    <t xml:space="preserve"> 94201 </t>
  </si>
  <si>
    <t xml:space="preserve"> 94227 </t>
  </si>
  <si>
    <t xml:space="preserve"> 8365 </t>
  </si>
  <si>
    <t>Bancada em aço inox - 304, L=60cm, para cubas simples, concretada, acabamentoliso e polido, assentada com argamassa traço T-1(1:3), exclusive cuba, sifão,válvula e torneira</t>
  </si>
  <si>
    <t>m</t>
  </si>
  <si>
    <t xml:space="preserve"> 3298 </t>
  </si>
  <si>
    <t>Ponto de tomada 2p+t, ABNT, de embutir, 10 A, com eletroduto de pvc flexível sanfonado embutido Ø 3/4", fio rigido 2,5mm² (fio 12), inclusive placa em pvce aterramento</t>
  </si>
  <si>
    <t>pt</t>
  </si>
  <si>
    <t xml:space="preserve"> 1678 </t>
  </si>
  <si>
    <t>Ponto de esgoto com tubo de pvc rígido soldável de  Ø 50 mm (pias de cozinha,máquinas de lavar, etc...)</t>
  </si>
  <si>
    <t xml:space="preserve"> 1683 </t>
  </si>
  <si>
    <t>Ponto de esgoto com tubo de pvc rígido soldável de Ø 100 mm (vaso sanitário)</t>
  </si>
  <si>
    <t xml:space="preserve"> 101881 </t>
  </si>
  <si>
    <t>QUADRO DE DISTRIBUIÇÃO DE ENERGIA EM CHAPA DE AÇO GALVANIZADO, DE EMBUTIR, COM BARRAMENTO TRIFÁSICO, PARA 40 DISJUNTORES DIN 100A - FORNECIMENTO E INSTALAÇÃO. AF_07/2025</t>
  </si>
  <si>
    <t xml:space="preserve"> 93660 </t>
  </si>
  <si>
    <t>DISJUNTOR BIPOLAR TIPO DIN, CORRENTE NOMINAL DE 10A - FORNECIMENTO E INSTALAÇÃO. AF_07/2025</t>
  </si>
  <si>
    <t xml:space="preserve"> 93661 </t>
  </si>
  <si>
    <t>DISJUNTOR BIPOLAR TIPO DIN, CORRENTE NOMINAL DE 16A - FORNECIMENTO E INSTALAÇÃO. AF_07/2025</t>
  </si>
  <si>
    <t xml:space="preserve"> 93662 </t>
  </si>
  <si>
    <t>DISJUNTOR BIPOLAR TIPO DIN, CORRENTE NOMINAL DE 20A - FORNECIMENTO E INSTALAÇÃO. AF_07/2025</t>
  </si>
  <si>
    <t xml:space="preserve"> 93654 </t>
  </si>
  <si>
    <t>DISJUNTOR MONOPOLAR TIPO DIN, CORRENTE NOMINAL DE 16A - FORNECIMENTO E INSTALAÇÃO. AF_07/2025</t>
  </si>
  <si>
    <t xml:space="preserve"> 91924 </t>
  </si>
  <si>
    <t xml:space="preserve"> 91926 </t>
  </si>
  <si>
    <t xml:space="preserve"> 91845 </t>
  </si>
  <si>
    <t xml:space="preserve"> 92980 </t>
  </si>
  <si>
    <t xml:space="preserve"> 11955 </t>
  </si>
  <si>
    <t>Portão em alumínio, cor N/B/P, em perfís búzio quadrado ou lambril, completo inclusive rodízios, perfís e fechadura</t>
  </si>
  <si>
    <t xml:space="preserve"> 11494 </t>
  </si>
  <si>
    <t>Gradil em alumínio anodizado branco, com barras de apoio em alumínio anodizado branco de 2"x2" e barras intermediárias e verticais em alumínio anodizado branco de 1" x 1/2"</t>
  </si>
  <si>
    <t xml:space="preserve"> 102180 </t>
  </si>
  <si>
    <t>INSTALAÇÃO DE VIDRO TEMPERADO, E = 8 MM, ENCAIXADO EM PERFIL U. AF_11/2025</t>
  </si>
  <si>
    <t xml:space="preserve"> 11940 </t>
  </si>
  <si>
    <t>Janela em alumínio, cor N/P/B, tipo moldura-vidro, max-ar, exclusive vidro</t>
  </si>
  <si>
    <t xml:space="preserve"> 11941 </t>
  </si>
  <si>
    <t>Janela em alumínio, cor N/P/B, tipo moldura-vidro, de correr, exclusive vidro</t>
  </si>
  <si>
    <t xml:space="preserve"> 102185 </t>
  </si>
  <si>
    <t>PORTA DE ABRIR COM MOLA HIDRÁULICA, EM VIDRO TEMPERADO, 2 FOLHAS DE 90X210 CM, ESPESSURA DE 10 MM, INCLUSIVE ACESSÓRIOS. AF_11/2025</t>
  </si>
  <si>
    <t xml:space="preserve"> 102183 </t>
  </si>
  <si>
    <t>PORTA PIVOTANTE DE VIDRO TEMPERADO, 2 FOLHAS DE 90X210 CM, ESPESSURA DE 10 MM, INCLUSIVE ACESSÓRIOS. AF_11/2025</t>
  </si>
  <si>
    <t xml:space="preserve"> 10712 </t>
  </si>
  <si>
    <t>Confecção de placa de sinalização totalmente refletiva</t>
  </si>
  <si>
    <t xml:space="preserve"> 11149 </t>
  </si>
  <si>
    <t>Bebedouro conjugado, elétrico, refrigeração por compressão,110v, Inox, LibellPress Side ou similar - fornecimento e instalação</t>
  </si>
  <si>
    <t xml:space="preserve"> 11986 </t>
  </si>
  <si>
    <t>Placa de inauguração em alumínio com Acrilico, 80x60cm,com logomarca e moldura</t>
  </si>
  <si>
    <t xml:space="preserve"> 102491 </t>
  </si>
  <si>
    <t xml:space="preserve"> 99814 </t>
  </si>
  <si>
    <t>LIMPEZA DE SUPERFÍCIE PISO OU PAREDE COM JATO DE ALTA PRESSÃO. AF_10/2025</t>
  </si>
  <si>
    <t xml:space="preserve"> 96620 </t>
  </si>
  <si>
    <t xml:space="preserve"> 4653 </t>
  </si>
  <si>
    <t>Pintura de proteção ou acabamento com 02 demão de fundo selante à base de resina epóxi - REVRAN TLS - RENNER ou similar</t>
  </si>
  <si>
    <t xml:space="preserve"> 3653 </t>
  </si>
  <si>
    <t>Pastilha cerâmica esmaltada, 5 x 5 cm, marca ATLAS, série metalo, cor marmore- SG8408, aplicada com argamassa industrializada ac-ii, rejuntada, exclusive emboço (ou similar)</t>
  </si>
  <si>
    <t xml:space="preserve"> 98516 </t>
  </si>
  <si>
    <t xml:space="preserve"> 98509 </t>
  </si>
  <si>
    <t>PLANTIO DE ARBUSTO OU CERCA VIVA. AF_07/2024</t>
  </si>
  <si>
    <t xml:space="preserve"> 103946 </t>
  </si>
  <si>
    <t xml:space="preserve"> 93588 </t>
  </si>
  <si>
    <t xml:space="preserve"> 100982 </t>
  </si>
  <si>
    <t>CARGA, MANOBRA E DESCARGA DE ENTULHO EM CAMINHÃO BASCULANTE 10 M³ - CARGA COM ESCAVADEIRA HIDRÁULICA (CAÇAMBA DE 0,80 M³ / 111 HP) E DESCARGA LIVRE (UNIDADE: M3). AF_07/2020</t>
  </si>
  <si>
    <t>Encargos Complementares</t>
  </si>
  <si>
    <t xml:space="preserve"> 1.3 </t>
  </si>
  <si>
    <t xml:space="preserve"> 1.4 </t>
  </si>
  <si>
    <t>Instalações de ar condicionado</t>
  </si>
  <si>
    <t xml:space="preserve"> 100308 </t>
  </si>
  <si>
    <t>MECÂNICO DE REFRIGERAÇÃO COM ENCARGOS COMPLEMENTARES</t>
  </si>
  <si>
    <t xml:space="preserve"> 88243 </t>
  </si>
  <si>
    <t>AJUDANTE ESPECIALIZADO COM ENCARGOS COMPLEMENTARES</t>
  </si>
  <si>
    <t xml:space="preserve"> 00001570 </t>
  </si>
  <si>
    <t>TERMINAL A COMPRESSAO EM COBRE ESTANHADO PARA CABO 2,5 MM2, 1 FURO E 1 COMPRESSAO, PARA PARAFUSO DE FIXACAO M5</t>
  </si>
  <si>
    <t xml:space="preserve"> 00007568 </t>
  </si>
  <si>
    <t>BUCHA DE NYLON SEM ABA S10, COM PARAFUSO DE 6,10 X 65 MM EM ACO ZINCADO COM ROSCA SOBERBA, CABECA CHATA E FENDA PHILLIPS</t>
  </si>
  <si>
    <t xml:space="preserve"> 00011976 </t>
  </si>
  <si>
    <t>CHUMBADOR DE ACO ZINCADO, DIAMETRO 1/4" COM PARAFUSO 1/4" X 40 MM</t>
  </si>
  <si>
    <t xml:space="preserve"> 00013246 </t>
  </si>
  <si>
    <t>PARAFUSO DE ACO ZINCADO, SEXTAVADO, COM ROSCA INTEIRA, DIAMETRO 5/16", COMPRIMENTO 3/4", COM PORCA E ARRUELA LISA LEVE</t>
  </si>
  <si>
    <t xml:space="preserve"> 00037591 </t>
  </si>
  <si>
    <t>SUPORTE MAO-FRANCESA EM ACO, ABAS IGUAIS 40 CM, CAPACIDADE MINIMA 70 KG, BRANCO</t>
  </si>
  <si>
    <t xml:space="preserve"> 00042425 </t>
  </si>
  <si>
    <t>AR CONDICIONADO SPLIT INVERTER, HI-WALL (PAREDE), 12000 BTU/H, CICLO FRIO, 60HZ, CLASSIFICACAO A (SELO PROCEL), GAS HFC, CONTROLE S/FIO</t>
  </si>
  <si>
    <t xml:space="preserve"> 1.5 </t>
  </si>
  <si>
    <t>Louças e Metais Sanitários</t>
  </si>
  <si>
    <t>h</t>
  </si>
  <si>
    <t xml:space="preserve"> 126 </t>
  </si>
  <si>
    <t>Concreto simples fabricado na obra, fck=15 mpa, lançado e adensado</t>
  </si>
  <si>
    <t>Concreto Simples</t>
  </si>
  <si>
    <t xml:space="preserve"> 141 </t>
  </si>
  <si>
    <t>Aço CA - 60 Ø 4,2 a 9,5mm, inclusive corte, dobragem, montagem e colocacao deferragens nas formas, para superestruturas e fundações - R1</t>
  </si>
  <si>
    <t>Armaduras Convencionais</t>
  </si>
  <si>
    <t xml:space="preserve"> 14004 </t>
  </si>
  <si>
    <t>Torneira p/ pia cozinha d=1/2" (Linha Max,  Deca, ref.1159-C34 ou similar)</t>
  </si>
  <si>
    <t xml:space="preserve"> 2016 </t>
  </si>
  <si>
    <t>Sifão para pia de cozinha ou tanque, DECA ref. 1680.C112, acabamento cromado 1 1/2 x 1 1/2 ou similar.</t>
  </si>
  <si>
    <t xml:space="preserve"> 2089 </t>
  </si>
  <si>
    <t>Pia de cozinha em aço inox 1,40x0,60m c/ 1 cuba, sem valvula (padrão comercial)</t>
  </si>
  <si>
    <t xml:space="preserve"> 9964 </t>
  </si>
  <si>
    <t>Perfil Alumínio, Tubo Retangular 50,80mm x 25,40mm x 1,20mm (0,484kg/m)</t>
  </si>
  <si>
    <t xml:space="preserve"> 1.6 </t>
  </si>
  <si>
    <t>Drenagem de ar condicionado</t>
  </si>
  <si>
    <t xml:space="preserve"> 88248 </t>
  </si>
  <si>
    <t>AUXILIAR DE ENCANADOR OU BOMBEIRO HIDRÁULICO COM ENCARGOS COMPLEMENTARES</t>
  </si>
  <si>
    <t xml:space="preserve"> 88267 </t>
  </si>
  <si>
    <t>ENCANADOR OU BOMBEIRO HIDRÁULICO COM ENCARGOS COMPLEMENTARES</t>
  </si>
  <si>
    <t xml:space="preserve"> 00000122 </t>
  </si>
  <si>
    <t>ADESIVO PLASTICO PARA PVC, FRASCO COM *850* GR</t>
  </si>
  <si>
    <t xml:space="preserve"> 00003500 </t>
  </si>
  <si>
    <t>JOELHO, PVC SOLDAVEL, 45 GRAUS, 25 MM, COR MARROM, PARA AGUA FRIA PREDIAL</t>
  </si>
  <si>
    <t xml:space="preserve"> 00020083 </t>
  </si>
  <si>
    <t>SOLUCAO PREPARADORA / LIMPADORA PARA PVC, FRASCO COM 1000 CM3</t>
  </si>
  <si>
    <t xml:space="preserve"> 00038383 </t>
  </si>
  <si>
    <t>LIXA D'AGUA EM FOLHA, COR PRETA, GRAO 100</t>
  </si>
  <si>
    <t xml:space="preserve"> 1.7 </t>
  </si>
  <si>
    <t>Equipamento</t>
  </si>
  <si>
    <t xml:space="preserve"> 1.8 </t>
  </si>
  <si>
    <t xml:space="preserve"> 00003904 </t>
  </si>
  <si>
    <t>LUVA PVC SOLDAVEL, 25 MM, PARA AGUA FRIA PREDIAL</t>
  </si>
  <si>
    <t xml:space="preserve"> 1.9 </t>
  </si>
  <si>
    <t xml:space="preserve"> 00009868 </t>
  </si>
  <si>
    <t>TUBO PVC, SOLDAVEL, DE 25 MM, AGUA FRIA (NBR-5648)</t>
  </si>
  <si>
    <t xml:space="preserve"> 1.10 </t>
  </si>
  <si>
    <t>Louças e Metais</t>
  </si>
  <si>
    <t xml:space="preserve"> 00003146 </t>
  </si>
  <si>
    <t>FITA VEDA ROSCA, EM PTFE, ROLO DE 18 MM X 10 M (L X C)</t>
  </si>
  <si>
    <t xml:space="preserve"> 00011773 </t>
  </si>
  <si>
    <t>TORNEIRA METALICA CROMADA DE PAREDE, PARA COZINHA, BICA MOVEL, COM AREJADOR, 1/2" OU 3/4"</t>
  </si>
  <si>
    <t xml:space="preserve"> 1.11 </t>
  </si>
  <si>
    <t>Esquadrias - Portas</t>
  </si>
  <si>
    <t xml:space="preserve"> 100660 </t>
  </si>
  <si>
    <t>ALIZAR DE 5X1,5CM PARA PORTA FIXADO COM PREGOS, PADRÃO POPULAR - FORNECIMENTO E INSTALAÇÃO. AF_10/2025</t>
  </si>
  <si>
    <t xml:space="preserve"> 91292 </t>
  </si>
  <si>
    <t>BATENTE PARA PORTA DE MADEIRA, FIXAÇÃO COM ARGAMASSA, PADRÃO POPULAR. FORNECIMENTO E INSTALAÇÃO. AF_10/2025</t>
  </si>
  <si>
    <t xml:space="preserve"> 91297 </t>
  </si>
  <si>
    <t>PORTA DE MADEIRA FRISADA, SEMI-OCA (LEVE OU MÉDIA), 80X210CM, ESPESSURA DE 3,5CM, INCLUSO DOBRADIÇAS - FORNECIMENTO E INSTALAÇÃO. AF_10/2025</t>
  </si>
  <si>
    <t xml:space="preserve"> 91304 </t>
  </si>
  <si>
    <t>FECHADURA DE EMBUTIR COM CILINDRO, EXTERNA, COMPLETA, ACABAMENTO PADRÃO POPULAR, INCLUSO EXECUÇÃO DE FURO - FORNECIMENTO E INSTALAÇÃO. AF_10/2025</t>
  </si>
  <si>
    <t xml:space="preserve"> 1.12 </t>
  </si>
  <si>
    <t xml:space="preserve"> 00005318 </t>
  </si>
  <si>
    <t>DILUENTE AGUARRAS</t>
  </si>
  <si>
    <t xml:space="preserve"> 00007292 </t>
  </si>
  <si>
    <t>TINTA ESMALTE SINTETICO PREMIUM BRILHANTE</t>
  </si>
  <si>
    <t xml:space="preserve"> 1.13 </t>
  </si>
  <si>
    <t>Forros</t>
  </si>
  <si>
    <t xml:space="preserve"> 88278 </t>
  </si>
  <si>
    <t>MONTADOR DE ESTRUTURAS METÁLICAS COM ENCARGOS COMPLEMENTARES</t>
  </si>
  <si>
    <t xml:space="preserve"> 00036225 </t>
  </si>
  <si>
    <t>FORRO DE PVC LISO, BRANCO, REGUA DE 20 CM, ESPESSURA APROXIMADA DE 8 MM, COMPRIMENTO 6 M (SEM COLOCACAO)</t>
  </si>
  <si>
    <t xml:space="preserve"> 00039427 </t>
  </si>
  <si>
    <t>PERFIL CANALETA, FORMATO C, EM ACO ZINCADO, PARA ESTRUTURA FORRO DRYWALL, E = 0,5 MM, *46 X 18* (L X H), COMPRIMENTO 3 M</t>
  </si>
  <si>
    <t xml:space="preserve"> 00039430 </t>
  </si>
  <si>
    <t>PENDURAL OU PRESILHA REGULADORA, EM ACO GALVANIZADO, COM CORPO, MOLA E REBITE, PARA PERFIL TIPO CANALETA DE ESTRUTURA EM FORROS DRYWALL</t>
  </si>
  <si>
    <t xml:space="preserve"> 00040547 </t>
  </si>
  <si>
    <t>PARAFUSO ZINCADO, AUTOBROCANTE, FLANGEADO, 4,2 MM X 19 MM</t>
  </si>
  <si>
    <t>CENTO</t>
  </si>
  <si>
    <t xml:space="preserve"> 00040552 </t>
  </si>
  <si>
    <t>PARAFUSO, AUTOATARRAXANTE, CABECA CHATA, FENDA SIMPLES, EM ACO ZINCADO, 1/4" (6,35 MM) X 25 MM</t>
  </si>
  <si>
    <t xml:space="preserve"> 00043131 </t>
  </si>
  <si>
    <t>ARAME GALVANIZADO 6 BWG, D = 5,16 MM (0,157 KG/M), OU 8 BWG, D = 4,19 MM (0,101 KG/M), OU 10 BWG, D = 3,40 MM (0,0713 KG/M)</t>
  </si>
  <si>
    <t xml:space="preserve"> 1.14 </t>
  </si>
  <si>
    <t xml:space="preserve"> 00036246 </t>
  </si>
  <si>
    <t>ACABAMENTO SIMPLES/CONVENCIONAL PARA FORRO PVC, TIPO "U" OU "C", COR BRANCA, COMPRIMENTO 6 M</t>
  </si>
  <si>
    <t xml:space="preserve"> 00039443 </t>
  </si>
  <si>
    <t>PARAFUSO DRY WALL, EM ACO ZINCADO, CABECA LENTILHA E PONTA BROCA (LB), LARGURA 4,2 MM, COMPRIMENTO 13 MM</t>
  </si>
  <si>
    <t xml:space="preserve"> 1.15 </t>
  </si>
  <si>
    <t xml:space="preserve"> 86884 </t>
  </si>
  <si>
    <t>ENGATE FLEXÍVEL EM PLÁSTICO BRANCO, 1/2" X 30CM - FORNECIMENTO E INSTALAÇÃO. AF_01/2020</t>
  </si>
  <si>
    <t xml:space="preserve"> 86895 </t>
  </si>
  <si>
    <t>BANCADA DE GRANITO CINZA POLIDO, DE 0,50 X 0,60 M, PARA LAVATÓRIO - FORNECIMENTO E INSTALAÇÃO. AF_01/2020</t>
  </si>
  <si>
    <t xml:space="preserve"> 86906 </t>
  </si>
  <si>
    <t>TORNEIRA CROMADA DE MESA, 1/2" OU 3/4", PARA LAVATÓRIO, PADRÃO POPULAR - FORNECIMENTO E INSTALAÇÃO. AF_01/2020</t>
  </si>
  <si>
    <t xml:space="preserve"> 86937 </t>
  </si>
  <si>
    <t>CUBA DE EMBUTIR OVAL EM LOUÇA BRANCA, 35 X 50CM OU EQUIVALENTE, INCLUSO VÁLVULA EM METAL CROMADO E SIFÃO FLEXÍVEL EM PVC - FORNECIMENTO E INSTALAÇÃO. AF_01/2020</t>
  </si>
  <si>
    <t xml:space="preserve"> 1.16 </t>
  </si>
  <si>
    <t>Pisos</t>
  </si>
  <si>
    <t xml:space="preserve"> 88274 </t>
  </si>
  <si>
    <t>MARMORISTA/GRANITEIRO COM ENCARGOS COMPLEMENTARES</t>
  </si>
  <si>
    <t xml:space="preserve"> 00020232 </t>
  </si>
  <si>
    <t>SOLEIRA EM GRANITO, POLIDO, TIPO ANDORINHA/ QUARTZ/ CASTELO/ CORUMBA OU OUTROS EQUIVALENTES DA REGIAO, L= *15* CM, E= *2,0* CM</t>
  </si>
  <si>
    <t xml:space="preserve"> 00037595 </t>
  </si>
  <si>
    <t>ARGAMASSA COLANTE TIPO AC III</t>
  </si>
  <si>
    <t xml:space="preserve"> 1.17 </t>
  </si>
  <si>
    <t xml:space="preserve"> 00039398 </t>
  </si>
  <si>
    <t>KIT DE ACESSORIOS PARA BANHEIRO EM METAL CROMADO, 5 PECAS</t>
  </si>
  <si>
    <t xml:space="preserve"> 1.19 </t>
  </si>
  <si>
    <t>Iluminação Predial e Monitoramento</t>
  </si>
  <si>
    <t xml:space="preserve"> 88247 </t>
  </si>
  <si>
    <t>AUXILIAR DE ELETRICISTA COM ENCARGOS COMPLEMENTARES</t>
  </si>
  <si>
    <t xml:space="preserve"> 88264 </t>
  </si>
  <si>
    <t>ELETRICISTA COM ENCARGOS COMPLEMENTARES</t>
  </si>
  <si>
    <t xml:space="preserve"> 00038193 </t>
  </si>
  <si>
    <t>LAMPADA LED 6 W BIVOLT BRANCA, FORMATO TRADICIONAL (BASE E27)</t>
  </si>
  <si>
    <t xml:space="preserve"> 00038769 </t>
  </si>
  <si>
    <t>LUMINARIA ARANDELA TIPO MEIA-LUA COM VIDRO FOSCO *30 X 15* CM, PARA 1 LAMPADA, BASE E27, POTENCIA MAXIMA 40/60 W (NAO INCLUI LAMPADA)</t>
  </si>
  <si>
    <t xml:space="preserve"> 1.20 </t>
  </si>
  <si>
    <t>Luminárias Internas</t>
  </si>
  <si>
    <t xml:space="preserve"> 14382 </t>
  </si>
  <si>
    <t>Luminária sobrepor quadrada  Led 24W*, 4000K  120° G- Light ou similar</t>
  </si>
  <si>
    <t xml:space="preserve"> 1.21 </t>
  </si>
  <si>
    <t xml:space="preserve"> 14465 </t>
  </si>
  <si>
    <t xml:space="preserve"> 1.22 </t>
  </si>
  <si>
    <t xml:space="preserve"> 86887 </t>
  </si>
  <si>
    <t>ENGATE FLEXÍVEL EM INOX, 1/2 X 40CM - FORNECIMENTO E INSTALAÇÃO. AF_01/2020</t>
  </si>
  <si>
    <t xml:space="preserve"> 86888 </t>
  </si>
  <si>
    <t>VASO SANITÁRIO SIFONADO COM CAIXA ACOPLADA LOUÇA BRANCA - FORNECIMENTO E INSTALAÇÃO. AF_01/2020</t>
  </si>
  <si>
    <t xml:space="preserve"> 1.23 </t>
  </si>
  <si>
    <t>Diversos</t>
  </si>
  <si>
    <t xml:space="preserve"> 11392 </t>
  </si>
  <si>
    <t>Adesivo em vinil para plotagem em letreiro de chapa galvanizada (c/aplicação)</t>
  </si>
  <si>
    <t xml:space="preserve"> 1.24 </t>
  </si>
  <si>
    <t xml:space="preserve"> 00011703 </t>
  </si>
  <si>
    <t>PAPELEIRA DE PAREDE EM METAL CROMADO SEM TAMPA</t>
  </si>
  <si>
    <t xml:space="preserve"> 1.25 </t>
  </si>
  <si>
    <t xml:space="preserve"> 00011758 </t>
  </si>
  <si>
    <t>SABONETEIRA PLASTICA TIPO DISPENSER PARA SABONETE LIQUIDO COM RESERVATORIO 800 A 1500 ML</t>
  </si>
  <si>
    <t xml:space="preserve"> 1.26 </t>
  </si>
  <si>
    <t>Pintura Externa</t>
  </si>
  <si>
    <t xml:space="preserve"> 00007356 </t>
  </si>
  <si>
    <t>TINTA LATEX ACRILICA PREMIUM, COR BRANCO FOSCO</t>
  </si>
  <si>
    <t xml:space="preserve"> 1.27 </t>
  </si>
  <si>
    <t xml:space="preserve"> 00003767 </t>
  </si>
  <si>
    <t>LIXA EM FOLHA PARA PAREDE OU MADEIRA, NUMERO 120, COR VERMELHA</t>
  </si>
  <si>
    <t xml:space="preserve"> 1.28 </t>
  </si>
  <si>
    <t>Telhamento para Cobertura</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</si>
  <si>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</si>
  <si>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</si>
  <si>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</si>
  <si>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</si>
  <si>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</si>
  <si>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</si>
  <si>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00007173 </t>
  </si>
  <si>
    <t>TELHA DE BARRO / CERAMICA, NAO ESMALTADA, TIPO COLONIAL, CANAL, PLAN, PAULISTA, COMPRIMENTO DE *44 A 50* CM, RENDIMENTO DE COBERTURA DE *26* TELHAS/M2</t>
  </si>
  <si>
    <t>MIL</t>
  </si>
  <si>
    <t xml:space="preserve"> 1.29 </t>
  </si>
  <si>
    <t>Estrutura e Trama para Cobertura</t>
  </si>
  <si>
    <t xml:space="preserve"> 88239 </t>
  </si>
  <si>
    <t>AJUDANTE DE CARPINTEIRO COM ENCARGOS COMPLEMENTARES</t>
  </si>
  <si>
    <t xml:space="preserve"> 00004430 </t>
  </si>
  <si>
    <t>CAIBRO NAO APARELHADO *5 X 6* CM, EM MACARANDUBA/MASSARANDUBA, ANGELIM OU EQUIVALENTE DA REGIAO - BRUTA</t>
  </si>
  <si>
    <t xml:space="preserve"> 00039027 </t>
  </si>
  <si>
    <t>PREGO DE ACO POLIDO COM CABECA 19 X 36 (3 1/4 X 9)</t>
  </si>
  <si>
    <t xml:space="preserve"> 1.30 </t>
  </si>
  <si>
    <t xml:space="preserve"> 1.31 </t>
  </si>
  <si>
    <t xml:space="preserve"> 00000142 </t>
  </si>
  <si>
    <t>SELANTE ELASTICO MONOCOMPONENTE A BASE DE POLIURETANO (PU) PARA JUNTAS DIVERSAS</t>
  </si>
  <si>
    <t>310ML</t>
  </si>
  <si>
    <t xml:space="preserve"> 00005061 </t>
  </si>
  <si>
    <t>PREGO DE ACO POLIDO COM CABECA 18 X 27 (2 1/2 X 10)</t>
  </si>
  <si>
    <t xml:space="preserve"> 00005104 </t>
  </si>
  <si>
    <t>REBITE DE REPUXO EM ALUMINIO VAZADO, DIAMETRO 3,2 X 8 MM DE COMPRIMENTO (1KG = 1025 UNIDADES)</t>
  </si>
  <si>
    <t xml:space="preserve"> 00013388 </t>
  </si>
  <si>
    <t>SOLDA EM BARRA DE ESTANHO-CHUMBO 50/50</t>
  </si>
  <si>
    <t xml:space="preserve"> 00040782 </t>
  </si>
  <si>
    <t>CALHA QUADRADA DE CHAPA DE ACO GALVANIZADA NUM 24, CORTE 33 CM</t>
  </si>
  <si>
    <t xml:space="preserve"> 1.32 </t>
  </si>
  <si>
    <t xml:space="preserve"> 1903 </t>
  </si>
  <si>
    <t>Argamassa cimento e areia traço t-1 (1:3) - 1 saco cimento 50kg / 3 padiolas areia dim. 0.35 x 0.45 x 0.23 m - Confecção mecânica e transporte</t>
  </si>
  <si>
    <t xml:space="preserve"> 1.33 </t>
  </si>
  <si>
    <t>Conversão InfoWOrca</t>
  </si>
  <si>
    <t xml:space="preserve"> 9096 </t>
  </si>
  <si>
    <t>Tomada 2p + t, ABNT, de embutir, 10 A, com placa em pvc</t>
  </si>
  <si>
    <t xml:space="preserve"> 1.34 </t>
  </si>
  <si>
    <t xml:space="preserve"> 1.35 </t>
  </si>
  <si>
    <t xml:space="preserve"> 138 </t>
  </si>
  <si>
    <t>Adesivo pvc em frasco de 850 gramas</t>
  </si>
  <si>
    <t xml:space="preserve"> 2036 </t>
  </si>
  <si>
    <t>Solucao limpadora pvc</t>
  </si>
  <si>
    <t xml:space="preserve"> 1.36 </t>
  </si>
  <si>
    <t>Tubos e Conexões de PVC Rígido Soldável para Esgoto</t>
  </si>
  <si>
    <t xml:space="preserve"> 1703 </t>
  </si>
  <si>
    <t>Pasta lubrificante p/  pvc je</t>
  </si>
  <si>
    <t xml:space="preserve"> 1.37 </t>
  </si>
  <si>
    <t xml:space="preserve"> 1.38 </t>
  </si>
  <si>
    <t>Instalações Elétricas - Quadros, Cabos, Disjuntores, Contatores e Barramentos Blindados</t>
  </si>
  <si>
    <t xml:space="preserve"> 87367 </t>
  </si>
  <si>
    <t>ARGAMASSA TRAÇO 1:1:6 (EM VOLUME DE CIMENTO, CAL E AREIA MÉDIA ÚMIDA) PARA EMBOÇO/MASSA ÚNICA/ASSENTAMENTO DE ALVENARIA DE VEDAÇÃO, PREPARO MANUAL. AF_08/2019</t>
  </si>
  <si>
    <t xml:space="preserve"> 00012042 </t>
  </si>
  <si>
    <t>QUADRO DE DISTRIBUICAO COM BARRAMENTO TRIFASICO, DE EMBUTIR, EM CHAPA DE ACO GALVANIZADO, PARA 40 DISJUNTORES DIN, 100 A</t>
  </si>
  <si>
    <t xml:space="preserve"> 1.39 </t>
  </si>
  <si>
    <t xml:space="preserve"> 00034616 </t>
  </si>
  <si>
    <t>DISJUNTOR TERMOMAGNETICO PARA TRILHO DIN (IEC), BIPOLAR, 6 - 32 A</t>
  </si>
  <si>
    <t xml:space="preserve"> 1.40 </t>
  </si>
  <si>
    <t xml:space="preserve"> 1.41 </t>
  </si>
  <si>
    <t xml:space="preserve"> 00001571 </t>
  </si>
  <si>
    <t>TERMINAL A COMPRESSAO EM COBRE ESTANHADO PARA CABO 4 MM2, 1 FURO E 1 COMPRESSAO, PARA PARAFUSO DE FIXACAO M5</t>
  </si>
  <si>
    <t xml:space="preserve"> 1.42 </t>
  </si>
  <si>
    <t xml:space="preserve"> 00034653 </t>
  </si>
  <si>
    <t>DISJUNTOR TERMOMAGNETICO PARA TRILHO DIN (IEC), MONOPOLAR, 6 - 32 A</t>
  </si>
  <si>
    <t xml:space="preserve"> 1.43 </t>
  </si>
  <si>
    <t>Instalações Elétricas - Eletrodutos Embutidos, Cabos, Caixas, Tomadas e Interruptores</t>
  </si>
  <si>
    <t xml:space="preserve"> 00001013 </t>
  </si>
  <si>
    <t>CABO DE COBRE, FLEXIVEL, CLASSE 4 OU 5, ISOLACAO EM PVC/A, ANTICHAMA BWF-B, 1 CONDUTOR, 450/750 V, SECAO NOMINAL 1,5 MM2</t>
  </si>
  <si>
    <t xml:space="preserve"> 00021127 </t>
  </si>
  <si>
    <t>FITA ISOLANTE ADESIVA ANTICHAMA, USO ATE 750 V, EM ROLO DE 19 MM X 5 M</t>
  </si>
  <si>
    <t xml:space="preserve"> 1.44 </t>
  </si>
  <si>
    <t xml:space="preserve"> 00001014 </t>
  </si>
  <si>
    <t>CABO DE COBRE, FLEXIVEL, CLASSE 4 OU 5, ISOLACAO EM PVC/A, ANTICHAMA BWF-B, 1 CONDUTOR, 450/750 V, SECAO NOMINAL 2,5 MM2</t>
  </si>
  <si>
    <t xml:space="preserve"> 1.45 </t>
  </si>
  <si>
    <t xml:space="preserve"> 00039244 </t>
  </si>
  <si>
    <t>ELETRODUTO PVC FLEXIVEL CORRUGADO, REFORCADO, COR LARANJA, DE 25 MM, PARA LAJES E PISOS</t>
  </si>
  <si>
    <t xml:space="preserve"> 00043132 </t>
  </si>
  <si>
    <t>ARAME RECOZIDO 16 BWG, D = 1,65 MM (0,016 KG/M) OU 18 BWG, D = 1,25 MM (0,01 KG/M)</t>
  </si>
  <si>
    <t xml:space="preserve"> 1.46 </t>
  </si>
  <si>
    <t xml:space="preserve"> 00001020 </t>
  </si>
  <si>
    <t>CABO DE COBRE, FLEXIVEL, CLASSE 4 OU 5, ISOLACAO EM PVC/A, ANTICHAMA BWF-B, COBERTURA PVC-ST1, ANTICHAMA BWF-B, 1 CONDUTOR, 0,6/1 KV, SECAO NOMINAL 10 MM2</t>
  </si>
  <si>
    <t xml:space="preserve"> 1.47 </t>
  </si>
  <si>
    <t>Esquadrias de Alumínio</t>
  </si>
  <si>
    <t xml:space="preserve"> 12806 </t>
  </si>
  <si>
    <t>Portão ou porta em alumínio, cor N/P/B, com pefis em lambril, em búzio quadrado ou ambos, de correr ou abrir, completo inclusive dobradiças, ou perfis e roldana,  e fechadura</t>
  </si>
  <si>
    <t xml:space="preserve"> 1.48 </t>
  </si>
  <si>
    <t xml:space="preserve"> 12432 </t>
  </si>
  <si>
    <t>Gradil em alumínio anodizado branco, com barras de apoio em alumínio anodizado branco de 2"x2" e barras intermediárias em alumínio anodizado branco de 1" x 1/2"</t>
  </si>
  <si>
    <t xml:space="preserve"> 1.49 </t>
  </si>
  <si>
    <t>Vidros e Espelhos</t>
  </si>
  <si>
    <t xml:space="preserve"> 88325 </t>
  </si>
  <si>
    <t>VIDRACEIRO COM ENCARGOS COMPLEMENTARES</t>
  </si>
  <si>
    <t xml:space="preserve"> 00010506 </t>
  </si>
  <si>
    <t>VIDRO TEMPERADO INCOLOR E = 8 MM, SEM COLOCACAO</t>
  </si>
  <si>
    <t xml:space="preserve"> 00034360 </t>
  </si>
  <si>
    <t>PERFIL DE ALUMINIO ANODIZADO</t>
  </si>
  <si>
    <t xml:space="preserve"> 00039432 </t>
  </si>
  <si>
    <t>FITA DE PAPEL REFORCADA COM LAMINA DE METAL PARA REFORCO DE CANTOS DE CHAPA DE GESSO PARA DRYWALL</t>
  </si>
  <si>
    <t xml:space="preserve"> 00039961 </t>
  </si>
  <si>
    <t>SILICONE ACETICO USO GERAL INCOLOR 280 G</t>
  </si>
  <si>
    <t xml:space="preserve"> 1.50 </t>
  </si>
  <si>
    <t xml:space="preserve"> 12789 </t>
  </si>
  <si>
    <t xml:space="preserve"> 1.51 </t>
  </si>
  <si>
    <t xml:space="preserve"> 12790 </t>
  </si>
  <si>
    <t>Janela em alumínio, cor N/P/B, tipo moldura-vidro, de correr, 1F+1M, linha 25, exclusive vidro</t>
  </si>
  <si>
    <t xml:space="preserve"> 1.52 </t>
  </si>
  <si>
    <t xml:space="preserve"> 00003104 </t>
  </si>
  <si>
    <t>CONJ. DE FERRAGENS PARA PORTA DE VIDRO TEMPERADO, EM ZAMAC CROMADO, CONTEMPLANDO DOBRADICA INF., DOBRADICA SUP., PIVO PARA DOBRADICA INF., PIVO PARA DOBRADICA SUP., FECHADURA CENTRAL EM ZAMC. CROMADO, CONTRA FECHADURA DE PRESSAO</t>
  </si>
  <si>
    <t>CJ</t>
  </si>
  <si>
    <t xml:space="preserve"> 00005031 </t>
  </si>
  <si>
    <t>VIDRO TEMPERADO INCOLOR PARA PORTA DE ABRIR, E = 10 MM (SEM FERRAGENS E SEM COLOCACAO)</t>
  </si>
  <si>
    <t xml:space="preserve"> 00011499 </t>
  </si>
  <si>
    <t>MOLA HIDRAULICA DE PISO, PARA PORTAS DE ATE 1100 MM E PESO DE ATE 120 KG, COM CORPO EM ACO INOX</t>
  </si>
  <si>
    <t xml:space="preserve"> 1.53 </t>
  </si>
  <si>
    <t xml:space="preserve"> 1.54 </t>
  </si>
  <si>
    <t>Sinalização Vertical</t>
  </si>
  <si>
    <t xml:space="preserve"> 10454 </t>
  </si>
  <si>
    <t>Ajudante-pratico/Meio-Oficial</t>
  </si>
  <si>
    <t xml:space="preserve"> 11420 </t>
  </si>
  <si>
    <t>Compressor de ar p/ pintura c/ filtro (2 kW)</t>
  </si>
  <si>
    <t xml:space="preserve"> 11421 </t>
  </si>
  <si>
    <t>Prensa excêntrica - (1kW)</t>
  </si>
  <si>
    <t xml:space="preserve"> 11422 </t>
  </si>
  <si>
    <t>Máquina universal de corte de chapa, de bancada, 4kw - C-6A</t>
  </si>
  <si>
    <t xml:space="preserve"> 11423 </t>
  </si>
  <si>
    <t>Guilhotina de bancada - (4kW)</t>
  </si>
  <si>
    <t xml:space="preserve"> 11424 </t>
  </si>
  <si>
    <t>Pelicula refletiva lentes inclusas</t>
  </si>
  <si>
    <t xml:space="preserve"> 8820 </t>
  </si>
  <si>
    <t>Chapa de aço galvanizado nº 16 - e=1,55mm - dimensões 2,00x1,00m</t>
  </si>
  <si>
    <t xml:space="preserve"> 1.55 </t>
  </si>
  <si>
    <t>Aparelhos, Utensílios e Equipamentos Elétricos</t>
  </si>
  <si>
    <t xml:space="preserve"> 11982 </t>
  </si>
  <si>
    <t>Bebedouro conjugado, elétrico, refrigeração por compressão,110v, Inox, LibellPress Side ou similar</t>
  </si>
  <si>
    <t xml:space="preserve"> 981 </t>
  </si>
  <si>
    <t>Fita veda rosca 18mm</t>
  </si>
  <si>
    <t xml:space="preserve"> 1.56 </t>
  </si>
  <si>
    <t xml:space="preserve"> 12736 </t>
  </si>
  <si>
    <t xml:space="preserve"> 1.57 </t>
  </si>
  <si>
    <t>Pintura para Pisos e para Sinalização Horizontal e Vertical</t>
  </si>
  <si>
    <t xml:space="preserve"> 00006085 </t>
  </si>
  <si>
    <t>SELADOR ACRILICO OPACO PREMIUM INTERIOR/EXTERIOR</t>
  </si>
  <si>
    <t xml:space="preserve"> 00007348 </t>
  </si>
  <si>
    <t>TINTA ACRILICA PREMIUM PARA PISO</t>
  </si>
  <si>
    <t xml:space="preserve"> 00012815 </t>
  </si>
  <si>
    <t>FITA CREPE ROLO DE *25* MM X 50 M</t>
  </si>
  <si>
    <t xml:space="preserve"> 1.58 </t>
  </si>
  <si>
    <t>Limpeza de Obra</t>
  </si>
  <si>
    <t xml:space="preserve"> 99833 </t>
  </si>
  <si>
    <t>LAVADORA DE ALTA PRESSAO (LAVA-JATO) PARA AGUA FRIA, PRESSAO DE OPERACAO ENTRE 1400 E 1900 LIB/POL2, VAZAO MAXIMA ENTRE 400 E 700 L/H - CHP DIURNO. AF_05/2023</t>
  </si>
  <si>
    <t xml:space="preserve"> 99834 </t>
  </si>
  <si>
    <t>LAVADORA DE ALTA PRESSAO (LAVA-JATO) PARA AGUA FRIA, PRESSAO DE OPERACAO ENTRE 1400 E 1900 LIB/POL2, VAZAO MAXIMA ENTRE 400 E 700 L/H - CHI DIURNO. AF_05/2023</t>
  </si>
  <si>
    <t xml:space="preserve"> 1.59 </t>
  </si>
  <si>
    <t>Lastro</t>
  </si>
  <si>
    <t xml:space="preserve"> 94968 </t>
  </si>
  <si>
    <t>CONCRETO MAGRO PARA LASTRO, TRAÇO 1:4,5:4,5 (EM MASSA SECA DE CIMENTO/ AREIA MÉDIA/ BRITA 1) - PREPARO MECÂNICO COM BETONEIRA 600 L. AF_05/2021</t>
  </si>
  <si>
    <t>Produção de Concreto</t>
  </si>
  <si>
    <t xml:space="preserve"> 1.60 </t>
  </si>
  <si>
    <t>Pintura em Estrutura Metálica</t>
  </si>
  <si>
    <t xml:space="preserve"> 4289 </t>
  </si>
  <si>
    <t>Fundo a base de resina epóxi - REVRAN TLS 520 - RENNER ou similar</t>
  </si>
  <si>
    <t xml:space="preserve"> 4290 </t>
  </si>
  <si>
    <t>Solvente para epoxi 420.000 RENNER ou similar</t>
  </si>
  <si>
    <t xml:space="preserve"> 1.61 </t>
  </si>
  <si>
    <t xml:space="preserve"> 3407 </t>
  </si>
  <si>
    <t>Argamassa industrializada AC-II, Votomassa ou similar</t>
  </si>
  <si>
    <t xml:space="preserve"> 2540 </t>
  </si>
  <si>
    <t>Rejunte colorido flexivel  para revestimentos cerâmicos</t>
  </si>
  <si>
    <t xml:space="preserve"> 2876 </t>
  </si>
  <si>
    <t>Pastilha em porcelana esmaltada, 5 x 5 cm, marca ATLAS, série metalo, cor marmore - SG8408 ou similar</t>
  </si>
  <si>
    <t xml:space="preserve"> 1.62 </t>
  </si>
  <si>
    <t>Paisagismo - Plantio</t>
  </si>
  <si>
    <t xml:space="preserve"> 88441 </t>
  </si>
  <si>
    <t>JARDINEIRO COM ENCARGOS COMPLEMENTARES</t>
  </si>
  <si>
    <t xml:space="preserve"> 91634 </t>
  </si>
  <si>
    <t>GUINDAUTO HIDRÁULICO, CAPACIDADE MÁXIMA DE CARGA 6500 KG, MOMENTO MÁXIMO DE CARGA 5,8 TM, ALCANCE MÁXIMO HORIZONTAL 7,60 M, INCLUSIVE CAMINHÃO TOCO PBT 9.700 KG, POTÊNCIA DE 160 CV - CHP DIURNO. AF_08/2015</t>
  </si>
  <si>
    <t xml:space="preserve"> 91635 </t>
  </si>
  <si>
    <t>GUINDAUTO HIDRÁULICO, CAPACIDADE MÁXIMA DE CARGA 6500 KG, MOMENTO MÁXIMO DE CARGA 5,8 TM, ALCANCE MÁXIMO HORIZONTAL 7,60 M, INCLUSIVE CAMINHÃO TOCO PBT 9.700 KG, POTÊNCIA DE 160 CV - CHI DIURNO. AF_08/2015</t>
  </si>
  <si>
    <t xml:space="preserve"> 00038641 </t>
  </si>
  <si>
    <t>MUDA DE PALMEIRA ARECA, H= *1,50* M</t>
  </si>
  <si>
    <t xml:space="preserve"> 1.63 </t>
  </si>
  <si>
    <t xml:space="preserve"> 00000365 </t>
  </si>
  <si>
    <t>MUDA DE ARBUSTO FOLHAGEM, SANSAO-DO-CAMPO OU EQUIVALENTE DA REGIAO, H= *50 A 70* CM</t>
  </si>
  <si>
    <t xml:space="preserve"> 1.64 </t>
  </si>
  <si>
    <t xml:space="preserve"> 00003322 </t>
  </si>
  <si>
    <t>GRAMA ESMERALDA OU SAO CARLOS OU CURITIBANA, EM PLACAS, SEM PLANTIO</t>
  </si>
  <si>
    <t xml:space="preserve"> 1.65 </t>
  </si>
  <si>
    <t>Transporte, Carga e Descarga de Materiais</t>
  </si>
  <si>
    <t xml:space="preserve"> 91386 </t>
  </si>
  <si>
    <t>CAMINHÃO BASCULANTE 10 M3, TRUCADO CABINE SIMPLES, PESO BRUTO TOTAL 23.000 KG, CARGA ÚTIL MÁXIMA 15.935 KG, DISTÂNCIA ENTRE EIXOS 4,80 M, POTÊNCIA 230 CV INCLUSIVE CAÇAMBA METÁLICA - CHP DIURNO. AF_06/2014</t>
  </si>
  <si>
    <t xml:space="preserve"> 91387 </t>
  </si>
  <si>
    <t>CAMINHÃO BASCULANTE 10 M3, TRUCADO CABINE SIMPLES, PESO BRUTO TOTAL 23.000 KG, CARGA ÚTIL MÁXIMA 15.935 KG, DISTÂNCIA ENTRE EIXOS 4,80 M, POTÊNCIA 230 CV INCLUSIVE CAÇAMBA METÁLICA - CHI DIURNO. AF_06/2014</t>
  </si>
  <si>
    <t xml:space="preserve"> 1.66 </t>
  </si>
  <si>
    <t xml:space="preserve"> 5631 </t>
  </si>
  <si>
    <t>ESCAVADEIRA HIDRÁULICA SOBRE ESTEIRAS, CAÇAMBA 0,80 M3, PESO OPERACIONAL 17 T, POTENCIA BRUTA 111 HP - CHP DIURNO. AF_06/2014</t>
  </si>
  <si>
    <t xml:space="preserve"> 5632 </t>
  </si>
  <si>
    <t>ESCAVADEIRA HIDRÁULICA SOBRE ESTEIRAS, CAÇAMBA 0,80 M3, PESO OPERACIONAL 17 T, POTENCIA BRUTA 111 HP - CHI DIURNO. AF_06/2014</t>
  </si>
  <si>
    <t xml:space="preserve"> 95309 </t>
  </si>
  <si>
    <t>CURSO DE CAPACITAÇÃO PARA AJUDANTE DE CARPINTEIRO (ENCARGOS COMPLEMENTARES) - HORISTA</t>
  </si>
  <si>
    <t xml:space="preserve"> 00006117 </t>
  </si>
  <si>
    <t>CARPINTEIRO AUXILIAR (HORISTA)</t>
  </si>
  <si>
    <t xml:space="preserve"> 95313 </t>
  </si>
  <si>
    <t>CURSO DE CAPACITAÇÃO PARA AJUDANTE ESPECIALIZADO (ENCARGOS COMPLEMENTARES) - HORISTA</t>
  </si>
  <si>
    <t xml:space="preserve"> 00000242 </t>
  </si>
  <si>
    <t>AJUDANTE ESPECIALIZADO (HORISTA)</t>
  </si>
  <si>
    <t xml:space="preserve"> 88261 </t>
  </si>
  <si>
    <t>CARPINTEIRO DE ESQUADRIAS COM ENCARGOS COMPLEMENTARES</t>
  </si>
  <si>
    <t xml:space="preserve"> 00020007 </t>
  </si>
  <si>
    <t>GUARNICAO / ALIZAR / VISTA LISA EM MADEIRA MACICA, PARA PORTA, E = *1* CM, L = *5* CM, PINUS /EUCALIPTO / VIROLA OU EQUIVALENTE DA REGIAO</t>
  </si>
  <si>
    <t xml:space="preserve"> 00039026 </t>
  </si>
  <si>
    <t>PREGO DE ACO POLIDO SEM CABECA 15 X 15 (1 1/4 X 13)</t>
  </si>
  <si>
    <t xml:space="preserve"> 00001106 </t>
  </si>
  <si>
    <t>CAL HIDRATADA CH-I PARA ARGAMASSAS</t>
  </si>
  <si>
    <t xml:space="preserve"> 88629 </t>
  </si>
  <si>
    <t>ARGAMASSA TRAÇO 1:3 (EM VOLUME DE CIMENTO E AREIA MÉDIA ÚMIDA), PREPARO MANUAL. AF_08/2019</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</si>
  <si>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</si>
  <si>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</si>
  <si>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</si>
  <si>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</si>
  <si>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</si>
  <si>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</si>
  <si>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</si>
  <si>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</si>
  <si>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</si>
  <si>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</si>
  <si>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</si>
  <si>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</si>
  <si>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</si>
  <si>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</si>
  <si>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</si>
  <si>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</si>
  <si>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2684 </t>
  </si>
  <si>
    <t>Argamassa industrializada Votomassa AC-II, ou similar</t>
  </si>
  <si>
    <t xml:space="preserve"> 82 </t>
  </si>
  <si>
    <t>Aço ca-60   4,2 a 9,5 mm</t>
  </si>
  <si>
    <t xml:space="preserve"> 00004823 </t>
  </si>
  <si>
    <t>MASSA PLASTICA PARA MARMORE/GRANITO</t>
  </si>
  <si>
    <t xml:space="preserve"> 00011795 </t>
  </si>
  <si>
    <t>GRANITO PARA BANCADA, POLIDO, TIPO ANDORINHA/ QUARTZ/ CASTELO/ CORUMBA OU OUTROS EQUIVALENTES DA REGIAO, E= *2,5* CM</t>
  </si>
  <si>
    <t xml:space="preserve"> 00037329 </t>
  </si>
  <si>
    <t>REJUNTE EPOXI, QUALQUER COR</t>
  </si>
  <si>
    <t xml:space="preserve"> 00037590 </t>
  </si>
  <si>
    <t>SUPORTE MAO-FRANCESA EM ACO, ABAS IGUAIS 30 CM, CAPACIDADE MINIMA 60 KG, BRANCO</t>
  </si>
  <si>
    <t xml:space="preserve"> 91287 </t>
  </si>
  <si>
    <t>BATENTE PARA PORTA DE MADEIRA, PADRÃO POPULAR - FORNECIMENTO E MONTAGEM. AF_10/2025</t>
  </si>
  <si>
    <t xml:space="preserve"> 00007319 </t>
  </si>
  <si>
    <t>TINTA ASFALTICA IMPERMEABILIZANTE DISPERSA EM AGUA, PARA MATERIAIS CIMENTICIOS</t>
  </si>
  <si>
    <t xml:space="preserve"> 00000184 </t>
  </si>
  <si>
    <t>BATENTE / PORTAL / ADUELA / MARCO EM MADEIRA MACICA COM REBAIXO, E = *3* CM, L = *14* CM, PARA PORTAS DE GIRO DE *60 CM A 120* CM X *210* CM, PINUS / EUCALIPTO / VIROLA OU EQUIVALENTE DA REGIAO (NAO INCLUI ALIZARES)</t>
  </si>
  <si>
    <t>JG</t>
  </si>
  <si>
    <t xml:space="preserve"> 00005066 </t>
  </si>
  <si>
    <t>PREGO DE ACO POLIDO COM CABECA 12 X 12</t>
  </si>
  <si>
    <t xml:space="preserve"> 00005075 </t>
  </si>
  <si>
    <t>PREGO DE ACO POLIDO COM CABECA 18 X 30 (2 3/4 X 10)</t>
  </si>
  <si>
    <t xml:space="preserve"> 89226 </t>
  </si>
  <si>
    <t>BETONEIRA CAPACIDADE NOMINAL DE 600 L, CAPACIDADE DE MISTURA 360 L, MOTOR ELÉTRICO TRIFÁSICO POTÊNCIA DE 4 CV, SEM CARREGADOR - CHI DIURNO. AF_05/2023</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</si>
  <si>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</si>
  <si>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</si>
  <si>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</si>
  <si>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</si>
  <si>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89225 </t>
  </si>
  <si>
    <t>BETONEIRA CAPACIDADE NOMINAL DE 600 L, CAPACIDADE DE MISTURA 360 L, MOTOR ELÉTRICO TRIFÁSICO POTÊNCIA DE 4 CV, SEM CARREGADOR - CHP DIURNO.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</si>
  <si>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</si>
  <si>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</si>
  <si>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</si>
  <si>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</si>
  <si>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</si>
  <si>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BETONEIRA, CAPACIDADE NOMINAL 600 L, CAPACIDADE DE MISTURA 360 L, MOTOR ELETRICO TRIFASICO 220/380V, POTENCIA 4CV, SEM CARREGADOR</t>
  </si>
  <si>
    <t xml:space="preserve"> 88281 </t>
  </si>
  <si>
    <t>MOTORISTA DE BASCULANTE COM ENCARGOS COMPLEMENTARES</t>
  </si>
  <si>
    <t xml:space="preserve"> 91380 </t>
  </si>
  <si>
    <t>CAMINHÃO BASCULANTE 10 M3, TRUCADO CABINE SIMPLES, PESO BRUTO TOTAL 23.000 KG, CARGA ÚTIL MÁXIMA 15.935 KG, DISTÂNCIA ENTRE EIXOS 4,80 M, POTÊNCIA 230 CV INCLUSIVE CAÇAMBA METÁLICA - DEPRECIAÇÃO. AF_06/2014</t>
  </si>
  <si>
    <t xml:space="preserve"> 91381 </t>
  </si>
  <si>
    <t>CAMINHÃO BASCULANTE 10 M3, TRUCADO CABINE SIMPLES, PESO BRUTO TOTAL 23.000 KG, CARGA ÚTIL MÁXIMA 15.935 KG, DISTÂNCIA ENTRE EIXOS 4,80 M, POTÊNCIA 230 CV INCLUSIVE CAÇAMBA METÁLICA - JUROS. AF_06/2014</t>
  </si>
  <si>
    <t xml:space="preserve"> 91382 </t>
  </si>
  <si>
    <t>CAMINHÃO BASCULANTE 10 M3, TRUCADO CABINE SIMPLES, PESO BRUTO TOTAL 23.000 KG, CARGA ÚTIL MÁXIMA 15.935 KG, DISTÂNCIA ENTRE EIXOS 4,80 M, POTÊNCIA 230 CV INCLUSIVE CAÇAMBA METÁLICA - IMPOSTOS E SEGUROS. AF_06/2014</t>
  </si>
  <si>
    <t xml:space="preserve"> 91383 </t>
  </si>
  <si>
    <t>CAMINHÃO BASCULANTE 10 M3, TRUCADO CABINE SIMPLES, PESO BRUTO TOTAL 23.000 KG, CARGA ÚTIL MÁXIMA 15.935 KG, DISTÂNCIA ENTRE EIXOS 4,80 M, POTÊNCIA 230 CV INCLUSIVE CAÇAMBA METÁLICA - MANUTENÇÃO. AF_06/2014</t>
  </si>
  <si>
    <t xml:space="preserve"> 91384 </t>
  </si>
  <si>
    <t>CAMINHÃO BASCULANTE 10 M3, TRUCADO CABINE SIMPLES, PESO BRUTO TOTAL 23.000 KG, CARGA ÚTIL MÁXIMA 15.935 KG, DISTÂNCIA ENTRE EIXOS 4,80 M, POTÊNCIA 230 CV INCLUSIVE CAÇAMBA METÁLICA - MATERIAIS NA OPERAÇÃO. AF_06/2014</t>
  </si>
  <si>
    <t xml:space="preserve"> 00037734 </t>
  </si>
  <si>
    <t>CACAMBA METALICA BASCULANTE COM CAPACIDADE DE 10 M3 (INCLUI MONTAGEM, NAO INCLUI CAMINHAO)</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</si>
  <si>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</si>
  <si>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</si>
  <si>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</si>
  <si>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</si>
  <si>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 xml:space="preserve"> 95329 </t>
  </si>
  <si>
    <t>CURSO DE CAPACITAÇÃO PARA CARPINTEIRO DE ESQUADRIA (ENCARGOS COMPLEMENTARES) - HORISTA</t>
  </si>
  <si>
    <t xml:space="preserve"> 00001214 </t>
  </si>
  <si>
    <t>CARPINTEIRO DE ESQUADRIAS (HORISTA)</t>
  </si>
  <si>
    <t xml:space="preserve"> 00004721 </t>
  </si>
  <si>
    <t>PEDRA BRITADA N. 1 (9,5 A 19 MM) POSTO PEDREIRA/FORNECEDOR, SEM FRETE</t>
  </si>
  <si>
    <t xml:space="preserve"> 86901 </t>
  </si>
  <si>
    <t>CUBA DE EMBUTIR OVAL EM LOUÇA BRANCA, 35 X 50CM OU EQUIVALENTE - FORNECIMENTO E INSTALAÇÃO. AF_01/2020</t>
  </si>
  <si>
    <t xml:space="preserve"> 00020269 </t>
  </si>
  <si>
    <t>LAVATORIO / CUBA DE EMBUTIR, OVAL, DE LOUCA BRANCA, SEM LADRAO, DIMENSOES *50 X 35* CM (L X C)</t>
  </si>
  <si>
    <t xml:space="preserve"> 86877 </t>
  </si>
  <si>
    <t>VÁLVULA EM METAL CROMADO 1.1/2" X 1.1/2" PARA TANQUE OU LAVATÓRIO, COM OU SEM LADRÃO - FORNECIMENTO E INSTALAÇÃO. AF_01/2020</t>
  </si>
  <si>
    <t xml:space="preserve"> 86883 </t>
  </si>
  <si>
    <t>SIFÃO DO TIPO FLEXÍVEL EM PVC 1 X 1.1/2 - FORNECIMENTO E INSTALAÇÃO. AF_01/2020</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</si>
  <si>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</si>
  <si>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</si>
  <si>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</si>
  <si>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</si>
  <si>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</si>
  <si>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</si>
  <si>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</si>
  <si>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</si>
  <si>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</si>
  <si>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</si>
  <si>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</si>
  <si>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</si>
  <si>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</si>
  <si>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</si>
  <si>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</si>
  <si>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</si>
  <si>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100298 </t>
  </si>
  <si>
    <t>CURSO DE CAPACITAÇÃO PARA MECÂNICO DE REFRIGERAÇÃO (ENCARGOS COMPLEMENTARES) - HORISTA</t>
  </si>
  <si>
    <t xml:space="preserve"> 00034794 </t>
  </si>
  <si>
    <t>MECANICO DE REFRIGERACAO (HORISTA)</t>
  </si>
  <si>
    <t xml:space="preserve"> 95344 </t>
  </si>
  <si>
    <t>CURSO DE CAPACITAÇÃO PARA MONTADOR DE ESTRUTURA METÁLICA (ENCARGOS COMPLEMENTARES) - HORISTA</t>
  </si>
  <si>
    <t xml:space="preserve"> 00044497 </t>
  </si>
  <si>
    <t>MONTADOR DE ESTRUTURAS METALICAS HORISTA</t>
  </si>
  <si>
    <t xml:space="preserve"> 95346 </t>
  </si>
  <si>
    <t>CURSO DE CAPACITAÇÃO PARA MOTORISTA DE BASCULANTE (ENCARGOS COMPLEMENTARES) - HORISTA</t>
  </si>
  <si>
    <t xml:space="preserve"> 00020020 </t>
  </si>
  <si>
    <t>MOTORISTA DE CAMINHAO-BASCULANTE (HORISTA)</t>
  </si>
  <si>
    <t xml:space="preserve"> 95351 </t>
  </si>
  <si>
    <t>CURSO DE CAPACITAÇÃO PARA MOTORISTA OPERADOR DE MUNCK (ENCARGOS COMPLEMENTARES) - HORISTA</t>
  </si>
  <si>
    <t xml:space="preserve"> 00004096 </t>
  </si>
  <si>
    <t>MOTORISTA OPERADOR DE CAMINHAO COM MUNCK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</si>
  <si>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</si>
  <si>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</si>
  <si>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</si>
  <si>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</si>
  <si>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</si>
  <si>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</si>
  <si>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</si>
  <si>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</si>
  <si>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95371 </t>
  </si>
  <si>
    <t>CURSO DE CAPACITAÇÃO PARA PEDREIRO (ENCARGOS COMPLEMENTARES) - HORISTA</t>
  </si>
  <si>
    <t xml:space="preserve"> 00004750 </t>
  </si>
  <si>
    <t>PEDREIRO (HORISTA)</t>
  </si>
  <si>
    <t xml:space="preserve"> 95385 </t>
  </si>
  <si>
    <t>CURSO DE CAPACITAÇÃO PARA TELHADISTA (ENCARGOS COMPLEMENTARES) - HORISTA</t>
  </si>
  <si>
    <t xml:space="preserve"> 00012869 </t>
  </si>
  <si>
    <t>TELHADOR / TELHADISTA (HORISTA)</t>
  </si>
  <si>
    <t xml:space="preserve"> 95387 </t>
  </si>
  <si>
    <t>CURSO DE CAPACITAÇÃO PARA VIDRACEIRO (ENCARGOS COMPLEMENTARES) - HORISTA</t>
  </si>
  <si>
    <t xml:space="preserve"> 00010489 </t>
  </si>
  <si>
    <t>VIDRACEIRO (HORISTA)</t>
  </si>
  <si>
    <t xml:space="preserve"> 125 </t>
  </si>
  <si>
    <t>Concreto simples fck= 15 MPA (b1/b2), fabricado na obra, sem lançamento e adensamento</t>
  </si>
  <si>
    <t xml:space="preserve"> 7692 </t>
  </si>
  <si>
    <t>Lançamento de concreto simples fabricado na obra, inclusive adensamento e acabamento em peças da superestrutura</t>
  </si>
  <si>
    <t xml:space="preserve"> 00011684 </t>
  </si>
  <si>
    <t>ENGATE / RABICHO FLEXIVEL INOX 1/2" X 40 CM</t>
  </si>
  <si>
    <t xml:space="preserve"> 00006141 </t>
  </si>
  <si>
    <t>ENGATE/RABICHO FLEXIVEL PLASTICO (PVC OU ABS) BRANCO 1/2" X 30 CM</t>
  </si>
  <si>
    <t xml:space="preserve"> 5627 </t>
  </si>
  <si>
    <t>ESCAVADEIRA HIDRÁULICA SOBRE ESTEIRAS, CAÇAMBA 0,80 M3, PESO OPERACIONAL 17 T, POTENCIA BRUTA 111 HP - DEPRECIAÇÃO. AF_06/2014</t>
  </si>
  <si>
    <t xml:space="preserve"> 5628 </t>
  </si>
  <si>
    <t>ESCAVADEIRA HIDRÁULICA SOBRE ESTEIRAS, CAÇAMBA 0,80 M3, PESO OPERACIONAL 17 T, POTENCIA BRUTA 111 HP - JUROS. AF_06/2014</t>
  </si>
  <si>
    <t xml:space="preserve"> 88294 </t>
  </si>
  <si>
    <t>OPERADOR DE ESCAVADEIRA COM ENCARGOS COMPLEMENTARES</t>
  </si>
  <si>
    <t xml:space="preserve"> 5629 </t>
  </si>
  <si>
    <t>ESCAVADEIRA HIDRÁULICA SOBRE ESTEIRAS, CAÇAMBA 0,80 M3, PESO OPERACIONAL 17 T, POTENCIA BRUTA 111 HP - MANUTENÇÃO. AF_06/2014</t>
  </si>
  <si>
    <t xml:space="preserve"> 5630 </t>
  </si>
  <si>
    <t>ESCAVADEIRA HIDRÁULICA SOBRE ESTEIRAS, CAÇAMBA 0,80 M3, PESO OPERACIONAL 17 T, POTENCIA BRUTA 111 HP - MATERIAIS NA OPERAÇÃO. AF_06/2014</t>
  </si>
  <si>
    <t xml:space="preserve"> 00010685 </t>
  </si>
  <si>
    <t>ESCAVADEIRA HIDRAULICA SOBRE ESTEIRAS, CACAMBA 0,80M3, PESO OPERACIONAL 17T, POTENCIA BRUTA 111HP</t>
  </si>
  <si>
    <t xml:space="preserve"> 00003080 </t>
  </si>
  <si>
    <t>FECHADURA ESPELHO PARA PORTA EXTERNA, EM ACO INOX (MAQUINA, TESTA E CONTRA-TESTA) E EM ZAMAC (MACANETA, LINGUETA E TRINCOS) COM ACABAMENTO CROMADO, MAQUINA DE 40 MM, INCLUINDO CHAVE TIPO CILINDRO</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</si>
  <si>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</si>
  <si>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</si>
  <si>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</si>
  <si>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</si>
  <si>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</si>
  <si>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</si>
  <si>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</si>
  <si>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</si>
  <si>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</si>
  <si>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</si>
  <si>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</si>
  <si>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</si>
  <si>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88286 </t>
  </si>
  <si>
    <t>MOTORISTA OPERADOR DE MUNCK COM ENCARGOS COMPLEMENTARES</t>
  </si>
  <si>
    <t xml:space="preserve"> 91629 </t>
  </si>
  <si>
    <t>GUINDAUTO HIDRÁULICO, CAPACIDADE MÁXIMA DE CARGA 6500 KG, MOMENTO MÁXIMO DE CARGA 5,8 TM, ALCANCE MÁXIMO HORIZONTAL 7,60 M, INCLUSIVE CAMINHÃO TOCO PBT 9.700 KG, POTÊNCIA DE 160 CV - DEPRECIAÇÃO. AF_08/2015</t>
  </si>
  <si>
    <t xml:space="preserve"> 91630 </t>
  </si>
  <si>
    <t>GUINDAUTO HIDRÁULICO, CAPACIDADE MÁXIMA DE CARGA 6500 KG, MOMENTO MÁXIMO DE CARGA 5,8 TM, ALCANCE MÁXIMO HORIZONTAL 7,60 M, INCLUSIVE CAMINHÃO TOCO PBT 9.700 KG, POTÊNCIA DE 160 CV - JUROS. AF_08/2015</t>
  </si>
  <si>
    <t xml:space="preserve"> 91631 </t>
  </si>
  <si>
    <t>GUINDAUTO HIDRÁULICO, CAPACIDADE MÁXIMA DE CARGA 6500 KG, MOMENTO MÁXIMO DE CARGA 5,8 TM, ALCANCE MÁXIMO HORIZONTAL 7,60 M, INCLUSIVE CAMINHÃO TOCO PBT 9.700 KG, POTÊNCIA DE 160 CV - IMPOSTOS E SEGUROS. AF_08/2015</t>
  </si>
  <si>
    <t xml:space="preserve"> 91632 </t>
  </si>
  <si>
    <t>GUINDAUTO HIDRÁULICO, CAPACIDADE MÁXIMA DE CARGA 6500 KG, MOMENTO MÁXIMO DE CARGA 5,8 TM, ALCANCE MÁXIMO HORIZONTAL 7,60 M, INCLUSIVE CAMINHÃO TOCO PBT 9.700 KG, POTÊNCIA DE 160 CV - MANUTENÇÃO. AF_08/2015</t>
  </si>
  <si>
    <t xml:space="preserve"> 91633 </t>
  </si>
  <si>
    <t>GUINDAUTO HIDRÁULICO, CAPACIDADE MÁXIMA DE CARGA 6500 KG, MOMENTO MÁXIMO DE CARGA 5,8 TM, ALCANCE MÁXIMO HORIZONTAL 7,60 M, INCLUSIVE CAMINHÃO TOCO PBT 9.700 KG, POTÊNCIA DE 160 CV - MATERIAIS NA OPERAÇÃO. AF_08/2015</t>
  </si>
  <si>
    <t xml:space="preserve"> 00010712 </t>
  </si>
  <si>
    <t>GUINDAUTO HIDRAULICO, CAPACIDADE MAXIMA DE CARGA 3300 KG, MOMENTO MAXIMO DE CARGA 5,8 TM, ALCANCE MAXIMO HORIZONTAL 7,60 M, PARA MONTAGEM SOBRE CHASSI DE CAMINHAO PBT MINIMO 8000 KG (INCLUI MONTAGEM, NAO INCLUI CAMINHAO)</t>
  </si>
  <si>
    <t xml:space="preserve"> 00044056 </t>
  </si>
  <si>
    <t>CAMINHAO TOCO, PESO BRUTO TOTAL 10700 KG, CARGA UTIL MAXIMA 7400 KG, DISTANCIA ENTRE EIXOS 4,00 M, POTENCIA 175 CV (INCLUI CABINE E CHASSI, NAO INCLUI CARROCERIA)</t>
  </si>
  <si>
    <t xml:space="preserve"> 99829 </t>
  </si>
  <si>
    <t>LAVADORA DE ALTA PRESSAO (LAVA-JATO) PARA AGUA FRIA, PRESSAO DE OPERACAO ENTRE 1400 E 1900 LIB/POL2, VAZAO MAXIMA ENTRE 400 E 700 L/H - DEPRECIAÇÃO. AF_05/2023</t>
  </si>
  <si>
    <t xml:space="preserve"> 99830 </t>
  </si>
  <si>
    <t>LAVADORA DE ALTA PRESSAO (LAVA-JATO) PARA AGUA FRIA, PRESSAO DE OPERACAO ENTRE 1400 E 1900 LIB/POL2, VAZAO MAXIMA ENTRE 400 E 700 L/H - JUROS. AF_05/2023</t>
  </si>
  <si>
    <t xml:space="preserve"> 99831 </t>
  </si>
  <si>
    <t>LAVADORA DE ALTA PRESSAO (LAVA-JATO) PARA AGUA FRIA, PRESSAO DE OPERACAO ENTRE 1400 E 1900 LIB/POL2, VAZAO MAXIMA ENTRE 400 E 700 L/H - MANUTENÇÃO. AF_05/2023</t>
  </si>
  <si>
    <t xml:space="preserve"> 99832 </t>
  </si>
  <si>
    <t>LAVADORA DE ALTA PRESSAO (LAVA-JATO) PARA AGUA FRIA, PRESSAO DE OPERACAO ENTRE 1400 E 1900 LIB/POL2, VAZAO MAXIMA ENTRE 400 E 700 L/H - MATERIAIS NA OPERAÇÃO. AF_05/2023</t>
  </si>
  <si>
    <t xml:space="preserve"> 00000746 </t>
  </si>
  <si>
    <t>LAVADORA DE ALTA PRESSAO (LAVA - JATO) PARA AGUA FRIA, PRESSAO DE OPERACAO ENTRE 1400 E 1900 LIB/POL2, VAZAO MAXIMA ENTRE 400 E 700 L/H, POTENCIA DE OPERACAO ENTRE 2,50 E 3,00 CV</t>
  </si>
  <si>
    <t xml:space="preserve"> 00002432 </t>
  </si>
  <si>
    <t>DOBRADICA EM ACO/FERRO, 3 1/2" X 3", E= 1,9 A 2 MM, COM ANEL, CROMADO OU ZINCADO, TAMPA BOLA, COM PARAFUSOS</t>
  </si>
  <si>
    <t xml:space="preserve"> 00004964 </t>
  </si>
  <si>
    <t>PORTA DE ABRIR / GIRO, DE MADEIRA FOLHA MEDIA (NBR 15930) DE 800 X 2100 MM, DE 35 MM A 40 MM DE ESPESSURA, NUCLEO SEMI-SOLIDO (SARRAFEADO), CAPA FRISADA EM HDF, ACABAMENTO MELAMINICO EM PADRAO MADEIRA</t>
  </si>
  <si>
    <t xml:space="preserve"> 00011055 </t>
  </si>
  <si>
    <t>PARAFUSO ROSCA SOBERBA ZINCADO CABECA CHATA FENDA SIMPLES 3,5 X 25 MM (1")</t>
  </si>
  <si>
    <t xml:space="preserve"> 00011945 </t>
  </si>
  <si>
    <t>BUCHA DE NYLON SEM ABA S4</t>
  </si>
  <si>
    <t xml:space="preserve"> 00044945 </t>
  </si>
  <si>
    <t>SIFAO / TUBO SINFONADO EXTENSIVEL/SANFONADO, UNIVERSAL/ SIMPLES, ENTRE *50 A 70* CM, DE PLASTICO BRANCO</t>
  </si>
  <si>
    <t xml:space="preserve"> 00013415 </t>
  </si>
  <si>
    <t>TORNEIRA DE MESA/BANCADA, PARA LAVATORIO, FIXA, METALICA CROMADA, PADRAO POPULAR, 1/2" OU 3/4"</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</si>
  <si>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</si>
  <si>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</si>
  <si>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</si>
  <si>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</si>
  <si>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00010422 </t>
  </si>
  <si>
    <t>BACIA SANITARIA (VASO) COM CAIXA ACOPLADA, SIFAO APARENTE, DE LOUCA BRANCA (SEM ASSENTO)</t>
  </si>
  <si>
    <t xml:space="preserve"> 00037588 </t>
  </si>
  <si>
    <t>VALVULA DE ESCOAMENTO PARA TANQUE, EM METAL CROMADO, 1.1/2", SEM LADRAO, COM TAMPAO PLASTICO</t>
  </si>
  <si>
    <t xml:space="preserve"> 00006157 </t>
  </si>
  <si>
    <t>VALVULA EM METAL CROMADO PARA PIA AMERICANA 3.1/2 X 1.1/2"</t>
  </si>
  <si>
    <t xml:space="preserve"> 00011687 </t>
  </si>
  <si>
    <t>BANCADA/TAMPO ACO INOX (AISI 304), LARGURA 60 CM, COM RODABANCA (NAO INCLUI PES DE APOIO)</t>
  </si>
  <si>
    <t xml:space="preserve"> 00000939 </t>
  </si>
  <si>
    <t>FIO DE COBRE, SOLIDO, CLASSE 1, ISOLACAO EM PVC/A, ANTICHAMA BWF-B, 450/750V, SECAO NOMINAL 2,5 MM2</t>
  </si>
  <si>
    <t xml:space="preserve"> 00002688 </t>
  </si>
  <si>
    <t>ELETRODUTO PVC FLEXIVEL CORRUGADO, COR AMARELA, DE 25 MM</t>
  </si>
  <si>
    <t xml:space="preserve"> 00020111 </t>
  </si>
  <si>
    <t>FITA ISOLANTE ADESIVA ANTICHAMA, USO ATE 750 V, EM ROLO DE 19 MM X 20 M</t>
  </si>
  <si>
    <t xml:space="preserve"> 00000013 </t>
  </si>
  <si>
    <t>ESTOPA</t>
  </si>
  <si>
    <t xml:space="preserve"> 00003518 </t>
  </si>
  <si>
    <t>JOELHO PVC, SOLDAVEL, PB, 45 GRAUS, DN 50 MM, PARA ESGOTO PREDIAL</t>
  </si>
  <si>
    <t xml:space="preserve"> 00009838 </t>
  </si>
  <si>
    <t>TUBO PVC SERIE NORMAL, DN 50 MM, PARA ESGOTO PREDIAL (NBR 5688)</t>
  </si>
  <si>
    <t xml:space="preserve"> 00003520 </t>
  </si>
  <si>
    <t>JOELHO PVC, SOLDAVEL, PB, 90 GRAUS, DN 100 MM, PARA ESGOTO PREDIAL</t>
  </si>
  <si>
    <t xml:space="preserve"> 00009836 </t>
  </si>
  <si>
    <t>TUBO PVC SERIE NORMAL, DN 100 MM, PARA ESGOTO PREDIAL (NBR 5688)</t>
  </si>
  <si>
    <t xml:space="preserve"> 00010908 </t>
  </si>
  <si>
    <t>JUNCAO DE REDUCAO INVERTIDA, PVC SOLDAVEL, 100 X 50 MM, SERIE NORMAL PARA ESGOTO PREDIAL</t>
  </si>
  <si>
    <t xml:space="preserve"> 00000367 </t>
  </si>
  <si>
    <t>AREIA GROSSA - POSTO JAZIDA/FORNECEDOR (RETIRADO NA JAZIDA, SEM TRANSPORTE)</t>
  </si>
  <si>
    <t xml:space="preserve"> 88315 </t>
  </si>
  <si>
    <t>SERRALHEIRO COM ENCARGOS COMPLEMENTARES</t>
  </si>
  <si>
    <t xml:space="preserve"> 00007288 </t>
  </si>
  <si>
    <t>TINTA ESMALTE SINTETICO PREMIUM FOSCO</t>
  </si>
  <si>
    <t xml:space="preserve"> 88245 </t>
  </si>
  <si>
    <t>ARMADOR COM ENCARGOS COMPLEMENTARES</t>
  </si>
  <si>
    <t xml:space="preserve"> 95314 </t>
  </si>
  <si>
    <t>CURSO DE CAPACITAÇÃO PARA ARMADOR (ENCARGOS COMPLEMENTARES) - HORISTA</t>
  </si>
  <si>
    <t xml:space="preserve"> 00000378 </t>
  </si>
  <si>
    <t>ARMADOR (HORISTA)</t>
  </si>
  <si>
    <t xml:space="preserve"> 00039017 </t>
  </si>
  <si>
    <t>ESPACADOR / DISTANCIADOR CIRCULAR COM ENTRADA LATERAL, EM PLASTICO, PARA VERGALHAO *4,2 A 12,5* MM, COBRIMENTO 20 MM</t>
  </si>
  <si>
    <t xml:space="preserve"> 00039315 </t>
  </si>
  <si>
    <t>ESPACADOR / DISTANCIADOR TIPO GARRA DUPLA, EM PLASTICO, COBRIMENTO *20* MM, PARA FERRAGENS DE LAJES E FUNDO DE VIGAS</t>
  </si>
  <si>
    <t xml:space="preserve"> 95377 </t>
  </si>
  <si>
    <t>CURSO DE CAPACITAÇÃO PARA SERRALHEIRO (ENCARGOS COMPLEMENTARES) - HORISTA</t>
  </si>
  <si>
    <t xml:space="preserve"> 00006110 </t>
  </si>
  <si>
    <t>SERRALHEIRO (HORISTA)</t>
  </si>
  <si>
    <t xml:space="preserve"> 00004718 </t>
  </si>
  <si>
    <t>PEDRA BRITADA N. 2 (19 A 38 MM) POSTO PEDREIRA/FORNECEDOR, SEM FRETE</t>
  </si>
  <si>
    <t xml:space="preserve"> 104325 </t>
  </si>
  <si>
    <t xml:space="preserve"> 1.18 </t>
  </si>
  <si>
    <t xml:space="preserve"> 102145 </t>
  </si>
  <si>
    <t>ESPELHO CRISTAL, ESPESSURA 4 MM, ADERIDO COM ADESIVO FIXA ESPELHO, COM MOLDURA DE MADEIRA APARAFUSADA NA PAREDE, COM ÁREA MENOR OU IGUAL A 1,0 M2. AF_11/2025</t>
  </si>
  <si>
    <t xml:space="preserve"> 92019 </t>
  </si>
  <si>
    <t>TOMADA BAIXA DE EMBUTIR (4 MÓDULOS), 2P+T 10 A, INCLUINDO SUPORTE E PLACA - FORNECIMENTO E INSTALAÇÃO. AF_03/2023</t>
  </si>
  <si>
    <t xml:space="preserve"> 92035 </t>
  </si>
  <si>
    <t>INTERRUPTOR SIMPLES (1 MÓDULO), INTERRUPTOR PARALELO (1 MÓDULO) E 1 TOMADA DE EMBUTIR 2P+T 10 A, INCLUINDO SUPORTE E PLACA - FORNECIMENTO E INSTALAÇÃO. AF_03/2023</t>
  </si>
  <si>
    <t>CAIXA DE PASSAGEM PARA AR CONDICIONADO - FORNECIMENTO E INSTALAÇÃO.</t>
  </si>
  <si>
    <t xml:space="preserve"> 00003148 </t>
  </si>
  <si>
    <t>FITA VEDA ROSCA, EM PTFE, ROLO DE 18 MM X 50 M (L X C)</t>
  </si>
  <si>
    <t xml:space="preserve"> 00039771 </t>
  </si>
  <si>
    <t>CAIXA DE PASSAGEM METALICA DE SOBREPOR COM TAMPA PARAFUSADA, DIMENSOES 20 X 20 X 10 CM</t>
  </si>
  <si>
    <t xml:space="preserve"> 00004375 </t>
  </si>
  <si>
    <t>BUCHA DE NYLON SEM ABA S6</t>
  </si>
  <si>
    <t xml:space="preserve"> 00011059 </t>
  </si>
  <si>
    <t>PARAFUSO ROSCA SOBERBA ZINCADO CABECA CHATA FENDA SIMPLES 5,5 X 50 MM (2")</t>
  </si>
  <si>
    <t xml:space="preserve"> 00020017 </t>
  </si>
  <si>
    <t>GUARNICAO / ALIZAR / VISTA LISA EM MADEIRA MACICA, PARA PORTA, E = *1* CM, L = *5* CM, CEDRINHO / ANGELIM COMERCIAL / TAURI/ CURUPIXA / PEROBA / CUMARU OU EQUIVALENTE DA REGIAO</t>
  </si>
  <si>
    <t xml:space="preserve"> 00004791 </t>
  </si>
  <si>
    <t>ADESIVO ACRILICO DE BASE AQUOSA / COLA DE CONTATO</t>
  </si>
  <si>
    <t xml:space="preserve"> 00001872 </t>
  </si>
  <si>
    <t>CAIXA DE PASSAGEM, EM PVC, DE 4" X 2", PARA ELETRODUTO FLEXIVEL CORRUGADO</t>
  </si>
  <si>
    <t xml:space="preserve"> 91950 </t>
  </si>
  <si>
    <t>SUPORTE PARAFUSADO COM PLACA DE ENCAIXE 4" X 4" MÉDIO (1,30 M DO PISO) PARA PONTO ELÉTRICO - FORNECIMENTO E INSTALAÇÃO. AF_03/2023</t>
  </si>
  <si>
    <t xml:space="preserve"> 92018 </t>
  </si>
  <si>
    <t>TOMADA BAIXA DE EMBUTIR (4 MÓDULOS), 2P+T 10 A, SEM SUPORTE E SEM PLACA - FORNECIMENTO E INSTALAÇÃO. AF_03/2023</t>
  </si>
  <si>
    <t xml:space="preserve"> 91946 </t>
  </si>
  <si>
    <t>SUPORTE PARAFUSADO COM PLACA DE ENCAIXE 4" X 2" MÉDIO (1,30 M DO PISO) PARA PONTO ELÉTRICO - FORNECIMENTO E INSTALAÇÃO. AF_03/2023</t>
  </si>
  <si>
    <t xml:space="preserve"> 92034 </t>
  </si>
  <si>
    <t>INTERRUPTOR SIMPLES (1 MÓDULO), INTERRUPTOR PARALELO (1 MÓDULO) E 1 TOMADA DE EMBUTIR 2P+T 10 A, SEM SUPORTE E SEM PLACA - FORNECIMENTO E INSTALAÇÃO. AF_03/2023</t>
  </si>
  <si>
    <t xml:space="preserve"> 00007097 </t>
  </si>
  <si>
    <t>TE SANITARIO, PVC, DN 50 X 50 MM, SERIE NORMAL, PARA ESGOTO PREDIAL</t>
  </si>
  <si>
    <t xml:space="preserve"> 00038101 </t>
  </si>
  <si>
    <t>TOMADA 2P+T 10A, 250V (APENAS MODULO)</t>
  </si>
  <si>
    <t xml:space="preserve"> 00038112 </t>
  </si>
  <si>
    <t>INTERRUPTOR SIMPLES 10A, 250V (APENAS MODULO)</t>
  </si>
  <si>
    <t xml:space="preserve"> 00038113 </t>
  </si>
  <si>
    <t>INTERRUPTOR PARALELO 10A, 250V (APENAS MODULO)</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</si>
  <si>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</si>
  <si>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</si>
  <si>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</si>
  <si>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</si>
  <si>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00038098 </t>
  </si>
  <si>
    <t>ESPELHO / PLACA DE 6 POSTOS 4" X 4", PARA INSTALACAO DE TOMADAS E INTERRUPTORES</t>
  </si>
  <si>
    <t xml:space="preserve"> 00038100 </t>
  </si>
  <si>
    <t>SUPORTE DE FIXACAO PARA ESPELHO / PLACA 4" X 4", PARA 6 MODULOS, PARA INSTALACAO DE TOMADAS E INTERRUPTORES (SOMENTE SUPORTE)</t>
  </si>
  <si>
    <t>Não desonerado/ 117,73 %</t>
  </si>
  <si>
    <t xml:space="preserve">SINAPI - 01/2026 - Bahia
ORSE - 12/2025 - Sergipe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</si>
</sst>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R$&quot;\ * #,##0.00_-;\-&quot;R$&quot;\ * #,##0.00_-;_-&quot;R$&quot;\ * &quot;-&quot;??_-;_-@_-"/>
    <numFmt numFmtId="43" formatCode="_-* #,##0.00_-;\-* #,##0.00_-;_-* &quot;-&quot;??_-;_-@_-"/>
    <numFmt numFmtId="164" formatCode="[$-F800]dddd\,\ mmmm\ dd\,\ yyyy"/>
    <numFmt numFmtId="165" formatCode="0.0%"/>
    <numFmt numFmtId="166" formatCode="_-* #,##0.0000_-;\-* #,##0.0000_-;_-* &quot;-&quot;??_-;_-@_-"/>
    <numFmt numFmtId="167" formatCode="&quot;R$&quot;\ #,##0.00"/>
    <numFmt numFmtId="168" formatCode="_(* #,##0.00_);_(* \(#,##0.00\);_(* &quot;-&quot;??_);_(@_)"/>
    <numFmt numFmtId="169" formatCode="_(&quot;R$ &quot;* #,##0.00_);_(&quot;R$ &quot;* \(#,##0.00\);_(&quot;R$ &quot;* &quot;-&quot;??_);_(@_)"/>
    <numFmt numFmtId="170" formatCode="General;General;"/>
    <numFmt numFmtId="171" formatCode="dd\ &quot;de&quot;\ mmmm\ &quot;de&quot;\ yyyy"/>
    <numFmt numFmtId="172" formatCode="#,##0.0000000"/>
    <numFmt numFmtId="173" formatCode="0.000%"/>
    <numFmt numFmtId="174" formatCode="_-* #,##0.00000_-;\-* #,##0.00000_-;_-* &quot;-&quot;??_-;_-@_-"/>
    <numFmt numFmtId="175" formatCode="_(* #,##0.00_);_(* \(#,##0.00\);_(* \-??_);_(@_)"/>
    <numFmt numFmtId="176" formatCode="_-* #,##0.00_-;\-* #,##0.00_-;_-* \-??_-;_-@_-"/>
    <numFmt numFmtId="177" formatCode="0.0000"/>
  </numFmts>
  <fonts count="50"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sz val="10"/>
      <color theme="1"/>
      <name val="Arial"/>
      <family val="2"/>
    </font>
    <font>
      <sz val="12"/>
      <color theme="1"/>
      <name val="Arial"/>
      <family val="2"/>
    </font>
    <font>
      <b/>
      <sz val="16"/>
      <color theme="1"/>
      <name val="Arial"/>
      <family val="2"/>
    </font>
    <font>
      <b/>
      <sz val="10"/>
      <color theme="1"/>
      <name val="Arial"/>
      <family val="2"/>
    </font>
    <font>
      <sz val="9"/>
      <color theme="1"/>
      <name val="Arial"/>
      <family val="2"/>
    </font>
    <font>
      <b/>
      <sz val="12"/>
      <color theme="1"/>
      <name val="Arial"/>
      <family val="2"/>
    </font>
    <font>
      <b/>
      <sz val="11"/>
      <color theme="1"/>
      <name val="Arial"/>
      <family val="2"/>
    </font>
    <font>
      <b/>
      <sz val="9"/>
      <color theme="1"/>
      <name val="Arial"/>
      <family val="2"/>
    </font>
    <font>
      <sz val="10"/>
      <name val="Arial"/>
      <family val="2"/>
    </font>
    <font>
      <sz val="9"/>
      <color theme="1"/>
      <name val="Calibri"/>
      <family val="2"/>
      <scheme val="minor"/>
    </font>
    <font>
      <b/>
      <sz val="10"/>
      <color rgb="FFFF0000"/>
      <name val="Arial"/>
      <family val="2"/>
    </font>
    <font>
      <sz val="10"/>
      <color rgb="FFFF0000"/>
      <name val="Arial"/>
      <family val="2"/>
    </font>
    <font>
      <b/>
      <sz val="10"/>
      <color rgb="FF00B050"/>
      <name val="Arial"/>
      <family val="2"/>
    </font>
    <font>
      <b/>
      <sz val="10"/>
      <color rgb="FF0070C0"/>
      <name val="Arial"/>
      <family val="2"/>
    </font>
    <font>
      <sz val="10"/>
      <color rgb="FF0070C0"/>
      <name val="Arial"/>
      <family val="2"/>
    </font>
    <font>
      <sz val="10"/>
      <color rgb="FF00B050"/>
      <name val="Arial"/>
      <family val="2"/>
    </font>
    <font>
      <b/>
      <sz val="11"/>
      <color theme="4" tint="-0.249977111117893"/>
      <name val="Arial"/>
      <family val="2"/>
    </font>
    <font>
      <sz val="10"/>
      <color rgb="FF000000"/>
      <name val="Arial"/>
      <family val="1"/>
    </font>
    <font>
      <b/>
      <sz val="10"/>
      <color rgb="FF000000"/>
      <name val="Arial"/>
      <family val="1"/>
    </font>
    <font>
      <sz val="8"/>
      <name val="Calibri"/>
      <family val="2"/>
      <scheme val="minor"/>
    </font>
    <font>
      <sz val="11"/>
      <name val="Arial"/>
      <family val="1"/>
    </font>
    <font>
      <b/>
      <sz val="11"/>
      <name val="Arial"/>
      <family val="2"/>
    </font>
    <font>
      <sz val="10"/>
      <name val="Arial"/>
      <family val="2"/>
    </font>
    <font>
      <sz val="9"/>
      <name val="Arial"/>
      <family val="2"/>
    </font>
    <font>
      <u/>
      <sz val="11"/>
      <color theme="10"/>
      <name val="Calibri"/>
      <family val="2"/>
    </font>
    <font>
      <b/>
      <sz val="12"/>
      <name val="Arial"/>
      <family val="2"/>
    </font>
    <font>
      <sz val="12"/>
      <name val="Arial"/>
      <family val="2"/>
    </font>
    <font>
      <b/>
      <sz val="10"/>
      <name val="Arial"/>
      <family val="2"/>
    </font>
    <font>
      <sz val="11"/>
      <name val="Arial"/>
      <family val="2"/>
    </font>
    <font>
      <b/>
      <sz val="10"/>
      <color indexed="12"/>
      <name val="Arial"/>
      <family val="2"/>
    </font>
    <font>
      <b/>
      <u/>
      <sz val="15"/>
      <name val="Arial"/>
      <family val="2"/>
    </font>
    <font>
      <b/>
      <sz val="20"/>
      <color indexed="10"/>
      <name val="Arial"/>
      <family val="2"/>
    </font>
    <font>
      <b/>
      <sz val="12"/>
      <color indexed="10"/>
      <name val="Arial"/>
      <family val="2"/>
    </font>
    <font>
      <sz val="11"/>
      <color indexed="9"/>
      <name val="Arial"/>
      <family val="2"/>
    </font>
    <font>
      <b/>
      <sz val="11"/>
      <color indexed="12"/>
      <name val="Arial"/>
      <family val="2"/>
    </font>
    <font>
      <b/>
      <sz val="18"/>
      <name val="Arial"/>
      <family val="2"/>
    </font>
    <font>
      <sz val="10.5"/>
      <name val="Arial"/>
      <family val="2"/>
    </font>
    <font>
      <i/>
      <sz val="12"/>
      <name val="Calibri"/>
      <family val="2"/>
    </font>
    <font>
      <i/>
      <u/>
      <sz val="12"/>
      <name val="Calibri"/>
      <family val="2"/>
    </font>
    <font>
      <u/>
      <sz val="10"/>
      <name val="Arial"/>
      <family val="2"/>
    </font>
    <font>
      <b/>
      <sz val="10"/>
      <name val="Arial"/>
      <family val="1"/>
    </font>
    <font>
      <sz val="11"/>
      <color indexed="8"/>
      <name val="Calibri"/>
      <family val="2"/>
    </font>
    <font>
      <b/>
      <sz val="11"/>
      <name val="Arial"/>
      <family val="1"/>
    </font>
    <font>
      <sz val="10"/>
      <name val="Arial"/>
      <family val="1"/>
    </font>
    <font>
      <sz val="10"/>
      <color rgb="FF000000"/>
      <name val="Times New Roman"/>
      <family val="1"/>
    </font>
    <font>
      <sz val="10"/>
      <color rgb="FF000000"/>
      <name val="Arial"/>
      <family val="2"/>
    </font>
  </fonts>
  <fills count="23">
    <fill>
      <patternFill patternType="none"/>
    </fill>
    <fill>
      <patternFill patternType="gray125"/>
    </fill>
    <fill>
      <patternFill patternType="solid">
        <fgColor theme="0" tint="-0.249977111117893"/>
        <bgColor indexed="64"/>
      </patternFill>
    </fill>
    <fill>
      <patternFill patternType="solid">
        <fgColor rgb="FFC8E6F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D8ECF6"/>
      </patternFill>
    </fill>
    <fill>
      <patternFill patternType="solid">
        <fgColor theme="0"/>
        <bgColor indexed="64"/>
      </patternFill>
    </fill>
    <fill>
      <patternFill patternType="solid">
        <fgColor rgb="FFFFFFFF"/>
      </patternFill>
    </fill>
    <fill>
      <patternFill patternType="solid">
        <fgColor indexed="43"/>
        <bgColor indexed="64"/>
      </patternFill>
    </fill>
    <fill>
      <patternFill patternType="solid">
        <fgColor rgb="FFDFF0D8"/>
      </patternFill>
    </fill>
    <fill>
      <patternFill patternType="solid">
        <fgColor rgb="FFD6D6D6"/>
      </patternFill>
    </fill>
    <fill>
      <patternFill patternType="solid">
        <fgColor rgb="FFEFEFEF"/>
      </patternFill>
    </fill>
    <fill>
      <patternFill patternType="solid">
        <fgColor rgb="FFDFF0D8"/>
        <bgColor rgb="FFDFF0D8"/>
      </patternFill>
    </fill>
    <fill>
      <patternFill patternType="solid">
        <fgColor rgb="FFFFFFFF"/>
        <bgColor rgb="FFFFFFFF"/>
      </patternFill>
    </fill>
    <fill>
      <patternFill patternType="solid">
        <fgColor rgb="FFD6D6D6"/>
        <bgColor rgb="FFD6D6D6"/>
      </patternFill>
    </fill>
    <fill>
      <patternFill patternType="solid">
        <fgColor rgb="FFEFEFEF"/>
        <bgColor rgb="FFEFEFEF"/>
      </patternFill>
    </fill>
    <fill>
      <patternFill patternType="solid">
        <fgColor rgb="FFC8E5F3"/>
        <bgColor indexed="64"/>
      </patternFill>
    </fill>
    <fill>
      <patternFill patternType="solid">
        <fgColor theme="0" tint="-0.34998626667073579"/>
        <bgColor indexed="64"/>
      </patternFill>
    </fill>
    <fill>
      <patternFill patternType="solid">
        <fgColor theme="6" tint="0.39997558519241921"/>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style="medium">
        <color indexed="64"/>
      </bottom>
      <diagonal/>
    </border>
    <border>
      <left style="thin">
        <color theme="0" tint="-0.24994659260841701"/>
      </left>
      <right style="thin">
        <color theme="0" tint="-0.24994659260841701"/>
      </right>
      <top style="thin">
        <color theme="0" tint="-0.2499465926084170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medium">
        <color indexed="64"/>
      </right>
      <top/>
      <bottom style="thin">
        <color theme="0" tint="-0.24994659260841701"/>
      </bottom>
      <diagonal/>
    </border>
    <border>
      <left style="medium">
        <color indexed="64"/>
      </left>
      <right style="thin">
        <color theme="0" tint="-0.24994659260841701"/>
      </right>
      <top style="medium">
        <color indexed="64"/>
      </top>
      <bottom style="double">
        <color indexed="64"/>
      </bottom>
      <diagonal/>
    </border>
    <border>
      <left style="thin">
        <color theme="0" tint="-0.24994659260841701"/>
      </left>
      <right style="thin">
        <color theme="0" tint="-0.24994659260841701"/>
      </right>
      <top style="medium">
        <color indexed="64"/>
      </top>
      <bottom style="double">
        <color indexed="64"/>
      </bottom>
      <diagonal/>
    </border>
    <border>
      <left style="thin">
        <color theme="0" tint="-0.24994659260841701"/>
      </left>
      <right style="medium">
        <color indexed="64"/>
      </right>
      <top style="medium">
        <color indexed="64"/>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top/>
      <bottom style="thin">
        <color theme="0" tint="-0.24994659260841701"/>
      </bottom>
      <diagonal/>
    </border>
    <border>
      <left style="thin">
        <color theme="0" tint="-0.24994659260841701"/>
      </left>
      <right/>
      <top style="medium">
        <color indexed="64"/>
      </top>
      <bottom style="double">
        <color indexed="64"/>
      </bottom>
      <diagonal/>
    </border>
    <border>
      <left style="thin">
        <color theme="0" tint="-0.24994659260841701"/>
      </left>
      <right/>
      <top style="thin">
        <color theme="0" tint="-0.24994659260841701"/>
      </top>
      <bottom style="medium">
        <color indexed="64"/>
      </bottom>
      <diagonal/>
    </border>
    <border>
      <left style="medium">
        <color indexed="64"/>
      </left>
      <right style="medium">
        <color indexed="64"/>
      </right>
      <top/>
      <bottom style="thin">
        <color theme="0" tint="-0.24994659260841701"/>
      </bottom>
      <diagonal/>
    </border>
    <border>
      <left style="medium">
        <color indexed="64"/>
      </left>
      <right style="medium">
        <color indexed="64"/>
      </right>
      <top style="thin">
        <color theme="0" tint="-0.24994659260841701"/>
      </top>
      <bottom style="thin">
        <color theme="0" tint="-0.24994659260841701"/>
      </bottom>
      <diagonal/>
    </border>
    <border>
      <left style="medium">
        <color indexed="64"/>
      </left>
      <right style="medium">
        <color indexed="64"/>
      </right>
      <top style="thin">
        <color theme="0" tint="-0.24994659260841701"/>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medium">
        <color indexed="64"/>
      </top>
      <bottom style="medium">
        <color indexed="64"/>
      </bottom>
      <diagonal/>
    </border>
    <border>
      <left/>
      <right/>
      <top style="thin">
        <color indexed="64"/>
      </top>
      <bottom/>
      <diagonal/>
    </border>
    <border>
      <left/>
      <right style="thin">
        <color theme="0" tint="-0.24994659260841701"/>
      </right>
      <top style="medium">
        <color indexed="64"/>
      </top>
      <bottom style="double">
        <color indexed="64"/>
      </bottom>
      <diagonal/>
    </border>
    <border>
      <left/>
      <right style="thin">
        <color theme="0" tint="-0.24994659260841701"/>
      </right>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theme="0" tint="-0.24994659260841701"/>
      </right>
      <top style="thin">
        <color theme="0" tint="-0.24994659260841701"/>
      </top>
      <bottom/>
      <diagonal/>
    </border>
    <border>
      <left style="thin">
        <color theme="0" tint="-0.24994659260841701"/>
      </left>
      <right style="medium">
        <color indexed="64"/>
      </right>
      <top style="thin">
        <color theme="0" tint="-0.2499465926084170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s>
  <cellStyleXfs count="3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2" fillId="0" borderId="0"/>
    <xf numFmtId="0" fontId="12" fillId="0" borderId="0"/>
    <xf numFmtId="0" fontId="24" fillId="0" borderId="0"/>
    <xf numFmtId="43" fontId="24" fillId="0" borderId="0" applyFont="0" applyFill="0" applyBorder="0" applyAlignment="0" applyProtection="0"/>
    <xf numFmtId="0" fontId="26" fillId="0" borderId="0"/>
    <xf numFmtId="168" fontId="26" fillId="0" borderId="0" applyFont="0" applyFill="0" applyBorder="0" applyAlignment="0" applyProtection="0"/>
    <xf numFmtId="0" fontId="24" fillId="0" borderId="0"/>
    <xf numFmtId="0" fontId="1" fillId="0" borderId="0"/>
    <xf numFmtId="0" fontId="1" fillId="0" borderId="0"/>
    <xf numFmtId="43" fontId="1" fillId="0" borderId="0" applyFont="0" applyFill="0" applyBorder="0" applyAlignment="0" applyProtection="0"/>
    <xf numFmtId="0" fontId="28" fillId="0" borderId="0" applyNumberFormat="0" applyFill="0" applyBorder="0" applyAlignment="0" applyProtection="0"/>
    <xf numFmtId="43" fontId="1" fillId="0" borderId="0" applyFont="0" applyFill="0" applyBorder="0" applyAlignment="0" applyProtection="0"/>
    <xf numFmtId="169" fontId="12" fillId="0" borderId="0" applyFont="0" applyFill="0" applyBorder="0" applyAlignment="0" applyProtection="0"/>
    <xf numFmtId="0" fontId="1" fillId="0" borderId="0"/>
    <xf numFmtId="0" fontId="27" fillId="0" borderId="0"/>
    <xf numFmtId="0" fontId="1" fillId="0" borderId="0"/>
    <xf numFmtId="0" fontId="24" fillId="0" borderId="0"/>
    <xf numFmtId="0" fontId="1" fillId="0" borderId="0"/>
    <xf numFmtId="0" fontId="1" fillId="0" borderId="0"/>
    <xf numFmtId="43" fontId="1" fillId="0" borderId="0" applyFont="0" applyFill="0" applyBorder="0" applyAlignment="0" applyProtection="0"/>
    <xf numFmtId="175" fontId="12" fillId="0" borderId="0" applyFill="0" applyBorder="0" applyAlignment="0" applyProtection="0"/>
    <xf numFmtId="176" fontId="12" fillId="0" borderId="0" applyFill="0" applyBorder="0" applyAlignment="0" applyProtection="0"/>
    <xf numFmtId="9" fontId="12" fillId="0" borderId="0" applyFill="0" applyBorder="0" applyAlignment="0" applyProtection="0"/>
    <xf numFmtId="0" fontId="45" fillId="0" borderId="0"/>
    <xf numFmtId="0" fontId="48" fillId="0" borderId="0"/>
    <xf numFmtId="175" fontId="12" fillId="0" borderId="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24" fillId="0" borderId="0" applyFont="0" applyFill="0" applyBorder="0" applyAlignment="0" applyProtection="0"/>
    <xf numFmtId="0" fontId="12" fillId="0" borderId="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73">
    <xf numFmtId="0" fontId="0" fillId="0" borderId="0" xfId="0"/>
    <xf numFmtId="0" fontId="4" fillId="0" borderId="0" xfId="0" applyFont="1"/>
    <xf numFmtId="0" fontId="4" fillId="0" borderId="0" xfId="0" applyFont="1" applyAlignment="1">
      <alignment wrapText="1"/>
    </xf>
    <xf numFmtId="0" fontId="11" fillId="0" borderId="24"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26" xfId="0" applyFont="1" applyBorder="1" applyAlignment="1">
      <alignment horizontal="center" vertical="center" wrapText="1"/>
    </xf>
    <xf numFmtId="0" fontId="7" fillId="3" borderId="22" xfId="0" applyFont="1" applyFill="1" applyBorder="1" applyAlignment="1">
      <alignment horizontal="left" vertical="top"/>
    </xf>
    <xf numFmtId="0" fontId="7" fillId="3" borderId="6" xfId="0" applyFont="1" applyFill="1" applyBorder="1" applyAlignment="1">
      <alignment horizontal="left" vertical="top"/>
    </xf>
    <xf numFmtId="0" fontId="7" fillId="3" borderId="6" xfId="0" applyFont="1" applyFill="1" applyBorder="1" applyAlignment="1">
      <alignment horizontal="left" vertical="top" wrapText="1"/>
    </xf>
    <xf numFmtId="0" fontId="7" fillId="3" borderId="6" xfId="0" applyFont="1" applyFill="1" applyBorder="1" applyAlignment="1">
      <alignment horizontal="center" vertical="top"/>
    </xf>
    <xf numFmtId="43" fontId="7" fillId="3" borderId="6" xfId="1" applyFont="1" applyFill="1" applyBorder="1" applyAlignment="1">
      <alignment horizontal="left" vertical="top"/>
    </xf>
    <xf numFmtId="43" fontId="7" fillId="3" borderId="23" xfId="1" applyFont="1" applyFill="1" applyBorder="1" applyAlignment="1">
      <alignment horizontal="left" vertical="top"/>
    </xf>
    <xf numFmtId="43" fontId="7" fillId="0" borderId="2" xfId="1" applyFont="1" applyBorder="1" applyAlignment="1">
      <alignment horizontal="right" vertical="center"/>
    </xf>
    <xf numFmtId="0" fontId="4" fillId="0" borderId="10" xfId="0" applyFont="1" applyBorder="1" applyAlignment="1">
      <alignment horizontal="left" vertical="top"/>
    </xf>
    <xf numFmtId="0" fontId="4" fillId="0" borderId="5" xfId="0" applyFont="1" applyBorder="1" applyAlignment="1">
      <alignment horizontal="left" vertical="top"/>
    </xf>
    <xf numFmtId="0" fontId="4" fillId="0" borderId="5" xfId="0" applyFont="1" applyBorder="1" applyAlignment="1">
      <alignment horizontal="left" vertical="top" wrapText="1"/>
    </xf>
    <xf numFmtId="0" fontId="4" fillId="0" borderId="5" xfId="0" applyFont="1" applyBorder="1" applyAlignment="1">
      <alignment horizontal="center" vertical="top"/>
    </xf>
    <xf numFmtId="43" fontId="4" fillId="0" borderId="5" xfId="1" applyFont="1" applyFill="1" applyBorder="1" applyAlignment="1">
      <alignment horizontal="left" vertical="top"/>
    </xf>
    <xf numFmtId="43" fontId="4" fillId="0" borderId="11" xfId="1" applyFont="1" applyFill="1" applyBorder="1" applyAlignment="1">
      <alignment horizontal="left" vertical="top"/>
    </xf>
    <xf numFmtId="0" fontId="4" fillId="0" borderId="12" xfId="0" applyFont="1" applyBorder="1" applyAlignment="1">
      <alignment horizontal="left" vertical="top"/>
    </xf>
    <xf numFmtId="0" fontId="4" fillId="0" borderId="13" xfId="0" applyFont="1" applyBorder="1" applyAlignment="1">
      <alignment horizontal="left" vertical="top"/>
    </xf>
    <xf numFmtId="0" fontId="4" fillId="0" borderId="13" xfId="0" applyFont="1" applyBorder="1" applyAlignment="1">
      <alignment horizontal="left" vertical="top" wrapText="1"/>
    </xf>
    <xf numFmtId="0" fontId="4" fillId="0" borderId="13" xfId="0" applyFont="1" applyBorder="1" applyAlignment="1">
      <alignment horizontal="center" vertical="top"/>
    </xf>
    <xf numFmtId="43" fontId="4" fillId="0" borderId="13" xfId="1" applyFont="1" applyFill="1" applyBorder="1" applyAlignment="1">
      <alignment horizontal="left" vertical="top"/>
    </xf>
    <xf numFmtId="43" fontId="4" fillId="0" borderId="14" xfId="1" applyFont="1" applyFill="1" applyBorder="1" applyAlignment="1">
      <alignment horizontal="left" vertical="top"/>
    </xf>
    <xf numFmtId="43" fontId="7" fillId="3" borderId="30" xfId="1" applyFont="1" applyFill="1" applyBorder="1" applyAlignment="1">
      <alignment horizontal="left" vertical="top"/>
    </xf>
    <xf numFmtId="43" fontId="4" fillId="0" borderId="29" xfId="1" applyFont="1" applyFill="1" applyBorder="1" applyAlignment="1">
      <alignment horizontal="left" vertical="top"/>
    </xf>
    <xf numFmtId="43" fontId="4" fillId="0" borderId="32" xfId="1" applyFont="1" applyFill="1" applyBorder="1" applyAlignment="1">
      <alignment horizontal="left" vertical="top"/>
    </xf>
    <xf numFmtId="43" fontId="7" fillId="3" borderId="22" xfId="1" applyFont="1" applyFill="1" applyBorder="1" applyAlignment="1">
      <alignment horizontal="left" vertical="top"/>
    </xf>
    <xf numFmtId="0" fontId="4" fillId="0" borderId="0" xfId="0" applyFont="1" applyAlignment="1">
      <alignment vertical="center"/>
    </xf>
    <xf numFmtId="43" fontId="7" fillId="3" borderId="33" xfId="1" applyFont="1" applyFill="1" applyBorder="1" applyAlignment="1">
      <alignment horizontal="left" vertical="top"/>
    </xf>
    <xf numFmtId="43" fontId="4" fillId="0" borderId="34" xfId="1" applyFont="1" applyFill="1" applyBorder="1" applyAlignment="1">
      <alignment horizontal="left" vertical="top"/>
    </xf>
    <xf numFmtId="43" fontId="4" fillId="0" borderId="35" xfId="1" applyFont="1" applyFill="1" applyBorder="1" applyAlignment="1">
      <alignment horizontal="left" vertical="top"/>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13" fillId="0" borderId="0" xfId="0" applyFont="1"/>
    <xf numFmtId="0" fontId="13" fillId="0" borderId="0" xfId="0" applyFont="1" applyAlignment="1">
      <alignment wrapText="1"/>
    </xf>
    <xf numFmtId="0" fontId="7" fillId="0" borderId="0" xfId="0" applyFont="1" applyAlignment="1">
      <alignment horizontal="right" vertical="center"/>
    </xf>
    <xf numFmtId="43" fontId="7" fillId="0" borderId="0" xfId="1" applyFont="1" applyBorder="1" applyAlignment="1">
      <alignment horizontal="right" vertical="center"/>
    </xf>
    <xf numFmtId="0" fontId="7" fillId="0" borderId="31" xfId="0" applyFont="1" applyBorder="1" applyAlignment="1">
      <alignment horizontal="center" vertical="center" wrapText="1"/>
    </xf>
    <xf numFmtId="0" fontId="7" fillId="0" borderId="21" xfId="0" applyFont="1" applyBorder="1" applyAlignment="1">
      <alignment horizontal="center" vertical="center" wrapText="1"/>
    </xf>
    <xf numFmtId="164" fontId="4" fillId="0" borderId="0" xfId="0" applyNumberFormat="1" applyFont="1"/>
    <xf numFmtId="0" fontId="7" fillId="0" borderId="0" xfId="0" applyFont="1" applyAlignment="1">
      <alignment vertical="top"/>
    </xf>
    <xf numFmtId="43" fontId="15" fillId="5" borderId="10" xfId="1" applyFont="1" applyFill="1" applyBorder="1" applyAlignment="1">
      <alignment horizontal="left" vertical="top"/>
    </xf>
    <xf numFmtId="43" fontId="15" fillId="5" borderId="12" xfId="1" applyFont="1" applyFill="1" applyBorder="1" applyAlignment="1">
      <alignment horizontal="left" vertical="top"/>
    </xf>
    <xf numFmtId="43" fontId="19" fillId="5" borderId="11" xfId="1" applyFont="1" applyFill="1" applyBorder="1" applyAlignment="1">
      <alignment horizontal="left" vertical="top"/>
    </xf>
    <xf numFmtId="43" fontId="19" fillId="5" borderId="14" xfId="1" applyFont="1" applyFill="1" applyBorder="1" applyAlignment="1">
      <alignment horizontal="left" vertical="top"/>
    </xf>
    <xf numFmtId="43" fontId="19" fillId="0" borderId="5" xfId="1" applyFont="1" applyFill="1" applyBorder="1" applyAlignment="1">
      <alignment horizontal="left" vertical="top"/>
    </xf>
    <xf numFmtId="43" fontId="19" fillId="0" borderId="13" xfId="1" applyFont="1" applyFill="1" applyBorder="1" applyAlignment="1">
      <alignment horizontal="left" vertical="top"/>
    </xf>
    <xf numFmtId="43" fontId="16" fillId="0" borderId="2" xfId="1" applyFont="1" applyBorder="1" applyAlignment="1">
      <alignment horizontal="right" vertical="center"/>
    </xf>
    <xf numFmtId="43" fontId="14" fillId="0" borderId="2" xfId="1" applyFont="1" applyBorder="1" applyAlignment="1">
      <alignment horizontal="right" vertical="center"/>
    </xf>
    <xf numFmtId="43" fontId="4" fillId="0" borderId="0" xfId="1" applyFont="1" applyBorder="1"/>
    <xf numFmtId="164" fontId="17" fillId="0" borderId="0" xfId="0" applyNumberFormat="1" applyFont="1" applyAlignment="1">
      <alignment horizontal="right" vertical="center"/>
    </xf>
    <xf numFmtId="43" fontId="18" fillId="0" borderId="0" xfId="1" applyFont="1" applyBorder="1"/>
    <xf numFmtId="0" fontId="2" fillId="4" borderId="27" xfId="0" applyFont="1" applyFill="1" applyBorder="1" applyAlignment="1">
      <alignment horizontal="center" vertical="center" wrapText="1"/>
    </xf>
    <xf numFmtId="0" fontId="2" fillId="6" borderId="27" xfId="0" applyFont="1" applyFill="1" applyBorder="1" applyAlignment="1">
      <alignment horizontal="center" vertical="center" wrapText="1"/>
    </xf>
    <xf numFmtId="0" fontId="4" fillId="0" borderId="0" xfId="0" applyFont="1" applyAlignment="1">
      <alignment horizontal="left" vertical="top"/>
    </xf>
    <xf numFmtId="0" fontId="4" fillId="0" borderId="0" xfId="0" applyFont="1" applyAlignment="1">
      <alignment horizontal="left" vertical="top" wrapText="1"/>
    </xf>
    <xf numFmtId="0" fontId="4" fillId="0" borderId="0" xfId="0" applyFont="1" applyAlignment="1">
      <alignment horizontal="center" vertical="top"/>
    </xf>
    <xf numFmtId="43" fontId="4" fillId="0" borderId="0" xfId="1" applyFont="1" applyFill="1" applyBorder="1" applyAlignment="1">
      <alignment horizontal="left" vertical="top"/>
    </xf>
    <xf numFmtId="0" fontId="9" fillId="0" borderId="0" xfId="0" applyFont="1" applyAlignment="1">
      <alignment vertical="center"/>
    </xf>
    <xf numFmtId="43" fontId="4" fillId="0" borderId="0" xfId="1" applyFont="1" applyFill="1" applyBorder="1" applyAlignment="1">
      <alignment horizontal="right" vertical="top"/>
    </xf>
    <xf numFmtId="43" fontId="7" fillId="3" borderId="3" xfId="1" applyFont="1" applyFill="1" applyBorder="1" applyAlignment="1">
      <alignment horizontal="right" vertical="top"/>
    </xf>
    <xf numFmtId="165" fontId="4" fillId="3" borderId="4" xfId="3" applyNumberFormat="1" applyFont="1" applyFill="1" applyBorder="1" applyAlignment="1">
      <alignment horizontal="right" vertical="top"/>
    </xf>
    <xf numFmtId="0" fontId="7" fillId="2" borderId="22" xfId="0" applyFont="1" applyFill="1" applyBorder="1" applyAlignment="1">
      <alignment horizontal="left" vertical="top"/>
    </xf>
    <xf numFmtId="0" fontId="7" fillId="2" borderId="6" xfId="0" applyFont="1" applyFill="1" applyBorder="1" applyAlignment="1">
      <alignment horizontal="left" vertical="top"/>
    </xf>
    <xf numFmtId="0" fontId="7" fillId="2" borderId="6" xfId="0" applyFont="1" applyFill="1" applyBorder="1" applyAlignment="1">
      <alignment horizontal="left" vertical="top" wrapText="1"/>
    </xf>
    <xf numFmtId="0" fontId="7" fillId="2" borderId="6" xfId="0" applyFont="1" applyFill="1" applyBorder="1" applyAlignment="1">
      <alignment horizontal="center" vertical="top"/>
    </xf>
    <xf numFmtId="43" fontId="7" fillId="2" borderId="6" xfId="1" applyFont="1" applyFill="1" applyBorder="1" applyAlignment="1">
      <alignment horizontal="left" vertical="top"/>
    </xf>
    <xf numFmtId="43" fontId="7" fillId="2" borderId="23" xfId="1" applyFont="1" applyFill="1" applyBorder="1" applyAlignment="1">
      <alignment horizontal="left" vertical="top"/>
    </xf>
    <xf numFmtId="43" fontId="17" fillId="0" borderId="2" xfId="1" applyFont="1" applyBorder="1" applyAlignment="1">
      <alignment vertical="center"/>
    </xf>
    <xf numFmtId="0" fontId="7" fillId="0" borderId="41" xfId="0" applyFont="1" applyBorder="1" applyAlignment="1">
      <alignment horizontal="center" vertical="center" wrapText="1"/>
    </xf>
    <xf numFmtId="43" fontId="7" fillId="3" borderId="42" xfId="1" applyFont="1" applyFill="1" applyBorder="1" applyAlignment="1">
      <alignment horizontal="left" vertical="top"/>
    </xf>
    <xf numFmtId="43" fontId="15" fillId="0" borderId="43" xfId="1" applyFont="1" applyFill="1" applyBorder="1" applyAlignment="1">
      <alignment horizontal="left" vertical="top"/>
    </xf>
    <xf numFmtId="43" fontId="15" fillId="0" borderId="44" xfId="1" applyFont="1" applyFill="1" applyBorder="1" applyAlignment="1">
      <alignment horizontal="left" vertical="top"/>
    </xf>
    <xf numFmtId="166" fontId="1" fillId="0" borderId="28" xfId="1" applyNumberFormat="1" applyFont="1" applyBorder="1" applyAlignment="1">
      <alignment horizontal="center" vertical="center"/>
    </xf>
    <xf numFmtId="166" fontId="2" fillId="0" borderId="28" xfId="1" applyNumberFormat="1" applyFont="1" applyBorder="1" applyAlignment="1">
      <alignment horizontal="center" vertical="center"/>
    </xf>
    <xf numFmtId="0" fontId="2" fillId="3" borderId="27" xfId="0" applyFont="1" applyFill="1" applyBorder="1" applyAlignment="1">
      <alignment horizontal="center" vertical="center" wrapText="1"/>
    </xf>
    <xf numFmtId="0" fontId="5" fillId="0" borderId="0" xfId="0" applyFont="1" applyAlignment="1">
      <alignment horizontal="center" vertical="center"/>
    </xf>
    <xf numFmtId="0" fontId="7" fillId="4" borderId="47" xfId="0" applyFont="1" applyFill="1" applyBorder="1" applyAlignment="1">
      <alignment horizontal="center" vertical="center"/>
    </xf>
    <xf numFmtId="0" fontId="7" fillId="4" borderId="45" xfId="0" applyFont="1" applyFill="1" applyBorder="1" applyAlignment="1">
      <alignment horizontal="center" vertical="center"/>
    </xf>
    <xf numFmtId="0" fontId="7" fillId="4" borderId="46" xfId="0" applyFont="1" applyFill="1" applyBorder="1" applyAlignment="1">
      <alignment horizontal="center" vertical="center"/>
    </xf>
    <xf numFmtId="43" fontId="4" fillId="0" borderId="50" xfId="1" applyFont="1" applyBorder="1" applyAlignment="1">
      <alignment vertical="center"/>
    </xf>
    <xf numFmtId="43" fontId="4" fillId="0" borderId="52" xfId="1" applyFont="1" applyBorder="1" applyAlignment="1">
      <alignment vertical="center"/>
    </xf>
    <xf numFmtId="43" fontId="7" fillId="0" borderId="53" xfId="1" applyFont="1" applyBorder="1" applyAlignment="1">
      <alignment vertical="center"/>
    </xf>
    <xf numFmtId="43" fontId="7" fillId="0" borderId="51" xfId="1" applyFont="1" applyBorder="1" applyAlignment="1">
      <alignment vertical="center"/>
    </xf>
    <xf numFmtId="0" fontId="4" fillId="0" borderId="0" xfId="0" applyFont="1" applyAlignment="1">
      <alignment horizontal="left"/>
    </xf>
    <xf numFmtId="0" fontId="6" fillId="0" borderId="0" xfId="0" applyFont="1" applyAlignment="1">
      <alignment horizontal="center" vertical="center"/>
    </xf>
    <xf numFmtId="0" fontId="11" fillId="0" borderId="0" xfId="0" applyFont="1" applyAlignment="1">
      <alignment horizontal="center" vertical="center" wrapText="1"/>
    </xf>
    <xf numFmtId="0" fontId="7" fillId="0" borderId="0" xfId="0" applyFont="1" applyAlignment="1">
      <alignment horizontal="center" vertical="center"/>
    </xf>
    <xf numFmtId="43" fontId="7" fillId="0" borderId="0" xfId="1" applyFont="1" applyFill="1" applyBorder="1" applyAlignment="1">
      <alignment vertical="center"/>
    </xf>
    <xf numFmtId="0" fontId="3" fillId="0" borderId="0" xfId="0" applyFont="1"/>
    <xf numFmtId="0" fontId="8" fillId="0" borderId="0" xfId="0" applyFont="1" applyAlignment="1">
      <alignment wrapText="1"/>
    </xf>
    <xf numFmtId="0" fontId="4" fillId="0" borderId="0" xfId="0" applyFont="1" applyAlignment="1">
      <alignment horizontal="left" vertical="center"/>
    </xf>
    <xf numFmtId="0" fontId="4" fillId="0" borderId="22" xfId="0" applyFont="1" applyBorder="1" applyAlignment="1">
      <alignment horizontal="left"/>
    </xf>
    <xf numFmtId="0" fontId="4" fillId="5" borderId="23" xfId="0" applyFont="1" applyFill="1" applyBorder="1"/>
    <xf numFmtId="0" fontId="4" fillId="0" borderId="12" xfId="0" applyFont="1" applyBorder="1" applyAlignment="1">
      <alignment horizontal="left"/>
    </xf>
    <xf numFmtId="0" fontId="4" fillId="5" borderId="14" xfId="0" applyFont="1" applyFill="1" applyBorder="1"/>
    <xf numFmtId="0" fontId="4" fillId="0" borderId="22" xfId="0" applyFont="1" applyBorder="1" applyAlignment="1">
      <alignment horizontal="left" vertical="center"/>
    </xf>
    <xf numFmtId="0" fontId="4" fillId="5" borderId="23" xfId="0" applyFont="1" applyFill="1" applyBorder="1" applyAlignment="1">
      <alignment horizontal="left" vertical="center"/>
    </xf>
    <xf numFmtId="0" fontId="4" fillId="0" borderId="10" xfId="0" applyFont="1" applyBorder="1" applyAlignment="1">
      <alignment horizontal="left" vertical="center"/>
    </xf>
    <xf numFmtId="0" fontId="4" fillId="5" borderId="11" xfId="0" applyFont="1" applyFill="1" applyBorder="1" applyAlignment="1">
      <alignment horizontal="left" vertical="center"/>
    </xf>
    <xf numFmtId="0" fontId="4" fillId="0" borderId="12" xfId="0" applyFont="1" applyBorder="1" applyAlignment="1">
      <alignment horizontal="left" vertical="center"/>
    </xf>
    <xf numFmtId="10" fontId="4" fillId="5" borderId="11" xfId="0" applyNumberFormat="1" applyFont="1" applyFill="1" applyBorder="1" applyAlignment="1">
      <alignment horizontal="left" vertical="center" wrapText="1"/>
    </xf>
    <xf numFmtId="0" fontId="4" fillId="5" borderId="14" xfId="0" applyFont="1" applyFill="1" applyBorder="1" applyAlignment="1">
      <alignment horizontal="left" vertical="center"/>
    </xf>
    <xf numFmtId="0" fontId="4" fillId="0" borderId="60" xfId="0" applyFont="1" applyBorder="1" applyAlignment="1">
      <alignment horizontal="left" vertical="center"/>
    </xf>
    <xf numFmtId="0" fontId="4" fillId="5" borderId="61" xfId="0" applyFont="1" applyFill="1" applyBorder="1" applyAlignment="1">
      <alignment horizontal="left" vertical="center"/>
    </xf>
    <xf numFmtId="164" fontId="4" fillId="5" borderId="14" xfId="0" applyNumberFormat="1" applyFont="1" applyFill="1" applyBorder="1" applyAlignment="1">
      <alignment horizontal="left" vertical="center"/>
    </xf>
    <xf numFmtId="0" fontId="4" fillId="0" borderId="10" xfId="0" applyFont="1" applyBorder="1" applyAlignment="1">
      <alignment horizontal="left"/>
    </xf>
    <xf numFmtId="0" fontId="4" fillId="5" borderId="11" xfId="0" applyFont="1" applyFill="1" applyBorder="1"/>
    <xf numFmtId="164" fontId="4" fillId="5" borderId="23" xfId="0" applyNumberFormat="1" applyFont="1" applyFill="1" applyBorder="1" applyAlignment="1">
      <alignment horizontal="left"/>
    </xf>
    <xf numFmtId="164" fontId="4" fillId="5" borderId="14" xfId="0" applyNumberFormat="1" applyFont="1" applyFill="1" applyBorder="1" applyAlignment="1">
      <alignment horizontal="left"/>
    </xf>
    <xf numFmtId="0" fontId="4" fillId="5" borderId="23" xfId="0" applyFont="1" applyFill="1" applyBorder="1" applyAlignment="1">
      <alignment horizontal="left" vertical="center" wrapText="1"/>
    </xf>
    <xf numFmtId="167" fontId="4" fillId="0" borderId="0" xfId="0" applyNumberFormat="1" applyFont="1"/>
    <xf numFmtId="167" fontId="0" fillId="0" borderId="0" xfId="0" applyNumberFormat="1"/>
    <xf numFmtId="2" fontId="0" fillId="0" borderId="0" xfId="0" applyNumberFormat="1"/>
    <xf numFmtId="0" fontId="12" fillId="0" borderId="0" xfId="4" applyAlignment="1">
      <alignment vertical="center"/>
    </xf>
    <xf numFmtId="0" fontId="7" fillId="0" borderId="0" xfId="0" applyFont="1" applyAlignment="1">
      <alignment horizontal="left" vertical="top"/>
    </xf>
    <xf numFmtId="0" fontId="4" fillId="0" borderId="0" xfId="0" applyFont="1" applyAlignment="1">
      <alignment vertical="center" wrapText="1"/>
    </xf>
    <xf numFmtId="0" fontId="0" fillId="0" borderId="0" xfId="0" applyAlignment="1">
      <alignment vertical="center"/>
    </xf>
    <xf numFmtId="0" fontId="13" fillId="0" borderId="0" xfId="0" applyFont="1" applyAlignment="1">
      <alignment horizontal="center" vertical="center"/>
    </xf>
    <xf numFmtId="2" fontId="0" fillId="0" borderId="0" xfId="0" applyNumberFormat="1" applyAlignment="1">
      <alignment vertical="center"/>
    </xf>
    <xf numFmtId="167" fontId="0" fillId="0" borderId="0" xfId="0" applyNumberFormat="1" applyAlignment="1">
      <alignment horizontal="center" vertical="center"/>
    </xf>
    <xf numFmtId="10" fontId="0" fillId="0" borderId="0" xfId="3" applyNumberFormat="1" applyFont="1"/>
    <xf numFmtId="0" fontId="8" fillId="0" borderId="0" xfId="0" applyFont="1" applyAlignment="1">
      <alignment vertical="center" wrapText="1"/>
    </xf>
    <xf numFmtId="0" fontId="0" fillId="0" borderId="0" xfId="0" applyAlignment="1">
      <alignment horizontal="center"/>
    </xf>
    <xf numFmtId="0" fontId="22" fillId="9" borderId="1" xfId="0" applyFont="1" applyFill="1" applyBorder="1" applyAlignment="1">
      <alignment horizontal="left" vertical="center" wrapText="1"/>
    </xf>
    <xf numFmtId="0" fontId="21" fillId="10" borderId="1" xfId="0" applyFont="1" applyFill="1" applyBorder="1" applyAlignment="1">
      <alignment horizontal="left" vertical="center" wrapText="1"/>
    </xf>
    <xf numFmtId="0" fontId="21" fillId="10" borderId="1" xfId="0" applyFont="1" applyFill="1" applyBorder="1" applyAlignment="1">
      <alignment horizontal="center" vertical="center" wrapText="1"/>
    </xf>
    <xf numFmtId="0" fontId="4" fillId="0" borderId="0" xfId="0" applyFont="1" applyAlignment="1">
      <alignment horizontal="center"/>
    </xf>
    <xf numFmtId="0" fontId="22" fillId="9" borderId="1" xfId="0" applyFont="1" applyFill="1" applyBorder="1" applyAlignment="1">
      <alignment horizontal="center" vertical="center" wrapText="1"/>
    </xf>
    <xf numFmtId="164" fontId="4" fillId="0" borderId="0" xfId="0" applyNumberFormat="1" applyFont="1" applyAlignment="1">
      <alignment vertical="top"/>
    </xf>
    <xf numFmtId="10" fontId="32" fillId="12" borderId="1" xfId="4" applyNumberFormat="1" applyFont="1" applyFill="1" applyBorder="1" applyAlignment="1" applyProtection="1">
      <alignment horizontal="center" vertical="center"/>
      <protection locked="0"/>
    </xf>
    <xf numFmtId="10" fontId="32" fillId="0" borderId="1" xfId="4" applyNumberFormat="1" applyFont="1" applyBorder="1" applyAlignment="1">
      <alignment horizontal="center" vertical="center"/>
    </xf>
    <xf numFmtId="10" fontId="32" fillId="0" borderId="1" xfId="4" applyNumberFormat="1" applyFont="1" applyBorder="1" applyAlignment="1">
      <alignment horizontal="center" vertical="center" wrapText="1"/>
    </xf>
    <xf numFmtId="0" fontId="12" fillId="0" borderId="0" xfId="4"/>
    <xf numFmtId="0" fontId="34" fillId="0" borderId="0" xfId="4" applyFont="1"/>
    <xf numFmtId="0" fontId="31" fillId="0" borderId="1" xfId="4" applyFont="1" applyBorder="1" applyAlignment="1">
      <alignment horizontal="center" vertical="center" wrapText="1"/>
    </xf>
    <xf numFmtId="0" fontId="35" fillId="0" borderId="0" xfId="4" applyFont="1" applyAlignment="1">
      <alignment vertical="top" wrapText="1"/>
    </xf>
    <xf numFmtId="0" fontId="32" fillId="0" borderId="1" xfId="4" applyFont="1" applyBorder="1" applyAlignment="1">
      <alignment horizontal="center" vertical="center"/>
    </xf>
    <xf numFmtId="4" fontId="25" fillId="0" borderId="1" xfId="4" applyNumberFormat="1" applyFont="1" applyBorder="1" applyAlignment="1">
      <alignment horizontal="center" vertical="center"/>
    </xf>
    <xf numFmtId="0" fontId="32" fillId="0" borderId="1" xfId="4" applyFont="1" applyBorder="1" applyAlignment="1">
      <alignment horizontal="center" vertical="center" wrapText="1"/>
    </xf>
    <xf numFmtId="4" fontId="25" fillId="0" borderId="1" xfId="4" applyNumberFormat="1" applyFont="1" applyBorder="1" applyAlignment="1">
      <alignment horizontal="center" vertical="center" wrapText="1"/>
    </xf>
    <xf numFmtId="0" fontId="36" fillId="0" borderId="0" xfId="4" applyFont="1" applyAlignment="1">
      <alignment wrapText="1"/>
    </xf>
    <xf numFmtId="0" fontId="37" fillId="0" borderId="0" xfId="4" applyFont="1" applyAlignment="1">
      <alignment horizontal="center" vertical="center" wrapText="1"/>
    </xf>
    <xf numFmtId="10" fontId="37" fillId="0" borderId="0" xfId="4" applyNumberFormat="1" applyFont="1" applyAlignment="1">
      <alignment horizontal="center" vertical="center"/>
    </xf>
    <xf numFmtId="4" fontId="25" fillId="0" borderId="0" xfId="4" applyNumberFormat="1" applyFont="1" applyAlignment="1">
      <alignment horizontal="center" vertical="center" wrapText="1"/>
    </xf>
    <xf numFmtId="0" fontId="12" fillId="0" borderId="0" xfId="4" applyProtection="1">
      <protection locked="0"/>
    </xf>
    <xf numFmtId="0" fontId="39" fillId="0" borderId="1" xfId="4" applyFont="1" applyBorder="1" applyAlignment="1">
      <alignment horizontal="center" vertical="center"/>
    </xf>
    <xf numFmtId="0" fontId="25" fillId="0" borderId="0" xfId="4" applyFont="1" applyAlignment="1">
      <alignment vertical="center"/>
    </xf>
    <xf numFmtId="0" fontId="31" fillId="0" borderId="0" xfId="4" applyFont="1" applyAlignment="1">
      <alignment horizontal="center" vertical="center"/>
    </xf>
    <xf numFmtId="0" fontId="29" fillId="0" borderId="0" xfId="4" applyFont="1" applyAlignment="1">
      <alignment horizontal="center" vertical="center"/>
    </xf>
    <xf numFmtId="0" fontId="1" fillId="0" borderId="0" xfId="17" applyAlignment="1">
      <alignment vertical="center"/>
    </xf>
    <xf numFmtId="0" fontId="31" fillId="0" borderId="1" xfId="4" applyFont="1" applyBorder="1" applyAlignment="1">
      <alignment horizontal="center" vertical="center"/>
    </xf>
    <xf numFmtId="10" fontId="33" fillId="0" borderId="1" xfId="4" applyNumberFormat="1" applyFont="1" applyBorder="1" applyAlignment="1">
      <alignment horizontal="center" vertical="center"/>
    </xf>
    <xf numFmtId="0" fontId="31" fillId="0" borderId="0" xfId="4" applyFont="1" applyAlignment="1">
      <alignment vertical="center"/>
    </xf>
    <xf numFmtId="0" fontId="12" fillId="0" borderId="0" xfId="4" applyAlignment="1">
      <alignment horizontal="center" vertical="center"/>
    </xf>
    <xf numFmtId="0" fontId="43" fillId="0" borderId="0" xfId="4" applyFont="1" applyAlignment="1">
      <alignment horizontal="center" vertical="center"/>
    </xf>
    <xf numFmtId="171" fontId="12" fillId="0" borderId="0" xfId="4" applyNumberFormat="1" applyAlignment="1">
      <alignment vertical="center"/>
    </xf>
    <xf numFmtId="0" fontId="31" fillId="0" borderId="40" xfId="4" applyFont="1" applyBorder="1" applyAlignment="1">
      <alignment horizontal="left" vertical="center"/>
    </xf>
    <xf numFmtId="0" fontId="12" fillId="0" borderId="40" xfId="4" applyBorder="1" applyAlignment="1">
      <alignment vertical="center"/>
    </xf>
    <xf numFmtId="0" fontId="32" fillId="0" borderId="0" xfId="4" applyFont="1" applyAlignment="1">
      <alignment vertical="center"/>
    </xf>
    <xf numFmtId="0" fontId="31" fillId="0" borderId="0" xfId="18" applyFont="1" applyAlignment="1">
      <alignment horizontal="left" vertical="center"/>
    </xf>
    <xf numFmtId="0" fontId="7" fillId="0" borderId="0" xfId="0" applyFont="1" applyAlignment="1">
      <alignment horizontal="left" vertical="center"/>
    </xf>
    <xf numFmtId="0" fontId="9" fillId="0" borderId="0" xfId="0" applyFont="1" applyAlignment="1">
      <alignment horizontal="center" vertical="center"/>
    </xf>
    <xf numFmtId="0" fontId="11" fillId="0" borderId="8"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9" xfId="0" applyFont="1" applyBorder="1" applyAlignment="1">
      <alignment horizontal="center" vertical="center" wrapText="1"/>
    </xf>
    <xf numFmtId="0" fontId="11" fillId="8" borderId="55" xfId="0" applyFont="1" applyFill="1" applyBorder="1" applyAlignment="1">
      <alignment horizontal="center" vertical="center" wrapText="1"/>
    </xf>
    <xf numFmtId="0" fontId="11" fillId="8" borderId="56" xfId="0" applyFont="1" applyFill="1" applyBorder="1" applyAlignment="1">
      <alignment horizontal="center" vertical="center" wrapText="1"/>
    </xf>
    <xf numFmtId="0" fontId="11" fillId="8" borderId="54" xfId="0" applyFont="1" applyFill="1" applyBorder="1" applyAlignment="1">
      <alignment horizontal="center" vertical="center" wrapText="1"/>
    </xf>
    <xf numFmtId="0" fontId="6" fillId="0" borderId="0" xfId="0" applyFont="1" applyAlignment="1">
      <alignment vertical="center"/>
    </xf>
    <xf numFmtId="0" fontId="5" fillId="0" borderId="0" xfId="0" applyFont="1" applyAlignment="1">
      <alignment vertical="center"/>
    </xf>
    <xf numFmtId="0" fontId="11" fillId="0" borderId="38" xfId="0" applyFont="1" applyBorder="1" applyAlignment="1">
      <alignment horizontal="left" vertical="center"/>
    </xf>
    <xf numFmtId="10" fontId="8" fillId="0" borderId="0" xfId="0" applyNumberFormat="1" applyFont="1" applyAlignment="1">
      <alignment horizontal="left" vertical="top"/>
    </xf>
    <xf numFmtId="0" fontId="13" fillId="0" borderId="38" xfId="0" applyFont="1" applyBorder="1"/>
    <xf numFmtId="0" fontId="10" fillId="0" borderId="0" xfId="0" applyFont="1" applyAlignment="1">
      <alignment vertical="center"/>
    </xf>
    <xf numFmtId="0" fontId="11" fillId="0" borderId="0" xfId="0" applyFont="1" applyAlignment="1">
      <alignment horizontal="left" vertical="center"/>
    </xf>
    <xf numFmtId="0" fontId="11" fillId="0" borderId="38" xfId="0" applyFont="1" applyBorder="1" applyAlignment="1">
      <alignment vertical="center"/>
    </xf>
    <xf numFmtId="0" fontId="11" fillId="0" borderId="0" xfId="0" applyFont="1" applyAlignment="1">
      <alignment vertical="center"/>
    </xf>
    <xf numFmtId="44" fontId="3" fillId="0" borderId="0" xfId="0" applyNumberFormat="1" applyFont="1" applyAlignment="1">
      <alignment horizontal="center" vertical="center"/>
    </xf>
    <xf numFmtId="0" fontId="3" fillId="0" borderId="0" xfId="0" applyFont="1" applyAlignment="1">
      <alignment horizontal="center" vertical="center"/>
    </xf>
    <xf numFmtId="43" fontId="20" fillId="0" borderId="0" xfId="0" applyNumberFormat="1" applyFont="1" applyAlignment="1">
      <alignment horizontal="center" vertical="center"/>
    </xf>
    <xf numFmtId="0" fontId="11" fillId="7" borderId="55" xfId="0" applyFont="1" applyFill="1" applyBorder="1" applyAlignment="1">
      <alignment horizontal="center" vertical="center" wrapText="1"/>
    </xf>
    <xf numFmtId="0" fontId="11" fillId="7" borderId="56" xfId="0" applyFont="1" applyFill="1" applyBorder="1" applyAlignment="1">
      <alignment horizontal="center" vertical="center" wrapText="1"/>
    </xf>
    <xf numFmtId="0" fontId="11" fillId="7" borderId="54" xfId="0" applyFont="1" applyFill="1" applyBorder="1" applyAlignment="1">
      <alignment horizontal="center" vertical="center" wrapText="1"/>
    </xf>
    <xf numFmtId="0" fontId="3" fillId="0" borderId="0" xfId="0" applyFont="1" applyAlignment="1">
      <alignment vertical="center"/>
    </xf>
    <xf numFmtId="10" fontId="8" fillId="0" borderId="0" xfId="0" applyNumberFormat="1" applyFont="1" applyAlignment="1">
      <alignment horizontal="center" vertical="center" wrapText="1"/>
    </xf>
    <xf numFmtId="10" fontId="8" fillId="0" borderId="0" xfId="0" applyNumberFormat="1" applyFont="1" applyAlignment="1">
      <alignment horizontal="left" vertical="center"/>
    </xf>
    <xf numFmtId="0" fontId="7" fillId="4" borderId="22" xfId="0" applyFont="1" applyFill="1" applyBorder="1" applyAlignment="1">
      <alignment horizontal="left" vertical="center"/>
    </xf>
    <xf numFmtId="0" fontId="7" fillId="4" borderId="6" xfId="0" applyFont="1" applyFill="1" applyBorder="1" applyAlignment="1">
      <alignment horizontal="left" vertical="center"/>
    </xf>
    <xf numFmtId="0" fontId="7" fillId="4" borderId="6" xfId="0" applyFont="1" applyFill="1" applyBorder="1" applyAlignment="1">
      <alignment horizontal="left" vertical="center" wrapText="1"/>
    </xf>
    <xf numFmtId="0" fontId="7" fillId="4" borderId="6" xfId="0" applyFont="1" applyFill="1" applyBorder="1" applyAlignment="1">
      <alignment horizontal="center" vertical="center"/>
    </xf>
    <xf numFmtId="43" fontId="7" fillId="4" borderId="6" xfId="1" applyFont="1" applyFill="1" applyBorder="1" applyAlignment="1">
      <alignment horizontal="left" vertical="center"/>
    </xf>
    <xf numFmtId="43" fontId="7" fillId="4" borderId="23" xfId="1" applyFont="1" applyFill="1" applyBorder="1" applyAlignment="1">
      <alignment horizontal="left" vertical="center"/>
    </xf>
    <xf numFmtId="0" fontId="4" fillId="0" borderId="5" xfId="0" applyFont="1" applyBorder="1" applyAlignment="1">
      <alignment horizontal="left" vertical="center"/>
    </xf>
    <xf numFmtId="0" fontId="4" fillId="0" borderId="5" xfId="0" applyFont="1" applyBorder="1" applyAlignment="1">
      <alignment horizontal="left" vertical="center" wrapText="1"/>
    </xf>
    <xf numFmtId="0" fontId="4" fillId="0" borderId="5" xfId="0" applyFont="1" applyBorder="1" applyAlignment="1">
      <alignment horizontal="center" vertical="center"/>
    </xf>
    <xf numFmtId="43" fontId="4" fillId="0" borderId="5" xfId="1" applyFont="1" applyFill="1" applyBorder="1" applyAlignment="1">
      <alignment horizontal="left" vertical="center"/>
    </xf>
    <xf numFmtId="43" fontId="4" fillId="0" borderId="11" xfId="1" applyFont="1" applyFill="1" applyBorder="1" applyAlignment="1">
      <alignment horizontal="left" vertical="center"/>
    </xf>
    <xf numFmtId="43" fontId="7" fillId="0" borderId="0" xfId="1" applyFont="1" applyFill="1" applyBorder="1" applyAlignment="1">
      <alignment horizontal="left" vertical="center"/>
    </xf>
    <xf numFmtId="43" fontId="4" fillId="0" borderId="10" xfId="1" applyFont="1" applyFill="1" applyBorder="1" applyAlignment="1">
      <alignment horizontal="left" vertical="center"/>
    </xf>
    <xf numFmtId="43" fontId="4" fillId="5" borderId="5" xfId="1" applyFont="1" applyFill="1" applyBorder="1" applyAlignment="1">
      <alignment horizontal="left" vertical="center"/>
    </xf>
    <xf numFmtId="43" fontId="4" fillId="0" borderId="11" xfId="1" applyFont="1" applyBorder="1" applyAlignment="1">
      <alignment vertical="center"/>
    </xf>
    <xf numFmtId="43" fontId="4" fillId="0" borderId="10" xfId="1" applyFont="1" applyBorder="1" applyAlignment="1">
      <alignment vertical="center"/>
    </xf>
    <xf numFmtId="43" fontId="4" fillId="0" borderId="5" xfId="1" applyFont="1" applyBorder="1" applyAlignment="1">
      <alignment vertical="center"/>
    </xf>
    <xf numFmtId="43" fontId="4" fillId="0" borderId="0" xfId="1" applyFont="1" applyFill="1" applyBorder="1" applyAlignment="1">
      <alignment horizontal="left" vertical="center"/>
    </xf>
    <xf numFmtId="0" fontId="4" fillId="0" borderId="13" xfId="0" applyFont="1" applyBorder="1" applyAlignment="1">
      <alignment horizontal="left" vertical="center"/>
    </xf>
    <xf numFmtId="0" fontId="4" fillId="0" borderId="13" xfId="0" applyFont="1" applyBorder="1" applyAlignment="1">
      <alignment horizontal="left" vertical="center" wrapText="1"/>
    </xf>
    <xf numFmtId="0" fontId="4" fillId="0" borderId="13" xfId="0" applyFont="1" applyBorder="1" applyAlignment="1">
      <alignment horizontal="center" vertical="center"/>
    </xf>
    <xf numFmtId="43" fontId="4" fillId="0" borderId="13" xfId="1" applyFont="1" applyFill="1" applyBorder="1" applyAlignment="1">
      <alignment horizontal="left" vertical="center"/>
    </xf>
    <xf numFmtId="43" fontId="4" fillId="0" borderId="14" xfId="1" applyFont="1" applyFill="1" applyBorder="1" applyAlignment="1">
      <alignment horizontal="left" vertical="center"/>
    </xf>
    <xf numFmtId="43" fontId="4" fillId="0" borderId="12" xfId="1" applyFont="1" applyFill="1" applyBorder="1" applyAlignment="1">
      <alignment horizontal="left" vertical="center"/>
    </xf>
    <xf numFmtId="43" fontId="4" fillId="5" borderId="13" xfId="1" applyFont="1" applyFill="1" applyBorder="1" applyAlignment="1">
      <alignment horizontal="left" vertical="center"/>
    </xf>
    <xf numFmtId="43" fontId="4" fillId="0" borderId="14" xfId="1" applyFont="1" applyBorder="1" applyAlignment="1">
      <alignment vertical="center"/>
    </xf>
    <xf numFmtId="43" fontId="4" fillId="0" borderId="12" xfId="1" applyFont="1" applyBorder="1" applyAlignment="1">
      <alignment vertical="center"/>
    </xf>
    <xf numFmtId="43" fontId="4" fillId="0" borderId="13" xfId="1" applyFont="1" applyBorder="1" applyAlignment="1">
      <alignment vertical="center"/>
    </xf>
    <xf numFmtId="0" fontId="4" fillId="0" borderId="0" xfId="0" applyFont="1" applyAlignment="1">
      <alignment horizontal="left" vertical="center" wrapText="1"/>
    </xf>
    <xf numFmtId="0" fontId="4" fillId="0" borderId="0" xfId="0" applyFont="1" applyAlignment="1">
      <alignment horizontal="center" vertical="center"/>
    </xf>
    <xf numFmtId="43" fontId="4" fillId="0" borderId="0" xfId="1" applyFont="1" applyFill="1" applyBorder="1" applyAlignment="1">
      <alignment vertical="center"/>
    </xf>
    <xf numFmtId="164" fontId="4" fillId="0" borderId="0" xfId="0" applyNumberFormat="1" applyFont="1" applyAlignment="1">
      <alignment horizontal="left" vertical="center"/>
    </xf>
    <xf numFmtId="14" fontId="4" fillId="0" borderId="0" xfId="0" applyNumberFormat="1" applyFont="1" applyAlignment="1">
      <alignment horizontal="left" vertical="center"/>
    </xf>
    <xf numFmtId="0" fontId="2" fillId="0" borderId="0" xfId="0" applyFont="1" applyAlignment="1">
      <alignment horizontal="center" vertical="center" wrapText="1"/>
    </xf>
    <xf numFmtId="166" fontId="1" fillId="0" borderId="0" xfId="1" applyNumberFormat="1" applyFont="1" applyBorder="1" applyAlignment="1">
      <alignment horizontal="center" vertical="center"/>
    </xf>
    <xf numFmtId="0" fontId="4" fillId="0" borderId="38" xfId="0" applyFont="1" applyBorder="1" applyAlignment="1">
      <alignment horizontal="center" vertical="top"/>
    </xf>
    <xf numFmtId="165" fontId="0" fillId="0" borderId="0" xfId="0" applyNumberFormat="1"/>
    <xf numFmtId="4" fontId="44" fillId="11" borderId="0" xfId="0" applyNumberFormat="1" applyFont="1" applyFill="1" applyAlignment="1">
      <alignment horizontal="right" vertical="top" wrapText="1"/>
    </xf>
    <xf numFmtId="0" fontId="44" fillId="11" borderId="0" xfId="0" applyFont="1" applyFill="1" applyAlignment="1">
      <alignment horizontal="right" vertical="top" wrapText="1"/>
    </xf>
    <xf numFmtId="172" fontId="44" fillId="11" borderId="0" xfId="0" applyNumberFormat="1" applyFont="1" applyFill="1" applyAlignment="1">
      <alignment horizontal="right" vertical="top" wrapText="1"/>
    </xf>
    <xf numFmtId="0" fontId="4" fillId="0" borderId="38" xfId="0" applyFont="1" applyBorder="1" applyAlignment="1">
      <alignment vertical="top"/>
    </xf>
    <xf numFmtId="0" fontId="0" fillId="0" borderId="38" xfId="0" applyBorder="1" applyAlignment="1">
      <alignment vertical="center"/>
    </xf>
    <xf numFmtId="4" fontId="21" fillId="10" borderId="1" xfId="0" applyNumberFormat="1" applyFont="1" applyFill="1" applyBorder="1" applyAlignment="1">
      <alignment horizontal="center" vertical="center" wrapText="1"/>
    </xf>
    <xf numFmtId="44" fontId="22" fillId="9" borderId="1" xfId="0" applyNumberFormat="1" applyFont="1" applyFill="1" applyBorder="1" applyAlignment="1">
      <alignment horizontal="left" vertical="center" wrapText="1"/>
    </xf>
    <xf numFmtId="44" fontId="4" fillId="10" borderId="1" xfId="1" applyNumberFormat="1" applyFont="1" applyFill="1" applyBorder="1" applyAlignment="1">
      <alignment horizontal="left" vertical="center"/>
    </xf>
    <xf numFmtId="4" fontId="0" fillId="0" borderId="0" xfId="0" applyNumberFormat="1"/>
    <xf numFmtId="0" fontId="11" fillId="0" borderId="1" xfId="0" applyFont="1" applyBorder="1" applyAlignment="1">
      <alignment horizontal="center" vertical="center" wrapText="1"/>
    </xf>
    <xf numFmtId="44" fontId="4" fillId="0" borderId="0" xfId="1" applyNumberFormat="1" applyFont="1" applyFill="1" applyBorder="1" applyAlignment="1">
      <alignment horizontal="left" vertical="center"/>
    </xf>
    <xf numFmtId="164" fontId="4" fillId="0" borderId="0" xfId="0" applyNumberFormat="1" applyFont="1" applyAlignment="1">
      <alignment horizontal="left"/>
    </xf>
    <xf numFmtId="0" fontId="10" fillId="0" borderId="0" xfId="0" applyFont="1" applyAlignment="1">
      <alignment horizontal="center" vertical="center"/>
    </xf>
    <xf numFmtId="14" fontId="8" fillId="0" borderId="0" xfId="0" applyNumberFormat="1" applyFont="1" applyAlignment="1">
      <alignment horizontal="left" vertical="top"/>
    </xf>
    <xf numFmtId="0" fontId="8" fillId="0" borderId="0" xfId="0" applyFont="1" applyAlignment="1">
      <alignment horizontal="left" vertical="top" wrapText="1"/>
    </xf>
    <xf numFmtId="43" fontId="0" fillId="0" borderId="0" xfId="0" applyNumberFormat="1"/>
    <xf numFmtId="173" fontId="4" fillId="0" borderId="0" xfId="3" applyNumberFormat="1" applyFont="1" applyFill="1" applyBorder="1" applyAlignment="1">
      <alignment horizontal="left" vertical="top"/>
    </xf>
    <xf numFmtId="174" fontId="0" fillId="0" borderId="0" xfId="0" applyNumberFormat="1"/>
    <xf numFmtId="0" fontId="7" fillId="3" borderId="4" xfId="0" applyFont="1" applyFill="1" applyBorder="1" applyAlignment="1">
      <alignment horizontal="center" vertical="top"/>
    </xf>
    <xf numFmtId="0" fontId="7" fillId="3" borderId="3" xfId="0" applyFont="1" applyFill="1" applyBorder="1" applyAlignment="1">
      <alignment horizontal="center" vertical="top"/>
    </xf>
    <xf numFmtId="0" fontId="7" fillId="0" borderId="0" xfId="0" applyFont="1" applyAlignment="1">
      <alignment horizontal="center" vertical="top"/>
    </xf>
    <xf numFmtId="0" fontId="0" fillId="0" borderId="0" xfId="0" applyAlignment="1">
      <alignment horizontal="center" vertical="center"/>
    </xf>
    <xf numFmtId="0" fontId="0" fillId="0" borderId="0" xfId="0" applyAlignment="1">
      <alignment horizontal="right" vertical="center"/>
    </xf>
    <xf numFmtId="0" fontId="4" fillId="0" borderId="0" xfId="0" applyFont="1" applyAlignment="1">
      <alignment horizontal="right" vertical="center"/>
    </xf>
    <xf numFmtId="44" fontId="22" fillId="9" borderId="1" xfId="0" applyNumberFormat="1" applyFont="1" applyFill="1" applyBorder="1" applyAlignment="1">
      <alignment horizontal="right" vertical="center" wrapText="1"/>
    </xf>
    <xf numFmtId="44" fontId="4" fillId="10" borderId="1" xfId="1" applyNumberFormat="1" applyFont="1" applyFill="1" applyBorder="1" applyAlignment="1">
      <alignment horizontal="right" vertical="center"/>
    </xf>
    <xf numFmtId="167" fontId="4" fillId="0" borderId="0" xfId="0" applyNumberFormat="1" applyFont="1" applyAlignment="1">
      <alignment horizontal="right" vertical="center"/>
    </xf>
    <xf numFmtId="165" fontId="7" fillId="0" borderId="1" xfId="3" applyNumberFormat="1" applyFont="1" applyFill="1" applyBorder="1" applyAlignment="1">
      <alignment horizontal="center" vertical="top"/>
    </xf>
    <xf numFmtId="43" fontId="4" fillId="0" borderId="1" xfId="1" applyFont="1" applyFill="1" applyBorder="1" applyAlignment="1">
      <alignment horizontal="center" vertical="center"/>
    </xf>
    <xf numFmtId="43" fontId="4" fillId="0" borderId="1" xfId="1" applyFont="1" applyFill="1" applyBorder="1" applyAlignment="1">
      <alignment horizontal="center" vertical="top"/>
    </xf>
    <xf numFmtId="173" fontId="0" fillId="0" borderId="0" xfId="0" applyNumberFormat="1"/>
    <xf numFmtId="10" fontId="7" fillId="0" borderId="1" xfId="3" applyNumberFormat="1" applyFont="1" applyFill="1" applyBorder="1" applyAlignment="1">
      <alignment horizontal="center" vertical="top"/>
    </xf>
    <xf numFmtId="0" fontId="21" fillId="13" borderId="69" xfId="0" applyFont="1" applyFill="1" applyBorder="1" applyAlignment="1">
      <alignment horizontal="left" vertical="top" wrapText="1"/>
    </xf>
    <xf numFmtId="44" fontId="13" fillId="0" borderId="0" xfId="0" applyNumberFormat="1" applyFont="1" applyAlignment="1">
      <alignment wrapText="1"/>
    </xf>
    <xf numFmtId="49" fontId="4" fillId="5" borderId="14" xfId="0" applyNumberFormat="1" applyFont="1" applyFill="1" applyBorder="1"/>
    <xf numFmtId="44" fontId="22" fillId="9" borderId="1" xfId="2" applyFont="1" applyFill="1" applyBorder="1" applyAlignment="1">
      <alignment horizontal="center" vertical="center" wrapText="1"/>
    </xf>
    <xf numFmtId="0" fontId="49" fillId="10" borderId="1" xfId="0" applyFont="1" applyFill="1" applyBorder="1" applyAlignment="1">
      <alignment horizontal="center" vertical="center" wrapText="1"/>
    </xf>
    <xf numFmtId="0" fontId="4" fillId="0" borderId="0" xfId="0" applyFont="1" applyAlignment="1">
      <alignment horizontal="center" vertical="center" wrapText="1"/>
    </xf>
    <xf numFmtId="44" fontId="0" fillId="0" borderId="0" xfId="0" applyNumberFormat="1"/>
    <xf numFmtId="0" fontId="47" fillId="14" borderId="68" xfId="10" applyFont="1" applyFill="1" applyBorder="1" applyAlignment="1">
      <alignment horizontal="left" vertical="top" wrapText="1"/>
    </xf>
    <xf numFmtId="0" fontId="47" fillId="15" borderId="68" xfId="10" applyFont="1" applyFill="1" applyBorder="1" applyAlignment="1">
      <alignment horizontal="left" vertical="top" wrapText="1"/>
    </xf>
    <xf numFmtId="0" fontId="47" fillId="11" borderId="0" xfId="10" applyFont="1" applyFill="1" applyAlignment="1">
      <alignment horizontal="right" vertical="top" wrapText="1"/>
    </xf>
    <xf numFmtId="0" fontId="21" fillId="13" borderId="68" xfId="10" applyFont="1" applyFill="1" applyBorder="1" applyAlignment="1">
      <alignment horizontal="left" vertical="top" wrapText="1"/>
    </xf>
    <xf numFmtId="0" fontId="46" fillId="11" borderId="68" xfId="10" applyFont="1" applyFill="1" applyBorder="1" applyAlignment="1">
      <alignment horizontal="left" vertical="top" wrapText="1"/>
    </xf>
    <xf numFmtId="0" fontId="46" fillId="11" borderId="68" xfId="10" applyFont="1" applyFill="1" applyBorder="1" applyAlignment="1">
      <alignment horizontal="right" vertical="top" wrapText="1"/>
    </xf>
    <xf numFmtId="0" fontId="46" fillId="11" borderId="68" xfId="10" applyFont="1" applyFill="1" applyBorder="1" applyAlignment="1">
      <alignment horizontal="center" vertical="top" wrapText="1"/>
    </xf>
    <xf numFmtId="0" fontId="21" fillId="13" borderId="68" xfId="10" applyFont="1" applyFill="1" applyBorder="1" applyAlignment="1">
      <alignment horizontal="center" vertical="top" wrapText="1"/>
    </xf>
    <xf numFmtId="0" fontId="21" fillId="13" borderId="68" xfId="10" applyFont="1" applyFill="1" applyBorder="1" applyAlignment="1">
      <alignment horizontal="right" vertical="top" wrapText="1"/>
    </xf>
    <xf numFmtId="4" fontId="21" fillId="13" borderId="68" xfId="10" applyNumberFormat="1" applyFont="1" applyFill="1" applyBorder="1" applyAlignment="1">
      <alignment horizontal="right" vertical="top" wrapText="1"/>
    </xf>
    <xf numFmtId="172" fontId="21" fillId="13" borderId="68" xfId="10" applyNumberFormat="1" applyFont="1" applyFill="1" applyBorder="1" applyAlignment="1">
      <alignment horizontal="right" vertical="top" wrapText="1"/>
    </xf>
    <xf numFmtId="0" fontId="21" fillId="13" borderId="69" xfId="10" applyFont="1" applyFill="1" applyBorder="1" applyAlignment="1">
      <alignment horizontal="left" vertical="top" wrapText="1"/>
    </xf>
    <xf numFmtId="0" fontId="47" fillId="14" borderId="68" xfId="10" applyFont="1" applyFill="1" applyBorder="1" applyAlignment="1">
      <alignment horizontal="center" vertical="top" wrapText="1"/>
    </xf>
    <xf numFmtId="0" fontId="47" fillId="14" borderId="68" xfId="10" applyFont="1" applyFill="1" applyBorder="1" applyAlignment="1">
      <alignment horizontal="right" vertical="top" wrapText="1"/>
    </xf>
    <xf numFmtId="4" fontId="47" fillId="14" borderId="68" xfId="10" applyNumberFormat="1" applyFont="1" applyFill="1" applyBorder="1" applyAlignment="1">
      <alignment horizontal="right" vertical="top" wrapText="1"/>
    </xf>
    <xf numFmtId="172" fontId="47" fillId="14" borderId="68" xfId="10" applyNumberFormat="1" applyFont="1" applyFill="1" applyBorder="1" applyAlignment="1">
      <alignment horizontal="right" vertical="top" wrapText="1"/>
    </xf>
    <xf numFmtId="0" fontId="47" fillId="15" borderId="68" xfId="10" applyFont="1" applyFill="1" applyBorder="1" applyAlignment="1">
      <alignment horizontal="center" vertical="top" wrapText="1"/>
    </xf>
    <xf numFmtId="0" fontId="47" fillId="15" borderId="68" xfId="10" applyFont="1" applyFill="1" applyBorder="1" applyAlignment="1">
      <alignment horizontal="right" vertical="top" wrapText="1"/>
    </xf>
    <xf numFmtId="4" fontId="47" fillId="15" borderId="68" xfId="10" applyNumberFormat="1" applyFont="1" applyFill="1" applyBorder="1" applyAlignment="1">
      <alignment horizontal="right" vertical="top" wrapText="1"/>
    </xf>
    <xf numFmtId="172" fontId="47" fillId="15" borderId="68" xfId="10" applyNumberFormat="1" applyFont="1" applyFill="1" applyBorder="1" applyAlignment="1">
      <alignment horizontal="right" vertical="top" wrapText="1"/>
    </xf>
    <xf numFmtId="4" fontId="47" fillId="11" borderId="0" xfId="10" applyNumberFormat="1" applyFont="1" applyFill="1" applyAlignment="1">
      <alignment horizontal="right" vertical="top" wrapText="1"/>
    </xf>
    <xf numFmtId="10" fontId="7" fillId="3" borderId="0" xfId="3" applyNumberFormat="1" applyFont="1" applyFill="1" applyBorder="1" applyAlignment="1">
      <alignment horizontal="right" vertical="top"/>
    </xf>
    <xf numFmtId="44" fontId="4" fillId="0" borderId="1" xfId="1" applyNumberFormat="1" applyFont="1" applyFill="1" applyBorder="1" applyAlignment="1">
      <alignment horizontal="left" vertical="center"/>
    </xf>
    <xf numFmtId="44" fontId="4" fillId="0" borderId="1" xfId="1" applyNumberFormat="1" applyFont="1" applyFill="1" applyBorder="1" applyAlignment="1">
      <alignment horizontal="right" vertical="center"/>
    </xf>
    <xf numFmtId="0" fontId="0" fillId="0" borderId="38" xfId="0" applyBorder="1" applyAlignment="1">
      <alignment horizontal="center" vertical="center"/>
    </xf>
    <xf numFmtId="164" fontId="4" fillId="0" borderId="0" xfId="0" applyNumberFormat="1" applyFont="1" applyAlignment="1">
      <alignment horizontal="left" vertical="top"/>
    </xf>
    <xf numFmtId="0" fontId="0" fillId="0" borderId="0" xfId="0" applyAlignment="1">
      <alignment horizontal="left" vertical="top"/>
    </xf>
    <xf numFmtId="177" fontId="4" fillId="0" borderId="14" xfId="0" applyNumberFormat="1" applyFont="1" applyBorder="1" applyAlignment="1">
      <alignment horizontal="left" vertical="center"/>
    </xf>
    <xf numFmtId="44" fontId="4" fillId="10" borderId="1" xfId="1" applyNumberFormat="1" applyFont="1" applyFill="1" applyBorder="1" applyAlignment="1">
      <alignment horizontal="center" vertical="center"/>
    </xf>
    <xf numFmtId="44" fontId="22" fillId="9" borderId="1" xfId="0" applyNumberFormat="1" applyFont="1" applyFill="1" applyBorder="1" applyAlignment="1">
      <alignment horizontal="center" vertical="center" wrapText="1"/>
    </xf>
    <xf numFmtId="0" fontId="44" fillId="11" borderId="0" xfId="0" applyFont="1" applyFill="1" applyAlignment="1">
      <alignment vertical="top" wrapText="1"/>
    </xf>
    <xf numFmtId="14" fontId="8" fillId="0" borderId="40" xfId="0" applyNumberFormat="1" applyFont="1" applyBorder="1" applyAlignment="1">
      <alignment horizontal="left" vertical="top"/>
    </xf>
    <xf numFmtId="0" fontId="21" fillId="10" borderId="0" xfId="0" applyFont="1" applyFill="1" applyAlignment="1">
      <alignment horizontal="left" vertical="center" wrapText="1"/>
    </xf>
    <xf numFmtId="0" fontId="49" fillId="10" borderId="0" xfId="0" applyFont="1" applyFill="1" applyAlignment="1">
      <alignment horizontal="center" vertical="center" wrapText="1"/>
    </xf>
    <xf numFmtId="0" fontId="21" fillId="10" borderId="0" xfId="0" applyFont="1" applyFill="1" applyAlignment="1">
      <alignment horizontal="center" vertical="center" wrapText="1"/>
    </xf>
    <xf numFmtId="4" fontId="21" fillId="10" borderId="0" xfId="0" applyNumberFormat="1" applyFont="1" applyFill="1" applyAlignment="1">
      <alignment horizontal="center" vertical="center" wrapText="1"/>
    </xf>
    <xf numFmtId="44" fontId="4" fillId="10" borderId="0" xfId="1" applyNumberFormat="1" applyFont="1" applyFill="1" applyBorder="1" applyAlignment="1">
      <alignment horizontal="left" vertical="center"/>
    </xf>
    <xf numFmtId="44" fontId="4" fillId="10" borderId="0" xfId="1" applyNumberFormat="1" applyFont="1" applyFill="1" applyBorder="1" applyAlignment="1">
      <alignment horizontal="right" vertical="center"/>
    </xf>
    <xf numFmtId="44" fontId="4" fillId="10" borderId="0" xfId="1" applyNumberFormat="1" applyFont="1" applyFill="1" applyBorder="1" applyAlignment="1">
      <alignment horizontal="center" vertical="center"/>
    </xf>
    <xf numFmtId="10" fontId="4" fillId="3" borderId="4" xfId="3" applyNumberFormat="1" applyFont="1" applyFill="1" applyBorder="1" applyAlignment="1">
      <alignment horizontal="right" vertical="top"/>
    </xf>
    <xf numFmtId="4" fontId="21" fillId="16" borderId="68" xfId="0" applyNumberFormat="1" applyFont="1" applyFill="1" applyBorder="1" applyAlignment="1">
      <alignment horizontal="right" vertical="top" wrapText="1"/>
    </xf>
    <xf numFmtId="167" fontId="4" fillId="0" borderId="0" xfId="1" applyNumberFormat="1" applyFont="1" applyFill="1" applyBorder="1" applyAlignment="1">
      <alignment horizontal="left" vertical="center"/>
    </xf>
    <xf numFmtId="167" fontId="44" fillId="11" borderId="0" xfId="2" applyNumberFormat="1" applyFont="1" applyFill="1" applyAlignment="1">
      <alignment vertical="center" wrapText="1"/>
    </xf>
    <xf numFmtId="0" fontId="3" fillId="0" borderId="1" xfId="0" applyFont="1" applyBorder="1" applyAlignment="1">
      <alignment horizontal="center" vertical="center"/>
    </xf>
    <xf numFmtId="0" fontId="15" fillId="5" borderId="11" xfId="0" applyFont="1" applyFill="1" applyBorder="1" applyAlignment="1">
      <alignment horizontal="left" vertical="center" wrapText="1"/>
    </xf>
    <xf numFmtId="0" fontId="6" fillId="0" borderId="0" xfId="0" applyFont="1" applyAlignment="1">
      <alignment vertical="center" wrapText="1"/>
    </xf>
    <xf numFmtId="0" fontId="6" fillId="0" borderId="0" xfId="0" applyFont="1" applyAlignment="1">
      <alignment horizontal="center" vertical="center" wrapText="1"/>
    </xf>
    <xf numFmtId="0" fontId="6" fillId="0" borderId="0" xfId="0" applyFont="1" applyAlignment="1">
      <alignment horizontal="left" vertical="center"/>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10" fillId="0" borderId="38" xfId="0" applyFont="1" applyBorder="1"/>
    <xf numFmtId="0" fontId="10" fillId="0" borderId="38" xfId="0" applyFont="1" applyBorder="1" applyAlignment="1">
      <alignment horizontal="center"/>
    </xf>
    <xf numFmtId="0" fontId="10" fillId="0" borderId="38" xfId="0" applyFont="1" applyBorder="1" applyAlignment="1">
      <alignment wrapText="1"/>
    </xf>
    <xf numFmtId="49" fontId="10" fillId="0" borderId="38" xfId="0" applyNumberFormat="1" applyFont="1" applyBorder="1" applyAlignment="1">
      <alignment horizontal="left"/>
    </xf>
    <xf numFmtId="0" fontId="3" fillId="0" borderId="0" xfId="0" applyFont="1" applyAlignment="1">
      <alignment horizontal="left" vertical="top"/>
    </xf>
    <xf numFmtId="0" fontId="3" fillId="0" borderId="0" xfId="0" applyFont="1" applyAlignment="1">
      <alignment horizontal="center" vertical="top"/>
    </xf>
    <xf numFmtId="0" fontId="3" fillId="0" borderId="0" xfId="0" applyFont="1" applyAlignment="1">
      <alignment horizontal="left" vertical="top" wrapText="1"/>
    </xf>
    <xf numFmtId="0" fontId="10" fillId="0" borderId="38" xfId="0" applyFont="1" applyBorder="1" applyAlignment="1">
      <alignment horizontal="left"/>
    </xf>
    <xf numFmtId="0" fontId="10" fillId="0" borderId="38" xfId="0" applyFont="1" applyBorder="1" applyAlignment="1">
      <alignment horizontal="left" wrapText="1"/>
    </xf>
    <xf numFmtId="0" fontId="10" fillId="0" borderId="38" xfId="0" applyFont="1" applyBorder="1" applyAlignment="1">
      <alignment horizontal="center" wrapText="1"/>
    </xf>
    <xf numFmtId="0" fontId="3" fillId="0" borderId="62" xfId="0" applyFont="1" applyBorder="1" applyAlignment="1">
      <alignment horizontal="left" vertical="top"/>
    </xf>
    <xf numFmtId="10" fontId="3" fillId="0" borderId="0" xfId="0" applyNumberFormat="1" applyFont="1" applyAlignment="1">
      <alignment horizontal="left" vertical="top" wrapText="1"/>
    </xf>
    <xf numFmtId="0" fontId="3" fillId="0" borderId="0" xfId="0" applyFont="1" applyAlignment="1">
      <alignment horizontal="center" vertical="top" wrapText="1"/>
    </xf>
    <xf numFmtId="49" fontId="3" fillId="0" borderId="0" xfId="0" applyNumberFormat="1" applyFont="1" applyAlignment="1">
      <alignment horizontal="center" vertical="center"/>
    </xf>
    <xf numFmtId="14" fontId="3" fillId="0" borderId="0" xfId="0" applyNumberFormat="1" applyFont="1" applyAlignment="1">
      <alignment horizontal="center" vertical="center"/>
    </xf>
    <xf numFmtId="10" fontId="4" fillId="0" borderId="0" xfId="0" applyNumberFormat="1" applyFont="1" applyAlignment="1">
      <alignment horizontal="center" vertical="center" wrapText="1"/>
    </xf>
    <xf numFmtId="49" fontId="4" fillId="0" borderId="0" xfId="0" applyNumberFormat="1" applyFont="1" applyAlignment="1">
      <alignment horizontal="center" vertical="center"/>
    </xf>
    <xf numFmtId="0" fontId="10" fillId="21" borderId="15" xfId="0" applyFont="1" applyFill="1" applyBorder="1" applyAlignment="1">
      <alignment horizontal="center" vertical="center" wrapText="1"/>
    </xf>
    <xf numFmtId="0" fontId="10" fillId="21" borderId="16" xfId="0" applyFont="1" applyFill="1" applyBorder="1" applyAlignment="1">
      <alignment horizontal="center" vertical="center" wrapText="1"/>
    </xf>
    <xf numFmtId="49" fontId="10" fillId="21" borderId="16" xfId="0" applyNumberFormat="1" applyFont="1" applyFill="1" applyBorder="1" applyAlignment="1">
      <alignment horizontal="center" vertical="center" wrapText="1"/>
    </xf>
    <xf numFmtId="0" fontId="10" fillId="21" borderId="17" xfId="0" applyFont="1" applyFill="1" applyBorder="1" applyAlignment="1">
      <alignment horizontal="center" vertical="center" wrapText="1"/>
    </xf>
    <xf numFmtId="167" fontId="8" fillId="0" borderId="0" xfId="0" applyNumberFormat="1" applyFont="1" applyAlignment="1">
      <alignment wrapText="1"/>
    </xf>
    <xf numFmtId="0" fontId="8" fillId="0" borderId="0" xfId="0" applyFont="1"/>
    <xf numFmtId="0" fontId="3" fillId="0" borderId="18" xfId="0" applyFont="1" applyBorder="1" applyAlignment="1">
      <alignment horizontal="left" vertical="center"/>
    </xf>
    <xf numFmtId="0" fontId="3" fillId="0" borderId="1" xfId="0" applyFont="1" applyBorder="1" applyAlignment="1">
      <alignment horizontal="left" vertical="center" wrapText="1"/>
    </xf>
    <xf numFmtId="2" fontId="3" fillId="0" borderId="1" xfId="0" applyNumberFormat="1" applyFont="1" applyBorder="1" applyAlignment="1">
      <alignment horizontal="center" vertical="center"/>
    </xf>
    <xf numFmtId="167" fontId="3" fillId="0" borderId="1" xfId="0" applyNumberFormat="1" applyFont="1" applyBorder="1" applyAlignment="1">
      <alignment horizontal="center" vertical="center"/>
    </xf>
    <xf numFmtId="167" fontId="3" fillId="0" borderId="1" xfId="2" applyNumberFormat="1" applyFont="1" applyBorder="1" applyAlignment="1">
      <alignment horizontal="center" vertical="center"/>
    </xf>
    <xf numFmtId="167" fontId="3" fillId="0" borderId="19" xfId="2" applyNumberFormat="1" applyFont="1" applyBorder="1" applyAlignment="1">
      <alignment horizontal="center" vertical="center"/>
    </xf>
    <xf numFmtId="167" fontId="3" fillId="0" borderId="0" xfId="0" applyNumberFormat="1" applyFont="1"/>
    <xf numFmtId="0" fontId="3" fillId="0" borderId="1" xfId="0" quotePrefix="1" applyFont="1" applyBorder="1" applyAlignment="1">
      <alignment horizontal="center" vertical="center"/>
    </xf>
    <xf numFmtId="0" fontId="3" fillId="0" borderId="70" xfId="0" applyFont="1" applyBorder="1" applyAlignment="1">
      <alignment horizontal="left" vertical="center"/>
    </xf>
    <xf numFmtId="0" fontId="3" fillId="0" borderId="20" xfId="0" applyFont="1" applyBorder="1" applyAlignment="1">
      <alignment horizontal="center" vertical="center"/>
    </xf>
    <xf numFmtId="0" fontId="3" fillId="0" borderId="20" xfId="0" applyFont="1" applyBorder="1" applyAlignment="1">
      <alignment horizontal="left" vertical="center" wrapText="1"/>
    </xf>
    <xf numFmtId="2" fontId="3" fillId="0" borderId="20" xfId="0" applyNumberFormat="1" applyFont="1" applyBorder="1" applyAlignment="1">
      <alignment horizontal="center" vertical="center"/>
    </xf>
    <xf numFmtId="167" fontId="3" fillId="0" borderId="20" xfId="0" applyNumberFormat="1" applyFont="1" applyBorder="1" applyAlignment="1">
      <alignment horizontal="center" vertical="center"/>
    </xf>
    <xf numFmtId="0" fontId="3" fillId="0" borderId="0" xfId="0" applyFont="1" applyAlignment="1">
      <alignment horizontal="left" vertical="center"/>
    </xf>
    <xf numFmtId="2" fontId="3" fillId="0" borderId="0" xfId="0" applyNumberFormat="1" applyFont="1" applyAlignment="1">
      <alignment horizontal="center" vertical="center"/>
    </xf>
    <xf numFmtId="167" fontId="3" fillId="0" borderId="0" xfId="0" applyNumberFormat="1" applyFont="1" applyAlignment="1">
      <alignment horizontal="center" vertical="center"/>
    </xf>
    <xf numFmtId="167" fontId="3" fillId="0" borderId="0" xfId="2" applyNumberFormat="1" applyFont="1" applyBorder="1" applyAlignment="1">
      <alignment horizontal="center" vertical="center"/>
    </xf>
    <xf numFmtId="167" fontId="10" fillId="0" borderId="0" xfId="0" applyNumberFormat="1" applyFont="1" applyAlignment="1">
      <alignment horizontal="center" vertical="center"/>
    </xf>
    <xf numFmtId="167" fontId="10" fillId="0" borderId="0" xfId="2" applyNumberFormat="1" applyFont="1" applyFill="1" applyBorder="1" applyAlignment="1">
      <alignment horizontal="center" vertical="center"/>
    </xf>
    <xf numFmtId="0" fontId="3" fillId="0" borderId="0" xfId="0" applyFont="1" applyAlignment="1">
      <alignment horizontal="right" wrapText="1"/>
    </xf>
    <xf numFmtId="0" fontId="3" fillId="0" borderId="0" xfId="2" applyNumberFormat="1" applyFont="1" applyBorder="1" applyAlignment="1">
      <alignment horizontal="center" vertical="center"/>
    </xf>
    <xf numFmtId="0" fontId="3" fillId="0" borderId="0" xfId="0" applyFont="1" applyAlignment="1">
      <alignment horizontal="center" wrapText="1"/>
    </xf>
    <xf numFmtId="0" fontId="3" fillId="0" borderId="6" xfId="0" applyFont="1" applyBorder="1" applyAlignment="1">
      <alignment horizontal="left" vertical="center"/>
    </xf>
    <xf numFmtId="0" fontId="3" fillId="0" borderId="6" xfId="0" applyFont="1" applyBorder="1" applyAlignment="1">
      <alignment horizontal="center" vertical="center"/>
    </xf>
    <xf numFmtId="0" fontId="3" fillId="0" borderId="6" xfId="0" applyFont="1" applyBorder="1" applyAlignment="1">
      <alignment horizontal="left" vertical="center" wrapText="1"/>
    </xf>
    <xf numFmtId="2" fontId="3" fillId="0" borderId="6" xfId="0" applyNumberFormat="1" applyFont="1" applyBorder="1" applyAlignment="1">
      <alignment horizontal="center" vertical="center"/>
    </xf>
    <xf numFmtId="167" fontId="3" fillId="0" borderId="6" xfId="0" applyNumberFormat="1" applyFont="1" applyBorder="1" applyAlignment="1">
      <alignment horizontal="center" vertical="center"/>
    </xf>
    <xf numFmtId="167" fontId="3" fillId="0" borderId="6" xfId="2" applyNumberFormat="1" applyFont="1" applyBorder="1" applyAlignment="1">
      <alignment horizontal="center" vertical="center"/>
    </xf>
    <xf numFmtId="10" fontId="0" fillId="0" borderId="0" xfId="3" applyNumberFormat="1" applyFont="1" applyFill="1"/>
    <xf numFmtId="10" fontId="7" fillId="0" borderId="0" xfId="3" applyNumberFormat="1" applyFont="1" applyFill="1" applyBorder="1" applyAlignment="1">
      <alignment horizontal="right" vertical="top"/>
    </xf>
    <xf numFmtId="167" fontId="10" fillId="4" borderId="72" xfId="0" applyNumberFormat="1" applyFont="1" applyFill="1" applyBorder="1" applyAlignment="1">
      <alignment horizontal="center" vertical="center"/>
    </xf>
    <xf numFmtId="167" fontId="10" fillId="4" borderId="37" xfId="2" applyNumberFormat="1" applyFont="1" applyFill="1" applyBorder="1" applyAlignment="1">
      <alignment horizontal="center" vertical="center"/>
    </xf>
    <xf numFmtId="167" fontId="3" fillId="22" borderId="36" xfId="0" applyNumberFormat="1" applyFont="1" applyFill="1" applyBorder="1" applyAlignment="1">
      <alignment horizontal="center" vertical="center"/>
    </xf>
    <xf numFmtId="0" fontId="21" fillId="16" borderId="68" xfId="10" applyFont="1" applyFill="1" applyBorder="1" applyAlignment="1">
      <alignment horizontal="left" vertical="top" wrapText="1"/>
    </xf>
    <xf numFmtId="0" fontId="47" fillId="18" borderId="68" xfId="10" applyFont="1" applyFill="1" applyBorder="1" applyAlignment="1">
      <alignment horizontal="left" vertical="top" wrapText="1"/>
    </xf>
    <xf numFmtId="0" fontId="46" fillId="17" borderId="68" xfId="10" applyFont="1" applyFill="1" applyBorder="1" applyAlignment="1">
      <alignment horizontal="left" vertical="top" wrapText="1"/>
    </xf>
    <xf numFmtId="0" fontId="47" fillId="19" borderId="68" xfId="10" applyFont="1" applyFill="1" applyBorder="1" applyAlignment="1">
      <alignment horizontal="left" vertical="top" wrapText="1"/>
    </xf>
    <xf numFmtId="0" fontId="47" fillId="17" borderId="0" xfId="10" applyFont="1" applyFill="1" applyAlignment="1">
      <alignment horizontal="right" vertical="top" wrapText="1"/>
    </xf>
    <xf numFmtId="0" fontId="44" fillId="17" borderId="0" xfId="10" applyFont="1" applyFill="1" applyAlignment="1">
      <alignment horizontal="right" vertical="top" wrapText="1"/>
    </xf>
    <xf numFmtId="0" fontId="46" fillId="17" borderId="68" xfId="10" applyFont="1" applyFill="1" applyBorder="1" applyAlignment="1">
      <alignment horizontal="center" vertical="top" wrapText="1"/>
    </xf>
    <xf numFmtId="0" fontId="46" fillId="17" borderId="68" xfId="10" applyFont="1" applyFill="1" applyBorder="1" applyAlignment="1">
      <alignment horizontal="right" vertical="top" wrapText="1"/>
    </xf>
    <xf numFmtId="0" fontId="21" fillId="16" borderId="68" xfId="10" applyFont="1" applyFill="1" applyBorder="1" applyAlignment="1">
      <alignment horizontal="center" vertical="top" wrapText="1"/>
    </xf>
    <xf numFmtId="0" fontId="21" fillId="16" borderId="68" xfId="10" applyFont="1" applyFill="1" applyBorder="1" applyAlignment="1">
      <alignment horizontal="right" vertical="top" wrapText="1"/>
    </xf>
    <xf numFmtId="4" fontId="21" fillId="16" borderId="68" xfId="10" applyNumberFormat="1" applyFont="1" applyFill="1" applyBorder="1" applyAlignment="1">
      <alignment horizontal="right" vertical="top" wrapText="1"/>
    </xf>
    <xf numFmtId="172" fontId="21" fillId="16" borderId="68" xfId="10" applyNumberFormat="1" applyFont="1" applyFill="1" applyBorder="1" applyAlignment="1">
      <alignment horizontal="right" vertical="top" wrapText="1"/>
    </xf>
    <xf numFmtId="0" fontId="21" fillId="16" borderId="69" xfId="10" applyFont="1" applyFill="1" applyBorder="1" applyAlignment="1">
      <alignment horizontal="left" vertical="top" wrapText="1"/>
    </xf>
    <xf numFmtId="0" fontId="47" fillId="18" borderId="68" xfId="10" applyFont="1" applyFill="1" applyBorder="1" applyAlignment="1">
      <alignment horizontal="center" vertical="top" wrapText="1"/>
    </xf>
    <xf numFmtId="0" fontId="47" fillId="18" borderId="68" xfId="10" applyFont="1" applyFill="1" applyBorder="1" applyAlignment="1">
      <alignment horizontal="right" vertical="top" wrapText="1"/>
    </xf>
    <xf numFmtId="4" fontId="47" fillId="18" borderId="68" xfId="10" applyNumberFormat="1" applyFont="1" applyFill="1" applyBorder="1" applyAlignment="1">
      <alignment horizontal="right" vertical="top" wrapText="1"/>
    </xf>
    <xf numFmtId="172" fontId="47" fillId="18" borderId="68" xfId="10" applyNumberFormat="1" applyFont="1" applyFill="1" applyBorder="1" applyAlignment="1">
      <alignment horizontal="right" vertical="top" wrapText="1"/>
    </xf>
    <xf numFmtId="0" fontId="47" fillId="19" borderId="68" xfId="10" applyFont="1" applyFill="1" applyBorder="1" applyAlignment="1">
      <alignment horizontal="center" vertical="top" wrapText="1"/>
    </xf>
    <xf numFmtId="0" fontId="47" fillId="19" borderId="68" xfId="10" applyFont="1" applyFill="1" applyBorder="1" applyAlignment="1">
      <alignment horizontal="right" vertical="top" wrapText="1"/>
    </xf>
    <xf numFmtId="4" fontId="47" fillId="19" borderId="68" xfId="10" applyNumberFormat="1" applyFont="1" applyFill="1" applyBorder="1" applyAlignment="1">
      <alignment horizontal="right" vertical="top" wrapText="1"/>
    </xf>
    <xf numFmtId="172" fontId="47" fillId="19" borderId="68" xfId="10" applyNumberFormat="1" applyFont="1" applyFill="1" applyBorder="1" applyAlignment="1">
      <alignment horizontal="right" vertical="top" wrapText="1"/>
    </xf>
    <xf numFmtId="0" fontId="47" fillId="17" borderId="0" xfId="10" applyFont="1" applyFill="1" applyAlignment="1">
      <alignment horizontal="left" vertical="top" wrapText="1"/>
    </xf>
    <xf numFmtId="0" fontId="47" fillId="17" borderId="0" xfId="10" applyFont="1" applyFill="1" applyAlignment="1">
      <alignment horizontal="center" vertical="top" wrapText="1"/>
    </xf>
    <xf numFmtId="4" fontId="47" fillId="17" borderId="0" xfId="10" applyNumberFormat="1" applyFont="1" applyFill="1" applyAlignment="1">
      <alignment horizontal="right" vertical="top" wrapText="1"/>
    </xf>
    <xf numFmtId="0" fontId="0" fillId="0" borderId="0" xfId="0" applyAlignment="1">
      <alignment horizontal="center" vertical="top" wrapText="1"/>
    </xf>
    <xf numFmtId="0" fontId="7" fillId="0" borderId="24" xfId="0" applyFont="1" applyBorder="1" applyAlignment="1">
      <alignment horizontal="center" vertical="center"/>
    </xf>
    <xf numFmtId="0" fontId="7" fillId="0" borderId="26" xfId="0" applyFont="1" applyBorder="1" applyAlignment="1">
      <alignment horizontal="center" vertical="center"/>
    </xf>
    <xf numFmtId="0" fontId="10" fillId="4" borderId="0" xfId="0" applyFont="1" applyFill="1" applyAlignment="1">
      <alignment horizontal="center" vertical="center"/>
    </xf>
    <xf numFmtId="0" fontId="7" fillId="0" borderId="24" xfId="0" applyFont="1" applyBorder="1" applyAlignment="1">
      <alignment horizontal="center"/>
    </xf>
    <xf numFmtId="0" fontId="7" fillId="0" borderId="26" xfId="0" applyFont="1" applyBorder="1" applyAlignment="1">
      <alignment horizontal="center"/>
    </xf>
    <xf numFmtId="0" fontId="4" fillId="0" borderId="40" xfId="0" applyFont="1" applyBorder="1" applyAlignment="1">
      <alignment horizontal="left" vertical="top"/>
    </xf>
    <xf numFmtId="0" fontId="4" fillId="0" borderId="40" xfId="0" applyFont="1" applyBorder="1" applyAlignment="1">
      <alignment horizontal="left" vertical="top" wrapText="1"/>
    </xf>
    <xf numFmtId="0" fontId="4" fillId="0" borderId="0" xfId="0" applyFont="1" applyAlignment="1">
      <alignment horizontal="center" vertical="center" wrapText="1"/>
    </xf>
    <xf numFmtId="0" fontId="31" fillId="0" borderId="62" xfId="18" applyFont="1" applyBorder="1" applyAlignment="1">
      <alignment horizontal="left" vertical="center"/>
    </xf>
    <xf numFmtId="0" fontId="31" fillId="0" borderId="63" xfId="18" applyFont="1" applyBorder="1" applyAlignment="1">
      <alignment horizontal="left" vertical="center"/>
    </xf>
    <xf numFmtId="0" fontId="31" fillId="0" borderId="0" xfId="18" applyFont="1" applyAlignment="1">
      <alignment horizontal="left" vertical="center"/>
    </xf>
    <xf numFmtId="0" fontId="12" fillId="0" borderId="64" xfId="4" applyBorder="1" applyAlignment="1">
      <alignment horizontal="left" vertical="center" wrapText="1"/>
    </xf>
    <xf numFmtId="0" fontId="12" fillId="0" borderId="65" xfId="4" applyBorder="1" applyAlignment="1">
      <alignment horizontal="left" vertical="center" wrapText="1"/>
    </xf>
    <xf numFmtId="49" fontId="12" fillId="0" borderId="64" xfId="4" applyNumberFormat="1" applyBorder="1" applyAlignment="1">
      <alignment horizontal="left" vertical="center" wrapText="1"/>
    </xf>
    <xf numFmtId="0" fontId="12" fillId="0" borderId="38" xfId="4" applyBorder="1" applyAlignment="1">
      <alignment horizontal="left" vertical="center" wrapText="1"/>
    </xf>
    <xf numFmtId="0" fontId="31" fillId="0" borderId="40" xfId="4" applyFont="1" applyBorder="1" applyAlignment="1">
      <alignment horizontal="center" vertical="center" wrapText="1"/>
    </xf>
    <xf numFmtId="0" fontId="6" fillId="0" borderId="0" xfId="0" applyFont="1" applyAlignment="1">
      <alignment horizontal="center" vertical="center"/>
    </xf>
    <xf numFmtId="0" fontId="10" fillId="0" borderId="0" xfId="0" applyFont="1" applyAlignment="1">
      <alignment horizontal="center" vertical="center"/>
    </xf>
    <xf numFmtId="0" fontId="11" fillId="0" borderId="38" xfId="0" applyFont="1" applyBorder="1" applyAlignment="1">
      <alignment horizontal="left"/>
    </xf>
    <xf numFmtId="0" fontId="27" fillId="0" borderId="64" xfId="16" applyNumberFormat="1" applyFont="1" applyFill="1" applyBorder="1" applyAlignment="1" applyProtection="1">
      <alignment horizontal="left" vertical="center" wrapText="1"/>
    </xf>
    <xf numFmtId="0" fontId="27" fillId="0" borderId="38" xfId="16" applyNumberFormat="1" applyFont="1" applyFill="1" applyBorder="1" applyAlignment="1" applyProtection="1">
      <alignment horizontal="left" vertical="center" wrapText="1"/>
    </xf>
    <xf numFmtId="0" fontId="27" fillId="0" borderId="65" xfId="16" applyNumberFormat="1" applyFont="1" applyFill="1" applyBorder="1" applyAlignment="1" applyProtection="1">
      <alignment horizontal="left" vertical="center" wrapText="1"/>
    </xf>
    <xf numFmtId="14" fontId="4" fillId="0" borderId="40" xfId="0" applyNumberFormat="1" applyFont="1" applyBorder="1" applyAlignment="1">
      <alignment horizontal="left" vertical="top"/>
    </xf>
    <xf numFmtId="10" fontId="27" fillId="12" borderId="1" xfId="4" applyNumberFormat="1" applyFont="1" applyFill="1" applyBorder="1" applyAlignment="1" applyProtection="1">
      <alignment horizontal="center" vertical="center"/>
      <protection locked="0"/>
    </xf>
    <xf numFmtId="0" fontId="27" fillId="0" borderId="1" xfId="4" applyFont="1" applyBorder="1" applyAlignment="1">
      <alignment horizontal="left" vertical="center"/>
    </xf>
    <xf numFmtId="169" fontId="27" fillId="12" borderId="64" xfId="16" applyFont="1" applyFill="1" applyBorder="1" applyAlignment="1" applyProtection="1">
      <alignment horizontal="left" vertical="center"/>
      <protection locked="0"/>
    </xf>
    <xf numFmtId="169" fontId="27" fillId="12" borderId="38" xfId="16" applyFont="1" applyFill="1" applyBorder="1" applyAlignment="1" applyProtection="1">
      <alignment horizontal="left" vertical="center"/>
      <protection locked="0"/>
    </xf>
    <xf numFmtId="169" fontId="27" fillId="12" borderId="65" xfId="16" applyFont="1" applyFill="1" applyBorder="1" applyAlignment="1" applyProtection="1">
      <alignment horizontal="left" vertical="center"/>
      <protection locked="0"/>
    </xf>
    <xf numFmtId="0" fontId="12" fillId="0" borderId="64" xfId="4" applyBorder="1" applyAlignment="1">
      <alignment horizontal="center" vertical="center" wrapText="1"/>
    </xf>
    <xf numFmtId="0" fontId="12" fillId="0" borderId="65" xfId="4" applyBorder="1" applyAlignment="1">
      <alignment horizontal="center" vertical="center" wrapText="1"/>
    </xf>
    <xf numFmtId="0" fontId="27" fillId="0" borderId="1" xfId="4" applyFont="1" applyBorder="1" applyAlignment="1">
      <alignment horizontal="left" vertical="center" wrapText="1"/>
    </xf>
    <xf numFmtId="0" fontId="35" fillId="0" borderId="0" xfId="4" applyFont="1" applyAlignment="1">
      <alignment horizontal="center" vertical="top" wrapText="1"/>
    </xf>
    <xf numFmtId="0" fontId="12" fillId="0" borderId="1" xfId="4" applyBorder="1" applyAlignment="1">
      <alignment horizontal="left" vertical="center" wrapText="1"/>
    </xf>
    <xf numFmtId="0" fontId="12" fillId="0" borderId="1" xfId="4" applyBorder="1" applyAlignment="1">
      <alignment horizontal="left" vertical="center"/>
    </xf>
    <xf numFmtId="0" fontId="25" fillId="0" borderId="1" xfId="4" applyFont="1" applyBorder="1" applyAlignment="1">
      <alignment horizontal="center" vertical="center"/>
    </xf>
    <xf numFmtId="4" fontId="25" fillId="0" borderId="1" xfId="4" applyNumberFormat="1" applyFont="1" applyBorder="1" applyAlignment="1">
      <alignment horizontal="center" vertical="center" wrapText="1"/>
    </xf>
    <xf numFmtId="0" fontId="31" fillId="0" borderId="1" xfId="4" applyFont="1" applyBorder="1" applyAlignment="1">
      <alignment horizontal="center" vertical="center"/>
    </xf>
    <xf numFmtId="170" fontId="12" fillId="0" borderId="0" xfId="4" applyNumberFormat="1" applyAlignment="1">
      <alignment horizontal="left" vertical="center"/>
    </xf>
    <xf numFmtId="49" fontId="12" fillId="12" borderId="57" xfId="4" applyNumberFormat="1" applyFill="1" applyBorder="1" applyAlignment="1" applyProtection="1">
      <alignment horizontal="left" vertical="center" wrapText="1"/>
      <protection locked="0"/>
    </xf>
    <xf numFmtId="49" fontId="12" fillId="12" borderId="66" xfId="4" applyNumberFormat="1" applyFill="1" applyBorder="1" applyAlignment="1" applyProtection="1">
      <alignment horizontal="left" vertical="center" wrapText="1"/>
      <protection locked="0"/>
    </xf>
    <xf numFmtId="49" fontId="12" fillId="12" borderId="67" xfId="4" applyNumberFormat="1" applyFill="1" applyBorder="1" applyAlignment="1" applyProtection="1">
      <alignment horizontal="left" vertical="center" wrapText="1"/>
      <protection locked="0"/>
    </xf>
    <xf numFmtId="170" fontId="12" fillId="0" borderId="38" xfId="4" applyNumberFormat="1" applyBorder="1" applyAlignment="1">
      <alignment horizontal="left" vertical="center"/>
    </xf>
    <xf numFmtId="164" fontId="12" fillId="0" borderId="38" xfId="4" applyNumberFormat="1" applyBorder="1" applyAlignment="1">
      <alignment horizontal="left" vertical="center"/>
    </xf>
    <xf numFmtId="0" fontId="31" fillId="0" borderId="0" xfId="4" applyFont="1" applyAlignment="1">
      <alignment horizontal="left" vertical="center"/>
    </xf>
    <xf numFmtId="0" fontId="25" fillId="0" borderId="0" xfId="4" applyFont="1" applyAlignment="1">
      <alignment horizontal="left" vertical="center"/>
    </xf>
    <xf numFmtId="0" fontId="12" fillId="0" borderId="40" xfId="4" applyBorder="1" applyAlignment="1">
      <alignment horizontal="center" vertical="center"/>
    </xf>
    <xf numFmtId="0" fontId="30" fillId="0" borderId="1" xfId="4" applyFont="1" applyBorder="1" applyAlignment="1">
      <alignment horizontal="center" vertical="center" wrapText="1"/>
    </xf>
    <xf numFmtId="0" fontId="37" fillId="0" borderId="0" xfId="4" applyFont="1" applyAlignment="1">
      <alignment horizontal="left" vertical="center" wrapText="1"/>
    </xf>
    <xf numFmtId="2" fontId="38" fillId="0" borderId="40" xfId="4" applyNumberFormat="1" applyFont="1" applyBorder="1" applyAlignment="1">
      <alignment horizontal="center" vertical="center"/>
    </xf>
    <xf numFmtId="0" fontId="40" fillId="0" borderId="0" xfId="4" applyFont="1" applyAlignment="1">
      <alignment horizontal="left" vertical="center"/>
    </xf>
    <xf numFmtId="0" fontId="12" fillId="0" borderId="0" xfId="4" applyAlignment="1">
      <alignment horizontal="center" vertical="center"/>
    </xf>
    <xf numFmtId="0" fontId="41" fillId="0" borderId="0" xfId="17" applyFont="1" applyAlignment="1">
      <alignment horizontal="right" vertical="center"/>
    </xf>
    <xf numFmtId="0" fontId="42" fillId="0" borderId="0" xfId="17" applyFont="1" applyAlignment="1">
      <alignment horizontal="center" vertical="center"/>
    </xf>
    <xf numFmtId="0" fontId="41" fillId="0" borderId="0" xfId="17" quotePrefix="1" applyFont="1" applyAlignment="1">
      <alignment horizontal="left" vertical="center"/>
    </xf>
    <xf numFmtId="0" fontId="41" fillId="0" borderId="0" xfId="17" applyFont="1" applyAlignment="1">
      <alignment horizontal="left" vertical="center"/>
    </xf>
    <xf numFmtId="0" fontId="41" fillId="0" borderId="0" xfId="17"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top" wrapText="1"/>
    </xf>
    <xf numFmtId="0" fontId="10" fillId="0" borderId="38" xfId="0" applyFont="1" applyBorder="1" applyAlignment="1">
      <alignment horizontal="left" wrapText="1"/>
    </xf>
    <xf numFmtId="0" fontId="3" fillId="0" borderId="40" xfId="0" applyFont="1" applyBorder="1" applyAlignment="1">
      <alignment horizontal="left" vertical="top" wrapText="1"/>
    </xf>
    <xf numFmtId="0" fontId="6" fillId="20" borderId="36" xfId="0" applyFont="1" applyFill="1" applyBorder="1" applyAlignment="1">
      <alignment horizontal="center" vertical="center"/>
    </xf>
    <xf numFmtId="0" fontId="6" fillId="20" borderId="39" xfId="0" applyFont="1" applyFill="1" applyBorder="1" applyAlignment="1">
      <alignment horizontal="center" vertical="center"/>
    </xf>
    <xf numFmtId="0" fontId="6" fillId="20" borderId="37" xfId="0" applyFont="1" applyFill="1" applyBorder="1" applyAlignment="1">
      <alignment horizontal="center" vertical="center"/>
    </xf>
    <xf numFmtId="167" fontId="3" fillId="0" borderId="0" xfId="0" applyNumberFormat="1" applyFont="1" applyAlignment="1">
      <alignment horizontal="center" vertical="center"/>
    </xf>
    <xf numFmtId="167" fontId="3" fillId="0" borderId="0" xfId="0" applyNumberFormat="1" applyFont="1" applyAlignment="1">
      <alignment horizontal="center" vertical="center" wrapText="1"/>
    </xf>
    <xf numFmtId="0" fontId="7" fillId="0" borderId="0" xfId="0" applyFont="1" applyAlignment="1">
      <alignment horizontal="right" vertical="center"/>
    </xf>
    <xf numFmtId="0" fontId="4" fillId="0" borderId="0" xfId="0" applyFont="1" applyAlignment="1">
      <alignment horizontal="left" vertical="center"/>
    </xf>
    <xf numFmtId="0" fontId="7" fillId="0" borderId="40" xfId="0" applyFont="1" applyBorder="1" applyAlignment="1">
      <alignment horizontal="center" vertical="center"/>
    </xf>
    <xf numFmtId="4" fontId="44" fillId="11" borderId="0" xfId="0" applyNumberFormat="1" applyFont="1" applyFill="1" applyAlignment="1">
      <alignment horizontal="right" vertical="top" wrapText="1"/>
    </xf>
    <xf numFmtId="0" fontId="44" fillId="11" borderId="0" xfId="0" applyFont="1" applyFill="1" applyAlignment="1">
      <alignment horizontal="right" vertical="top" wrapText="1"/>
    </xf>
    <xf numFmtId="0" fontId="8" fillId="0" borderId="40" xfId="0" applyFont="1" applyBorder="1" applyAlignment="1">
      <alignment horizontal="left" vertical="top"/>
    </xf>
    <xf numFmtId="14" fontId="8" fillId="0" borderId="40" xfId="0" applyNumberFormat="1" applyFont="1" applyBorder="1" applyAlignment="1">
      <alignment horizontal="left" vertical="top"/>
    </xf>
    <xf numFmtId="0" fontId="8" fillId="0" borderId="40" xfId="0" applyFont="1" applyBorder="1" applyAlignment="1">
      <alignment horizontal="left" vertical="top" wrapText="1"/>
    </xf>
    <xf numFmtId="0" fontId="4" fillId="0" borderId="38" xfId="0" applyFont="1" applyBorder="1" applyAlignment="1">
      <alignment horizontal="left" vertical="center"/>
    </xf>
    <xf numFmtId="164" fontId="4" fillId="0" borderId="38" xfId="0" applyNumberFormat="1" applyFont="1" applyBorder="1" applyAlignment="1">
      <alignment horizontal="left" vertical="center"/>
    </xf>
    <xf numFmtId="0" fontId="7" fillId="0" borderId="40" xfId="0" applyFont="1" applyBorder="1" applyAlignment="1">
      <alignment horizontal="left" vertical="center"/>
    </xf>
    <xf numFmtId="0" fontId="7" fillId="0" borderId="0" xfId="0" applyFont="1" applyAlignment="1">
      <alignment horizontal="left" vertical="center"/>
    </xf>
    <xf numFmtId="0" fontId="0" fillId="0" borderId="40" xfId="0" applyBorder="1" applyAlignment="1">
      <alignment horizontal="left" vertical="top" wrapText="1"/>
    </xf>
    <xf numFmtId="0" fontId="8" fillId="0" borderId="0" xfId="0" applyFont="1" applyAlignment="1">
      <alignment horizontal="justify" vertical="top" wrapText="1"/>
    </xf>
    <xf numFmtId="0" fontId="11" fillId="0" borderId="38" xfId="0" applyFont="1" applyBorder="1" applyAlignment="1">
      <alignment horizontal="left" vertical="center"/>
    </xf>
    <xf numFmtId="0" fontId="11" fillId="0" borderId="38" xfId="0" applyFont="1" applyBorder="1" applyAlignment="1">
      <alignment horizontal="left" vertical="center" wrapText="1"/>
    </xf>
    <xf numFmtId="0" fontId="0" fillId="0" borderId="38" xfId="0" applyBorder="1" applyAlignment="1">
      <alignment horizontal="left" vertical="center" wrapText="1"/>
    </xf>
    <xf numFmtId="164" fontId="4" fillId="0" borderId="38" xfId="0" applyNumberFormat="1" applyFont="1" applyBorder="1" applyAlignment="1">
      <alignment horizontal="center" vertical="top"/>
    </xf>
    <xf numFmtId="0" fontId="7" fillId="0" borderId="1" xfId="0" applyFont="1" applyBorder="1" applyAlignment="1">
      <alignment horizontal="center" vertical="center"/>
    </xf>
    <xf numFmtId="0" fontId="7" fillId="0" borderId="1" xfId="0" applyFont="1" applyBorder="1" applyAlignment="1">
      <alignment horizontal="left" vertical="center"/>
    </xf>
    <xf numFmtId="44" fontId="7" fillId="10" borderId="1" xfId="2" applyFont="1" applyFill="1" applyBorder="1" applyAlignment="1">
      <alignment horizontal="center" vertical="center" wrapText="1"/>
    </xf>
    <xf numFmtId="0" fontId="7" fillId="0" borderId="40" xfId="0" applyFont="1" applyBorder="1" applyAlignment="1">
      <alignment horizontal="center" vertical="top"/>
    </xf>
    <xf numFmtId="0" fontId="4" fillId="0" borderId="38" xfId="0" applyFont="1" applyBorder="1" applyAlignment="1">
      <alignment horizontal="left" vertical="top"/>
    </xf>
    <xf numFmtId="0" fontId="7" fillId="0" borderId="40" xfId="0" applyFont="1" applyBorder="1" applyAlignment="1">
      <alignment horizontal="left" vertical="top"/>
    </xf>
    <xf numFmtId="0" fontId="4" fillId="0" borderId="38" xfId="0" applyFont="1" applyBorder="1" applyAlignment="1">
      <alignment horizontal="center" vertical="top"/>
    </xf>
    <xf numFmtId="0" fontId="4" fillId="0" borderId="0" xfId="0" applyFont="1" applyAlignment="1">
      <alignment horizontal="center" vertical="center"/>
    </xf>
    <xf numFmtId="0" fontId="8" fillId="0" borderId="0" xfId="0" applyFont="1" applyAlignment="1">
      <alignment horizontal="left" vertical="top"/>
    </xf>
    <xf numFmtId="14" fontId="8" fillId="0" borderId="0" xfId="0" applyNumberFormat="1" applyFont="1" applyAlignment="1">
      <alignment horizontal="left" vertical="top"/>
    </xf>
    <xf numFmtId="0" fontId="8" fillId="0" borderId="0" xfId="0" applyFont="1" applyAlignment="1">
      <alignment horizontal="left" vertical="top" wrapText="1"/>
    </xf>
    <xf numFmtId="0" fontId="7" fillId="3" borderId="1" xfId="0" applyFont="1" applyFill="1" applyBorder="1" applyAlignment="1">
      <alignment horizontal="center" vertical="center" wrapText="1"/>
    </xf>
    <xf numFmtId="44" fontId="7" fillId="3" borderId="1" xfId="2" applyFont="1" applyFill="1" applyBorder="1" applyAlignment="1">
      <alignment horizontal="center" vertical="center" wrapText="1"/>
    </xf>
    <xf numFmtId="0" fontId="47" fillId="15" borderId="68" xfId="10" applyFont="1" applyFill="1" applyBorder="1" applyAlignment="1">
      <alignment horizontal="left" vertical="top" wrapText="1"/>
    </xf>
    <xf numFmtId="0" fontId="47" fillId="14" borderId="68" xfId="10" applyFont="1" applyFill="1" applyBorder="1" applyAlignment="1">
      <alignment horizontal="left" vertical="top" wrapText="1"/>
    </xf>
    <xf numFmtId="0" fontId="46" fillId="11" borderId="68" xfId="10" applyFont="1" applyFill="1" applyBorder="1" applyAlignment="1">
      <alignment horizontal="left" vertical="top" wrapText="1"/>
    </xf>
    <xf numFmtId="0" fontId="21" fillId="13" borderId="68" xfId="10" applyFont="1" applyFill="1" applyBorder="1" applyAlignment="1">
      <alignment horizontal="left" vertical="top" wrapText="1"/>
    </xf>
    <xf numFmtId="0" fontId="47" fillId="11" borderId="0" xfId="10" applyFont="1" applyFill="1" applyAlignment="1">
      <alignment horizontal="right" vertical="top" wrapText="1"/>
    </xf>
    <xf numFmtId="10" fontId="8" fillId="0" borderId="0" xfId="0" applyNumberFormat="1" applyFont="1" applyAlignment="1">
      <alignment horizontal="left" vertical="top"/>
    </xf>
    <xf numFmtId="0" fontId="4" fillId="0" borderId="38" xfId="0" applyFont="1" applyBorder="1" applyAlignment="1">
      <alignment horizontal="center" vertical="center"/>
    </xf>
    <xf numFmtId="0" fontId="7" fillId="0" borderId="0" xfId="0" applyFont="1" applyAlignment="1">
      <alignment horizontal="center" vertical="top"/>
    </xf>
    <xf numFmtId="164" fontId="4" fillId="0" borderId="0" xfId="0" applyNumberFormat="1" applyFont="1" applyAlignment="1">
      <alignment horizontal="center" vertical="top"/>
    </xf>
    <xf numFmtId="0" fontId="4" fillId="0" borderId="0" xfId="0" applyFont="1" applyAlignment="1">
      <alignment horizontal="left" vertical="top"/>
    </xf>
    <xf numFmtId="164" fontId="4" fillId="0" borderId="0" xfId="0" applyNumberFormat="1" applyFont="1" applyAlignment="1">
      <alignment horizontal="left" vertical="top"/>
    </xf>
    <xf numFmtId="0" fontId="7" fillId="0" borderId="1" xfId="0" applyFont="1" applyBorder="1" applyAlignment="1">
      <alignment horizontal="left" vertical="center" wrapText="1"/>
    </xf>
    <xf numFmtId="10" fontId="7" fillId="10" borderId="1" xfId="3" applyNumberFormat="1" applyFont="1" applyFill="1" applyBorder="1" applyAlignment="1">
      <alignment horizontal="center" vertical="center" wrapText="1"/>
    </xf>
    <xf numFmtId="44" fontId="7" fillId="3" borderId="55" xfId="2" applyFont="1" applyFill="1" applyBorder="1" applyAlignment="1">
      <alignment horizontal="center" vertical="center" wrapText="1"/>
    </xf>
    <xf numFmtId="44" fontId="7" fillId="3" borderId="71" xfId="2" applyFont="1" applyFill="1" applyBorder="1" applyAlignment="1">
      <alignment horizontal="center" vertical="center" wrapText="1"/>
    </xf>
    <xf numFmtId="0" fontId="47" fillId="19" borderId="68" xfId="10" applyFont="1" applyFill="1" applyBorder="1" applyAlignment="1">
      <alignment horizontal="left" vertical="top" wrapText="1"/>
    </xf>
    <xf numFmtId="0" fontId="47" fillId="17" borderId="0" xfId="10" applyFont="1" applyFill="1" applyAlignment="1">
      <alignment horizontal="right" vertical="top" wrapText="1"/>
    </xf>
    <xf numFmtId="0" fontId="46" fillId="17" borderId="68" xfId="10" applyFont="1" applyFill="1" applyBorder="1" applyAlignment="1">
      <alignment horizontal="left" vertical="top" wrapText="1"/>
    </xf>
    <xf numFmtId="0" fontId="21" fillId="16" borderId="68" xfId="10" applyFont="1" applyFill="1" applyBorder="1" applyAlignment="1">
      <alignment horizontal="left" vertical="top" wrapText="1"/>
    </xf>
    <xf numFmtId="0" fontId="47" fillId="18" borderId="68" xfId="10" applyFont="1" applyFill="1" applyBorder="1" applyAlignment="1">
      <alignment horizontal="left" vertical="top" wrapText="1"/>
    </xf>
    <xf numFmtId="0" fontId="46" fillId="11" borderId="0" xfId="0" applyFont="1" applyFill="1" applyAlignment="1">
      <alignment horizontal="center" wrapText="1"/>
    </xf>
    <xf numFmtId="0" fontId="0" fillId="0" borderId="0" xfId="0"/>
    <xf numFmtId="10" fontId="8" fillId="0" borderId="40" xfId="0" applyNumberFormat="1" applyFont="1" applyBorder="1" applyAlignment="1">
      <alignment horizontal="left" vertical="top"/>
    </xf>
    <xf numFmtId="0" fontId="44" fillId="17" borderId="0" xfId="10" applyFont="1" applyFill="1" applyAlignment="1">
      <alignment horizontal="right" vertical="top" wrapText="1"/>
    </xf>
    <xf numFmtId="0" fontId="44" fillId="17" borderId="0" xfId="10" applyFont="1" applyFill="1" applyAlignment="1">
      <alignment horizontal="left" vertical="top" wrapText="1"/>
    </xf>
    <xf numFmtId="4" fontId="44" fillId="17" borderId="0" xfId="10" applyNumberFormat="1" applyFont="1" applyFill="1" applyAlignment="1">
      <alignment horizontal="right" vertical="top" wrapText="1"/>
    </xf>
    <xf numFmtId="0" fontId="46" fillId="17" borderId="0" xfId="10" applyFont="1" applyFill="1" applyAlignment="1">
      <alignment horizontal="center" wrapText="1"/>
    </xf>
    <xf numFmtId="0" fontId="24" fillId="0" borderId="0" xfId="10"/>
    <xf numFmtId="0" fontId="4" fillId="0" borderId="0" xfId="0" applyFont="1" applyAlignment="1">
      <alignment horizontal="left"/>
    </xf>
    <xf numFmtId="0" fontId="7" fillId="0" borderId="0" xfId="0" applyFont="1" applyAlignment="1">
      <alignment horizontal="right"/>
    </xf>
    <xf numFmtId="0" fontId="7" fillId="0" borderId="36" xfId="0" applyFont="1" applyBorder="1" applyAlignment="1">
      <alignment horizontal="right" vertical="center"/>
    </xf>
    <xf numFmtId="0" fontId="7" fillId="0" borderId="37" xfId="0" applyFont="1" applyBorder="1" applyAlignment="1">
      <alignment horizontal="right" vertical="center"/>
    </xf>
    <xf numFmtId="0" fontId="14" fillId="0" borderId="36" xfId="0" applyFont="1" applyBorder="1" applyAlignment="1">
      <alignment horizontal="right" vertical="center"/>
    </xf>
    <xf numFmtId="0" fontId="14" fillId="0" borderId="37" xfId="0" applyFont="1" applyBorder="1" applyAlignment="1">
      <alignment horizontal="right" vertical="center"/>
    </xf>
    <xf numFmtId="0" fontId="4" fillId="0" borderId="38" xfId="0" applyFont="1" applyBorder="1" applyAlignment="1">
      <alignment horizontal="left"/>
    </xf>
    <xf numFmtId="0" fontId="7" fillId="0" borderId="0" xfId="0" applyFont="1" applyAlignment="1">
      <alignment horizontal="left" vertical="top"/>
    </xf>
    <xf numFmtId="0" fontId="4" fillId="0" borderId="38" xfId="0" applyFont="1" applyBorder="1" applyAlignment="1">
      <alignment horizontal="center"/>
    </xf>
    <xf numFmtId="0" fontId="7" fillId="0" borderId="0" xfId="0" applyFont="1" applyAlignment="1">
      <alignment horizontal="center"/>
    </xf>
    <xf numFmtId="0" fontId="16" fillId="0" borderId="36" xfId="0" applyFont="1" applyBorder="1" applyAlignment="1">
      <alignment horizontal="right" vertical="center"/>
    </xf>
    <xf numFmtId="0" fontId="16" fillId="0" borderId="37" xfId="0" applyFont="1" applyBorder="1" applyAlignment="1">
      <alignment horizontal="right" vertical="center"/>
    </xf>
    <xf numFmtId="164" fontId="17" fillId="0" borderId="36" xfId="0" applyNumberFormat="1" applyFont="1" applyBorder="1" applyAlignment="1">
      <alignment horizontal="right" vertical="center"/>
    </xf>
    <xf numFmtId="164" fontId="17" fillId="0" borderId="37" xfId="0" applyNumberFormat="1" applyFont="1" applyBorder="1" applyAlignment="1">
      <alignment horizontal="right" vertical="center"/>
    </xf>
    <xf numFmtId="164" fontId="4" fillId="0" borderId="38" xfId="0" applyNumberFormat="1" applyFont="1" applyBorder="1" applyAlignment="1">
      <alignment horizontal="left"/>
    </xf>
    <xf numFmtId="0" fontId="7" fillId="0" borderId="39" xfId="0" applyFont="1" applyBorder="1" applyAlignment="1">
      <alignment horizontal="right" vertical="center"/>
    </xf>
    <xf numFmtId="44" fontId="3" fillId="0" borderId="1" xfId="2" applyFont="1" applyBorder="1" applyAlignment="1">
      <alignment horizontal="center" vertical="center"/>
    </xf>
    <xf numFmtId="44" fontId="3" fillId="0" borderId="57" xfId="2" applyFont="1" applyBorder="1" applyAlignment="1">
      <alignment horizontal="center" vertical="center"/>
    </xf>
    <xf numFmtId="0" fontId="11" fillId="0" borderId="1" xfId="0" applyFont="1" applyBorder="1" applyAlignment="1">
      <alignment horizontal="center" vertical="center"/>
    </xf>
    <xf numFmtId="0" fontId="11" fillId="0" borderId="57" xfId="0" applyFont="1" applyBorder="1" applyAlignment="1">
      <alignment horizontal="center" vertical="center"/>
    </xf>
    <xf numFmtId="0" fontId="8" fillId="0" borderId="0" xfId="0" applyFont="1" applyAlignment="1">
      <alignment horizontal="left" vertical="center"/>
    </xf>
    <xf numFmtId="14" fontId="8" fillId="0" borderId="0" xfId="0" applyNumberFormat="1" applyFont="1" applyAlignment="1">
      <alignment horizontal="left" vertical="center"/>
    </xf>
    <xf numFmtId="0" fontId="8" fillId="0" borderId="40" xfId="0" applyFont="1" applyBorder="1" applyAlignment="1">
      <alignment horizontal="center" vertical="center" wrapText="1"/>
    </xf>
    <xf numFmtId="0" fontId="4" fillId="0" borderId="1" xfId="0" applyFont="1" applyBorder="1" applyAlignment="1">
      <alignment horizontal="center" vertical="center" wrapText="1"/>
    </xf>
    <xf numFmtId="0" fontId="7" fillId="0" borderId="0" xfId="0" applyFont="1" applyAlignment="1">
      <alignment horizontal="center" vertical="center"/>
    </xf>
    <xf numFmtId="164" fontId="4" fillId="0" borderId="38" xfId="0" applyNumberFormat="1" applyFont="1" applyBorder="1" applyAlignment="1">
      <alignment horizontal="center" vertical="center"/>
    </xf>
    <xf numFmtId="0" fontId="10" fillId="0" borderId="58" xfId="0" applyFont="1" applyBorder="1" applyAlignment="1">
      <alignment horizontal="center" vertical="center" wrapText="1"/>
    </xf>
    <xf numFmtId="0" fontId="10" fillId="0" borderId="59" xfId="0" applyFont="1" applyBorder="1" applyAlignment="1">
      <alignment horizontal="center" vertical="center"/>
    </xf>
    <xf numFmtId="0" fontId="10" fillId="5" borderId="50" xfId="0" applyFont="1" applyFill="1" applyBorder="1" applyAlignment="1">
      <alignment horizontal="center" vertical="center" wrapText="1"/>
    </xf>
    <xf numFmtId="0" fontId="10" fillId="5" borderId="52" xfId="0" applyFont="1" applyFill="1" applyBorder="1" applyAlignment="1">
      <alignment horizontal="center" vertical="center" wrapText="1"/>
    </xf>
    <xf numFmtId="0" fontId="7" fillId="4" borderId="48" xfId="0" applyFont="1" applyFill="1" applyBorder="1" applyAlignment="1">
      <alignment horizontal="center" vertical="center"/>
    </xf>
    <xf numFmtId="0" fontId="7" fillId="4" borderId="49" xfId="0" applyFont="1" applyFill="1" applyBorder="1" applyAlignment="1">
      <alignment horizontal="center" vertical="center"/>
    </xf>
    <xf numFmtId="0" fontId="10" fillId="2" borderId="15" xfId="0" applyFont="1" applyFill="1" applyBorder="1" applyAlignment="1">
      <alignment horizontal="center" vertical="center"/>
    </xf>
    <xf numFmtId="0" fontId="10" fillId="2" borderId="16" xfId="0" applyFont="1" applyFill="1" applyBorder="1" applyAlignment="1">
      <alignment horizontal="center" vertical="center"/>
    </xf>
    <xf numFmtId="0" fontId="10" fillId="2" borderId="17" xfId="0" applyFont="1" applyFill="1" applyBorder="1" applyAlignment="1">
      <alignment horizontal="center" vertical="center"/>
    </xf>
    <xf numFmtId="44" fontId="3" fillId="0" borderId="1" xfId="0" applyNumberFormat="1" applyFont="1" applyBorder="1" applyAlignment="1">
      <alignment horizontal="center" vertical="center"/>
    </xf>
    <xf numFmtId="0" fontId="3" fillId="0" borderId="57" xfId="0" applyFont="1" applyBorder="1" applyAlignment="1">
      <alignment horizontal="center" vertical="center"/>
    </xf>
    <xf numFmtId="43" fontId="20" fillId="0" borderId="50" xfId="0" applyNumberFormat="1" applyFont="1" applyBorder="1" applyAlignment="1">
      <alignment horizontal="center" vertical="center"/>
    </xf>
    <xf numFmtId="43" fontId="20" fillId="0" borderId="52" xfId="0" applyNumberFormat="1" applyFont="1" applyBorder="1" applyAlignment="1">
      <alignment horizontal="center" vertical="center"/>
    </xf>
    <xf numFmtId="0" fontId="3" fillId="0" borderId="1" xfId="0" applyFont="1" applyBorder="1" applyAlignment="1">
      <alignment horizontal="center" vertical="center"/>
    </xf>
    <xf numFmtId="0" fontId="11" fillId="7" borderId="15" xfId="0" applyFont="1" applyFill="1" applyBorder="1" applyAlignment="1">
      <alignment horizontal="center" vertical="center" wrapText="1"/>
    </xf>
    <xf numFmtId="0" fontId="11" fillId="7" borderId="16" xfId="0" applyFont="1" applyFill="1" applyBorder="1" applyAlignment="1">
      <alignment horizontal="center" vertical="center" wrapText="1"/>
    </xf>
    <xf numFmtId="0" fontId="11" fillId="7" borderId="17" xfId="0" applyFont="1" applyFill="1" applyBorder="1" applyAlignment="1">
      <alignment horizontal="center" vertical="center" wrapText="1"/>
    </xf>
    <xf numFmtId="0" fontId="11" fillId="8" borderId="15" xfId="0" applyFont="1" applyFill="1" applyBorder="1" applyAlignment="1">
      <alignment horizontal="center" vertical="center" wrapText="1"/>
    </xf>
    <xf numFmtId="0" fontId="11" fillId="8" borderId="16" xfId="0" applyFont="1" applyFill="1" applyBorder="1" applyAlignment="1">
      <alignment horizontal="center" vertical="center" wrapText="1"/>
    </xf>
    <xf numFmtId="0" fontId="11" fillId="8" borderId="17" xfId="0" applyFont="1" applyFill="1" applyBorder="1" applyAlignment="1">
      <alignment horizontal="center" vertical="center" wrapText="1"/>
    </xf>
    <xf numFmtId="0" fontId="11" fillId="0" borderId="58" xfId="0" applyFont="1" applyBorder="1" applyAlignment="1">
      <alignment horizontal="center" vertical="center"/>
    </xf>
    <xf numFmtId="0" fontId="11" fillId="0" borderId="59" xfId="0" applyFont="1" applyBorder="1" applyAlignment="1">
      <alignment horizontal="center" vertical="center"/>
    </xf>
    <xf numFmtId="0" fontId="10" fillId="0" borderId="50" xfId="0" applyFont="1" applyBorder="1" applyAlignment="1">
      <alignment horizontal="center" vertical="center"/>
    </xf>
    <xf numFmtId="0" fontId="10" fillId="0" borderId="52" xfId="0" applyFont="1" applyBorder="1" applyAlignment="1">
      <alignment horizontal="center" vertical="center"/>
    </xf>
  </cellXfs>
  <cellStyles count="38">
    <cellStyle name="Hiperlink 2" xfId="14" xr:uid="{00000000-0005-0000-0000-000000000000}"/>
    <cellStyle name="Moeda" xfId="2" builtinId="4"/>
    <cellStyle name="Moeda 2" xfId="31" xr:uid="{74BD7A89-C2DD-4249-B9B0-D7BA0430EC15}"/>
    <cellStyle name="Moeda_Composicao BDI v2.1" xfId="16" xr:uid="{00000000-0005-0000-0000-000002000000}"/>
    <cellStyle name="Normal" xfId="0" builtinId="0"/>
    <cellStyle name="Normal 105" xfId="19" xr:uid="{00000000-0005-0000-0000-000004000000}"/>
    <cellStyle name="Normal 14" xfId="5" xr:uid="{00000000-0005-0000-0000-000005000000}"/>
    <cellStyle name="Normal 2" xfId="4" xr:uid="{00000000-0005-0000-0000-000006000000}"/>
    <cellStyle name="Normal 2 2" xfId="10" xr:uid="{00000000-0005-0000-0000-000007000000}"/>
    <cellStyle name="Normal 2 2 2" xfId="11" xr:uid="{00000000-0005-0000-0000-000008000000}"/>
    <cellStyle name="Normal 2 2 2 3" xfId="21" xr:uid="{00000000-0005-0000-0000-000009000000}"/>
    <cellStyle name="Normal 2 2 4" xfId="20" xr:uid="{00000000-0005-0000-0000-00000A000000}"/>
    <cellStyle name="Normal 3" xfId="6" xr:uid="{00000000-0005-0000-0000-00000B000000}"/>
    <cellStyle name="Normal 3 2" xfId="17" xr:uid="{00000000-0005-0000-0000-00000C000000}"/>
    <cellStyle name="Normal 3 3" xfId="27" xr:uid="{00000000-0005-0000-0000-00000D000000}"/>
    <cellStyle name="Normal 4" xfId="8" xr:uid="{00000000-0005-0000-0000-00000E000000}"/>
    <cellStyle name="Normal 4 2" xfId="33" xr:uid="{048933DE-B66A-4234-AE64-75FDEBF8ECBE}"/>
    <cellStyle name="Normal 5" xfId="12" xr:uid="{00000000-0005-0000-0000-00000F000000}"/>
    <cellStyle name="Normal 5 12" xfId="22" xr:uid="{00000000-0005-0000-0000-000010000000}"/>
    <cellStyle name="Normal 6" xfId="28" xr:uid="{00000000-0005-0000-0000-000011000000}"/>
    <cellStyle name="Normal_FICHA DE VERIFICAÇÃO PRELIMINAR - Plano R" xfId="18" xr:uid="{00000000-0005-0000-0000-000012000000}"/>
    <cellStyle name="Porcentagem" xfId="3" builtinId="5"/>
    <cellStyle name="Porcentagem 2" xfId="26" xr:uid="{00000000-0005-0000-0000-000014000000}"/>
    <cellStyle name="Vírgula" xfId="1" builtinId="3"/>
    <cellStyle name="Vírgula 2" xfId="7" xr:uid="{00000000-0005-0000-0000-000016000000}"/>
    <cellStyle name="Vírgula 2 2" xfId="24" xr:uid="{00000000-0005-0000-0000-000017000000}"/>
    <cellStyle name="Vírgula 2 2 2" xfId="25" xr:uid="{00000000-0005-0000-0000-000018000000}"/>
    <cellStyle name="Vírgula 2 2 3" xfId="29" xr:uid="{00000000-0005-0000-0000-000019000000}"/>
    <cellStyle name="Vírgula 2 3" xfId="32" xr:uid="{14C9B91C-C655-476A-A253-8DCDF6F20116}"/>
    <cellStyle name="Vírgula 3" xfId="9" xr:uid="{00000000-0005-0000-0000-00001A000000}"/>
    <cellStyle name="Vírgula 3 2" xfId="13" xr:uid="{00000000-0005-0000-0000-00001B000000}"/>
    <cellStyle name="Vírgula 3 2 2" xfId="35" xr:uid="{68EF9089-7913-4774-8E68-A4059D791823}"/>
    <cellStyle name="Vírgula 3 3" xfId="34" xr:uid="{25396F2B-7347-4FCF-9741-501C49916250}"/>
    <cellStyle name="Vírgula 4" xfId="30" xr:uid="{D51F79C0-5B8C-435E-B223-FD0B57E23874}"/>
    <cellStyle name="Vírgula 6" xfId="15" xr:uid="{00000000-0005-0000-0000-00001C000000}"/>
    <cellStyle name="Vírgula 6 2" xfId="36" xr:uid="{AC428FEC-2111-4EF6-AFF4-D5967351D061}"/>
    <cellStyle name="Vírgula 6 8" xfId="23" xr:uid="{00000000-0005-0000-0000-00001D000000}"/>
    <cellStyle name="Vírgula 6 8 2" xfId="37" xr:uid="{549A9BF7-6753-4896-B8D5-9A585875B683}"/>
  </cellStyles>
  <dxfs count="22">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border>
        <left style="thin">
          <color indexed="64"/>
        </left>
        <right style="thin">
          <color indexed="64"/>
        </right>
        <top style="thin">
          <color indexed="64"/>
        </top>
        <bottom style="thin">
          <color indexed="64"/>
        </bottom>
      </border>
    </dxf>
    <dxf>
      <font>
        <color theme="0"/>
      </font>
      <fill>
        <patternFill patternType="none">
          <bgColor indexed="65"/>
        </patternFill>
      </fill>
    </dxf>
    <dxf>
      <fill>
        <patternFill>
          <bgColor rgb="FFFFFF9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theme="0"/>
      </font>
      <fill>
        <patternFill>
          <bgColor theme="0"/>
        </patternFill>
      </fill>
      <border>
        <left/>
        <right/>
        <top/>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border>
        <left style="thin">
          <color indexed="64"/>
        </left>
        <right style="thin">
          <color indexed="64"/>
        </right>
        <top style="thin">
          <color indexed="64"/>
        </top>
        <bottom style="thin">
          <color indexed="64"/>
        </bottom>
      </border>
    </dxf>
    <dxf>
      <font>
        <color theme="0"/>
      </font>
      <fill>
        <patternFill patternType="none">
          <bgColor indexed="65"/>
        </patternFill>
      </fill>
    </dxf>
    <dxf>
      <fill>
        <patternFill>
          <bgColor rgb="FFFFFF9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theme="0"/>
      </font>
      <fill>
        <patternFill>
          <bgColor theme="0"/>
        </patternFill>
      </fill>
      <border>
        <left/>
        <right/>
        <top/>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s>
  <tableStyles count="0" defaultTableStyle="TableStyleMedium2" defaultPivotStyle="PivotStyleLight16"/>
  <colors>
    <mruColors>
      <color rgb="FFBDBDFF"/>
      <color rgb="FFC8E6F0"/>
      <color rgb="FFFFFFCC"/>
      <color rgb="FFFFFF99"/>
      <color rgb="FF9999FF"/>
      <color rgb="FFDFF0D8"/>
      <color rgb="FFC8E5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8</xdr:col>
      <xdr:colOff>28575</xdr:colOff>
      <xdr:row>0</xdr:row>
      <xdr:rowOff>19050</xdr:rowOff>
    </xdr:from>
    <xdr:to>
      <xdr:col>8</xdr:col>
      <xdr:colOff>28575</xdr:colOff>
      <xdr:row>10</xdr:row>
      <xdr:rowOff>73063</xdr:rowOff>
    </xdr:to>
    <xdr:sp macro="" textlink="">
      <xdr:nvSpPr>
        <xdr:cNvPr id="2" name="Object 476" hidden="1">
          <a:extLst>
            <a:ext uri="{FF2B5EF4-FFF2-40B4-BE49-F238E27FC236}">
              <a16:creationId xmlns:a16="http://schemas.microsoft.com/office/drawing/2014/main" id="{E37525C3-4AF3-4A48-B2A5-87071336F2A0}"/>
            </a:ext>
          </a:extLst>
        </xdr:cNvPr>
        <xdr:cNvSpPr>
          <a:spLocks noChangeArrowheads="1"/>
        </xdr:cNvSpPr>
      </xdr:nvSpPr>
      <xdr:spPr bwMode="auto">
        <a:xfrm>
          <a:off x="28575" y="0"/>
          <a:ext cx="0" cy="350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0</xdr:row>
      <xdr:rowOff>19050</xdr:rowOff>
    </xdr:from>
    <xdr:to>
      <xdr:col>8</xdr:col>
      <xdr:colOff>28575</xdr:colOff>
      <xdr:row>10</xdr:row>
      <xdr:rowOff>73063</xdr:rowOff>
    </xdr:to>
    <xdr:pic>
      <xdr:nvPicPr>
        <xdr:cNvPr id="3" name="Picture 476">
          <a:extLst>
            <a:ext uri="{FF2B5EF4-FFF2-40B4-BE49-F238E27FC236}">
              <a16:creationId xmlns:a16="http://schemas.microsoft.com/office/drawing/2014/main" id="{1EF3BA70-AEAF-4EA0-97FA-C1D19CFC35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350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4</xdr:row>
      <xdr:rowOff>19050</xdr:rowOff>
    </xdr:from>
    <xdr:to>
      <xdr:col>8</xdr:col>
      <xdr:colOff>28575</xdr:colOff>
      <xdr:row>10</xdr:row>
      <xdr:rowOff>73063</xdr:rowOff>
    </xdr:to>
    <xdr:sp macro="" textlink="">
      <xdr:nvSpPr>
        <xdr:cNvPr id="4" name="Object 476" hidden="1">
          <a:extLst>
            <a:ext uri="{FF2B5EF4-FFF2-40B4-BE49-F238E27FC236}">
              <a16:creationId xmlns:a16="http://schemas.microsoft.com/office/drawing/2014/main" id="{F5A3F44C-E517-4ADA-8EF1-B606FA07F7DD}"/>
            </a:ext>
          </a:extLst>
        </xdr:cNvPr>
        <xdr:cNvSpPr>
          <a:spLocks noChangeArrowheads="1"/>
        </xdr:cNvSpPr>
      </xdr:nvSpPr>
      <xdr:spPr bwMode="auto">
        <a:xfrm>
          <a:off x="28575" y="0"/>
          <a:ext cx="0" cy="350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4</xdr:row>
      <xdr:rowOff>19050</xdr:rowOff>
    </xdr:from>
    <xdr:to>
      <xdr:col>8</xdr:col>
      <xdr:colOff>28575</xdr:colOff>
      <xdr:row>10</xdr:row>
      <xdr:rowOff>73063</xdr:rowOff>
    </xdr:to>
    <xdr:pic>
      <xdr:nvPicPr>
        <xdr:cNvPr id="5" name="Picture 476">
          <a:extLst>
            <a:ext uri="{FF2B5EF4-FFF2-40B4-BE49-F238E27FC236}">
              <a16:creationId xmlns:a16="http://schemas.microsoft.com/office/drawing/2014/main" id="{68E979E7-F8CA-408F-8398-2B6B55F1A2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350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0</xdr:row>
      <xdr:rowOff>19050</xdr:rowOff>
    </xdr:from>
    <xdr:to>
      <xdr:col>8</xdr:col>
      <xdr:colOff>28575</xdr:colOff>
      <xdr:row>10</xdr:row>
      <xdr:rowOff>73063</xdr:rowOff>
    </xdr:to>
    <xdr:sp macro="" textlink="">
      <xdr:nvSpPr>
        <xdr:cNvPr id="33" name="Object 476" hidden="1">
          <a:extLst>
            <a:ext uri="{FF2B5EF4-FFF2-40B4-BE49-F238E27FC236}">
              <a16:creationId xmlns:a16="http://schemas.microsoft.com/office/drawing/2014/main" id="{F913F377-EB74-4F40-870B-AA720E47642F}"/>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0</xdr:row>
      <xdr:rowOff>19050</xdr:rowOff>
    </xdr:from>
    <xdr:to>
      <xdr:col>8</xdr:col>
      <xdr:colOff>28575</xdr:colOff>
      <xdr:row>10</xdr:row>
      <xdr:rowOff>73063</xdr:rowOff>
    </xdr:to>
    <xdr:pic>
      <xdr:nvPicPr>
        <xdr:cNvPr id="34" name="Picture 476">
          <a:extLst>
            <a:ext uri="{FF2B5EF4-FFF2-40B4-BE49-F238E27FC236}">
              <a16:creationId xmlns:a16="http://schemas.microsoft.com/office/drawing/2014/main" id="{BB2A165F-C1D2-4E5E-B403-88C9398F79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4</xdr:row>
      <xdr:rowOff>19050</xdr:rowOff>
    </xdr:from>
    <xdr:to>
      <xdr:col>8</xdr:col>
      <xdr:colOff>28575</xdr:colOff>
      <xdr:row>10</xdr:row>
      <xdr:rowOff>73063</xdr:rowOff>
    </xdr:to>
    <xdr:sp macro="" textlink="">
      <xdr:nvSpPr>
        <xdr:cNvPr id="35" name="Object 476" hidden="1">
          <a:extLst>
            <a:ext uri="{FF2B5EF4-FFF2-40B4-BE49-F238E27FC236}">
              <a16:creationId xmlns:a16="http://schemas.microsoft.com/office/drawing/2014/main" id="{1617E11E-12BC-454D-97C7-FE9ED32739C1}"/>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4</xdr:row>
      <xdr:rowOff>19050</xdr:rowOff>
    </xdr:from>
    <xdr:to>
      <xdr:col>8</xdr:col>
      <xdr:colOff>28575</xdr:colOff>
      <xdr:row>10</xdr:row>
      <xdr:rowOff>73063</xdr:rowOff>
    </xdr:to>
    <xdr:pic>
      <xdr:nvPicPr>
        <xdr:cNvPr id="36" name="Picture 476">
          <a:extLst>
            <a:ext uri="{FF2B5EF4-FFF2-40B4-BE49-F238E27FC236}">
              <a16:creationId xmlns:a16="http://schemas.microsoft.com/office/drawing/2014/main" id="{4C61EABF-B49C-45F2-B269-FC638F2093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10</xdr:row>
      <xdr:rowOff>19050</xdr:rowOff>
    </xdr:from>
    <xdr:to>
      <xdr:col>8</xdr:col>
      <xdr:colOff>28575</xdr:colOff>
      <xdr:row>10</xdr:row>
      <xdr:rowOff>168313</xdr:rowOff>
    </xdr:to>
    <xdr:sp macro="" textlink="">
      <xdr:nvSpPr>
        <xdr:cNvPr id="37" name="Object 476" hidden="1">
          <a:extLst>
            <a:ext uri="{FF2B5EF4-FFF2-40B4-BE49-F238E27FC236}">
              <a16:creationId xmlns:a16="http://schemas.microsoft.com/office/drawing/2014/main" id="{0018FD4C-6C97-4A86-98E4-3B8D9E9B1598}"/>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10</xdr:row>
      <xdr:rowOff>19050</xdr:rowOff>
    </xdr:from>
    <xdr:to>
      <xdr:col>8</xdr:col>
      <xdr:colOff>28575</xdr:colOff>
      <xdr:row>10</xdr:row>
      <xdr:rowOff>168313</xdr:rowOff>
    </xdr:to>
    <xdr:pic>
      <xdr:nvPicPr>
        <xdr:cNvPr id="38" name="Picture 476">
          <a:extLst>
            <a:ext uri="{FF2B5EF4-FFF2-40B4-BE49-F238E27FC236}">
              <a16:creationId xmlns:a16="http://schemas.microsoft.com/office/drawing/2014/main" id="{9D855773-1B9F-4011-940B-4BF7BE6D5F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10</xdr:row>
      <xdr:rowOff>19050</xdr:rowOff>
    </xdr:from>
    <xdr:to>
      <xdr:col>8</xdr:col>
      <xdr:colOff>28575</xdr:colOff>
      <xdr:row>10</xdr:row>
      <xdr:rowOff>168313</xdr:rowOff>
    </xdr:to>
    <xdr:sp macro="" textlink="">
      <xdr:nvSpPr>
        <xdr:cNvPr id="39" name="Object 476" hidden="1">
          <a:extLst>
            <a:ext uri="{FF2B5EF4-FFF2-40B4-BE49-F238E27FC236}">
              <a16:creationId xmlns:a16="http://schemas.microsoft.com/office/drawing/2014/main" id="{14F01A5F-95F4-4C40-A0F0-0A0CC0420A21}"/>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10</xdr:row>
      <xdr:rowOff>19050</xdr:rowOff>
    </xdr:from>
    <xdr:to>
      <xdr:col>8</xdr:col>
      <xdr:colOff>28575</xdr:colOff>
      <xdr:row>10</xdr:row>
      <xdr:rowOff>168313</xdr:rowOff>
    </xdr:to>
    <xdr:pic>
      <xdr:nvPicPr>
        <xdr:cNvPr id="40" name="Picture 476">
          <a:extLst>
            <a:ext uri="{FF2B5EF4-FFF2-40B4-BE49-F238E27FC236}">
              <a16:creationId xmlns:a16="http://schemas.microsoft.com/office/drawing/2014/main" id="{9AB0743B-79A2-4679-A49B-D26CBB3EC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10</xdr:row>
      <xdr:rowOff>19050</xdr:rowOff>
    </xdr:from>
    <xdr:to>
      <xdr:col>8</xdr:col>
      <xdr:colOff>28575</xdr:colOff>
      <xdr:row>10</xdr:row>
      <xdr:rowOff>168313</xdr:rowOff>
    </xdr:to>
    <xdr:sp macro="" textlink="">
      <xdr:nvSpPr>
        <xdr:cNvPr id="41" name="Object 476" hidden="1">
          <a:extLst>
            <a:ext uri="{FF2B5EF4-FFF2-40B4-BE49-F238E27FC236}">
              <a16:creationId xmlns:a16="http://schemas.microsoft.com/office/drawing/2014/main" id="{216AC187-8183-4A67-A7C0-3C4200AF0F35}"/>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10</xdr:row>
      <xdr:rowOff>19050</xdr:rowOff>
    </xdr:from>
    <xdr:to>
      <xdr:col>8</xdr:col>
      <xdr:colOff>28575</xdr:colOff>
      <xdr:row>10</xdr:row>
      <xdr:rowOff>168313</xdr:rowOff>
    </xdr:to>
    <xdr:pic>
      <xdr:nvPicPr>
        <xdr:cNvPr id="42" name="Picture 476">
          <a:extLst>
            <a:ext uri="{FF2B5EF4-FFF2-40B4-BE49-F238E27FC236}">
              <a16:creationId xmlns:a16="http://schemas.microsoft.com/office/drawing/2014/main" id="{36EB0DE3-F516-4595-94D3-638F04756A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10</xdr:row>
      <xdr:rowOff>19050</xdr:rowOff>
    </xdr:from>
    <xdr:to>
      <xdr:col>8</xdr:col>
      <xdr:colOff>28575</xdr:colOff>
      <xdr:row>10</xdr:row>
      <xdr:rowOff>168313</xdr:rowOff>
    </xdr:to>
    <xdr:sp macro="" textlink="">
      <xdr:nvSpPr>
        <xdr:cNvPr id="43" name="Object 476" hidden="1">
          <a:extLst>
            <a:ext uri="{FF2B5EF4-FFF2-40B4-BE49-F238E27FC236}">
              <a16:creationId xmlns:a16="http://schemas.microsoft.com/office/drawing/2014/main" id="{6BA784C7-8E3F-41A8-BD15-E1D6B9B14309}"/>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10</xdr:row>
      <xdr:rowOff>19050</xdr:rowOff>
    </xdr:from>
    <xdr:to>
      <xdr:col>8</xdr:col>
      <xdr:colOff>28575</xdr:colOff>
      <xdr:row>10</xdr:row>
      <xdr:rowOff>168313</xdr:rowOff>
    </xdr:to>
    <xdr:pic>
      <xdr:nvPicPr>
        <xdr:cNvPr id="44" name="Picture 476">
          <a:extLst>
            <a:ext uri="{FF2B5EF4-FFF2-40B4-BE49-F238E27FC236}">
              <a16:creationId xmlns:a16="http://schemas.microsoft.com/office/drawing/2014/main" id="{E290873E-61CD-4303-BC59-3B54530244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9</xdr:col>
      <xdr:colOff>313765</xdr:colOff>
      <xdr:row>14</xdr:row>
      <xdr:rowOff>17929</xdr:rowOff>
    </xdr:to>
    <xdr:pic>
      <xdr:nvPicPr>
        <xdr:cNvPr id="16" name="Imagem 15" descr="TIMBRE1">
          <a:extLst>
            <a:ext uri="{FF2B5EF4-FFF2-40B4-BE49-F238E27FC236}">
              <a16:creationId xmlns:a16="http://schemas.microsoft.com/office/drawing/2014/main" id="{0B9AC966-A9CD-4D5C-AE44-F3CA3B6B755A}"/>
            </a:ext>
          </a:extLst>
        </xdr:cNvPr>
        <xdr:cNvPicPr/>
      </xdr:nvPicPr>
      <xdr:blipFill>
        <a:blip xmlns:r="http://schemas.openxmlformats.org/officeDocument/2006/relationships" r:embed="rId2" cstate="print"/>
        <a:srcRect/>
        <a:stretch>
          <a:fillRect/>
        </a:stretch>
      </xdr:blipFill>
      <xdr:spPr bwMode="auto">
        <a:xfrm>
          <a:off x="0" y="0"/>
          <a:ext cx="1030941" cy="1219200"/>
        </a:xfrm>
        <a:prstGeom prst="rect">
          <a:avLst/>
        </a:prstGeom>
        <a:noFill/>
        <a:ln w="9525">
          <a:noFill/>
          <a:miter lim="800000"/>
          <a:headEnd/>
          <a:tailEnd/>
        </a:ln>
      </xdr:spPr>
    </xdr:pic>
    <xdr:clientData/>
  </xdr:twoCellAnchor>
  <xdr:twoCellAnchor editAs="oneCell">
    <xdr:from>
      <xdr:col>15</xdr:col>
      <xdr:colOff>340659</xdr:colOff>
      <xdr:row>0</xdr:row>
      <xdr:rowOff>0</xdr:rowOff>
    </xdr:from>
    <xdr:to>
      <xdr:col>18</xdr:col>
      <xdr:colOff>223884</xdr:colOff>
      <xdr:row>14</xdr:row>
      <xdr:rowOff>188257</xdr:rowOff>
    </xdr:to>
    <xdr:pic>
      <xdr:nvPicPr>
        <xdr:cNvPr id="17" name="Imagem 16">
          <a:extLst>
            <a:ext uri="{FF2B5EF4-FFF2-40B4-BE49-F238E27FC236}">
              <a16:creationId xmlns:a16="http://schemas.microsoft.com/office/drawing/2014/main" id="{C2DCDB39-83A4-408E-959E-C012E9A57286}"/>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6544" t="16099" r="14828" b="17614"/>
        <a:stretch/>
      </xdr:blipFill>
      <xdr:spPr bwMode="auto">
        <a:xfrm>
          <a:off x="5692588" y="0"/>
          <a:ext cx="2034755" cy="138952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28575</xdr:colOff>
      <xdr:row>0</xdr:row>
      <xdr:rowOff>19050</xdr:rowOff>
    </xdr:from>
    <xdr:to>
      <xdr:col>8</xdr:col>
      <xdr:colOff>28575</xdr:colOff>
      <xdr:row>11</xdr:row>
      <xdr:rowOff>40342</xdr:rowOff>
    </xdr:to>
    <xdr:sp macro="" textlink="">
      <xdr:nvSpPr>
        <xdr:cNvPr id="2" name="Object 476" hidden="1">
          <a:extLst>
            <a:ext uri="{FF2B5EF4-FFF2-40B4-BE49-F238E27FC236}">
              <a16:creationId xmlns:a16="http://schemas.microsoft.com/office/drawing/2014/main" id="{F272BAFB-10BC-4148-8B6F-6B68C463FC06}"/>
            </a:ext>
          </a:extLst>
        </xdr:cNvPr>
        <xdr:cNvSpPr>
          <a:spLocks noChangeArrowheads="1"/>
        </xdr:cNvSpPr>
      </xdr:nvSpPr>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0</xdr:row>
      <xdr:rowOff>19050</xdr:rowOff>
    </xdr:from>
    <xdr:to>
      <xdr:col>8</xdr:col>
      <xdr:colOff>28575</xdr:colOff>
      <xdr:row>11</xdr:row>
      <xdr:rowOff>40342</xdr:rowOff>
    </xdr:to>
    <xdr:pic>
      <xdr:nvPicPr>
        <xdr:cNvPr id="3" name="Picture 476">
          <a:extLst>
            <a:ext uri="{FF2B5EF4-FFF2-40B4-BE49-F238E27FC236}">
              <a16:creationId xmlns:a16="http://schemas.microsoft.com/office/drawing/2014/main" id="{D4A32DD9-EEF7-40DB-BFF9-78AEB6800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4</xdr:row>
      <xdr:rowOff>19050</xdr:rowOff>
    </xdr:from>
    <xdr:to>
      <xdr:col>8</xdr:col>
      <xdr:colOff>28575</xdr:colOff>
      <xdr:row>11</xdr:row>
      <xdr:rowOff>40342</xdr:rowOff>
    </xdr:to>
    <xdr:sp macro="" textlink="">
      <xdr:nvSpPr>
        <xdr:cNvPr id="4" name="Object 476" hidden="1">
          <a:extLst>
            <a:ext uri="{FF2B5EF4-FFF2-40B4-BE49-F238E27FC236}">
              <a16:creationId xmlns:a16="http://schemas.microsoft.com/office/drawing/2014/main" id="{E5EA4981-BA7E-4259-A40C-CEA5E81C3F3F}"/>
            </a:ext>
          </a:extLst>
        </xdr:cNvPr>
        <xdr:cNvSpPr>
          <a:spLocks noChangeArrowheads="1"/>
        </xdr:cNvSpPr>
      </xdr:nvSpPr>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4</xdr:row>
      <xdr:rowOff>19050</xdr:rowOff>
    </xdr:from>
    <xdr:to>
      <xdr:col>8</xdr:col>
      <xdr:colOff>28575</xdr:colOff>
      <xdr:row>11</xdr:row>
      <xdr:rowOff>40342</xdr:rowOff>
    </xdr:to>
    <xdr:pic>
      <xdr:nvPicPr>
        <xdr:cNvPr id="5" name="Picture 476">
          <a:extLst>
            <a:ext uri="{FF2B5EF4-FFF2-40B4-BE49-F238E27FC236}">
              <a16:creationId xmlns:a16="http://schemas.microsoft.com/office/drawing/2014/main" id="{DFBBE188-4145-41EF-8CBD-C00F7B6E82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1</xdr:row>
      <xdr:rowOff>19050</xdr:rowOff>
    </xdr:from>
    <xdr:to>
      <xdr:col>8</xdr:col>
      <xdr:colOff>28575</xdr:colOff>
      <xdr:row>11</xdr:row>
      <xdr:rowOff>42583</xdr:rowOff>
    </xdr:to>
    <xdr:sp macro="" textlink="">
      <xdr:nvSpPr>
        <xdr:cNvPr id="8" name="Object 476" hidden="1">
          <a:extLst>
            <a:ext uri="{FF2B5EF4-FFF2-40B4-BE49-F238E27FC236}">
              <a16:creationId xmlns:a16="http://schemas.microsoft.com/office/drawing/2014/main" id="{0BE50111-1A13-4F06-B3D2-F2DFAC9D104C}"/>
            </a:ext>
          </a:extLst>
        </xdr:cNvPr>
        <xdr:cNvSpPr>
          <a:spLocks noChangeArrowheads="1"/>
        </xdr:cNvSpPr>
      </xdr:nvSpPr>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1</xdr:row>
      <xdr:rowOff>19050</xdr:rowOff>
    </xdr:from>
    <xdr:to>
      <xdr:col>8</xdr:col>
      <xdr:colOff>28575</xdr:colOff>
      <xdr:row>11</xdr:row>
      <xdr:rowOff>42583</xdr:rowOff>
    </xdr:to>
    <xdr:pic>
      <xdr:nvPicPr>
        <xdr:cNvPr id="9" name="Picture 476">
          <a:extLst>
            <a:ext uri="{FF2B5EF4-FFF2-40B4-BE49-F238E27FC236}">
              <a16:creationId xmlns:a16="http://schemas.microsoft.com/office/drawing/2014/main" id="{06C2666E-FF72-4E71-9586-32C30D17D3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5</xdr:row>
      <xdr:rowOff>19050</xdr:rowOff>
    </xdr:from>
    <xdr:to>
      <xdr:col>8</xdr:col>
      <xdr:colOff>28575</xdr:colOff>
      <xdr:row>11</xdr:row>
      <xdr:rowOff>42583</xdr:rowOff>
    </xdr:to>
    <xdr:sp macro="" textlink="">
      <xdr:nvSpPr>
        <xdr:cNvPr id="10" name="Object 476" hidden="1">
          <a:extLst>
            <a:ext uri="{FF2B5EF4-FFF2-40B4-BE49-F238E27FC236}">
              <a16:creationId xmlns:a16="http://schemas.microsoft.com/office/drawing/2014/main" id="{A34BFF2D-BF51-48FA-A6C0-606A7BFC1E0A}"/>
            </a:ext>
          </a:extLst>
        </xdr:cNvPr>
        <xdr:cNvSpPr>
          <a:spLocks noChangeArrowheads="1"/>
        </xdr:cNvSpPr>
      </xdr:nvSpPr>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5</xdr:row>
      <xdr:rowOff>19050</xdr:rowOff>
    </xdr:from>
    <xdr:to>
      <xdr:col>8</xdr:col>
      <xdr:colOff>28575</xdr:colOff>
      <xdr:row>11</xdr:row>
      <xdr:rowOff>42583</xdr:rowOff>
    </xdr:to>
    <xdr:pic>
      <xdr:nvPicPr>
        <xdr:cNvPr id="11" name="Picture 476">
          <a:extLst>
            <a:ext uri="{FF2B5EF4-FFF2-40B4-BE49-F238E27FC236}">
              <a16:creationId xmlns:a16="http://schemas.microsoft.com/office/drawing/2014/main" id="{0E406877-F665-41E5-9B9C-E04089C365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1</xdr:row>
      <xdr:rowOff>19050</xdr:rowOff>
    </xdr:from>
    <xdr:to>
      <xdr:col>8</xdr:col>
      <xdr:colOff>28575</xdr:colOff>
      <xdr:row>11</xdr:row>
      <xdr:rowOff>42583</xdr:rowOff>
    </xdr:to>
    <xdr:sp macro="" textlink="">
      <xdr:nvSpPr>
        <xdr:cNvPr id="12" name="Object 476" hidden="1">
          <a:extLst>
            <a:ext uri="{FF2B5EF4-FFF2-40B4-BE49-F238E27FC236}">
              <a16:creationId xmlns:a16="http://schemas.microsoft.com/office/drawing/2014/main" id="{6E381DDD-2DD6-4246-8694-C613A418CD96}"/>
            </a:ext>
          </a:extLst>
        </xdr:cNvPr>
        <xdr:cNvSpPr>
          <a:spLocks noChangeArrowheads="1"/>
        </xdr:cNvSpPr>
      </xdr:nvSpPr>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1</xdr:row>
      <xdr:rowOff>19050</xdr:rowOff>
    </xdr:from>
    <xdr:to>
      <xdr:col>8</xdr:col>
      <xdr:colOff>28575</xdr:colOff>
      <xdr:row>11</xdr:row>
      <xdr:rowOff>42583</xdr:rowOff>
    </xdr:to>
    <xdr:pic>
      <xdr:nvPicPr>
        <xdr:cNvPr id="13" name="Picture 476">
          <a:extLst>
            <a:ext uri="{FF2B5EF4-FFF2-40B4-BE49-F238E27FC236}">
              <a16:creationId xmlns:a16="http://schemas.microsoft.com/office/drawing/2014/main" id="{65D3FE27-8EA5-447A-9E05-0404D2A655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4</xdr:row>
      <xdr:rowOff>19050</xdr:rowOff>
    </xdr:from>
    <xdr:to>
      <xdr:col>8</xdr:col>
      <xdr:colOff>28575</xdr:colOff>
      <xdr:row>11</xdr:row>
      <xdr:rowOff>42583</xdr:rowOff>
    </xdr:to>
    <xdr:sp macro="" textlink="">
      <xdr:nvSpPr>
        <xdr:cNvPr id="14" name="Object 476" hidden="1">
          <a:extLst>
            <a:ext uri="{FF2B5EF4-FFF2-40B4-BE49-F238E27FC236}">
              <a16:creationId xmlns:a16="http://schemas.microsoft.com/office/drawing/2014/main" id="{A1CE834F-7407-4955-878A-D766F7D95FD7}"/>
            </a:ext>
          </a:extLst>
        </xdr:cNvPr>
        <xdr:cNvSpPr>
          <a:spLocks noChangeArrowheads="1"/>
        </xdr:cNvSpPr>
      </xdr:nvSpPr>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4</xdr:row>
      <xdr:rowOff>19050</xdr:rowOff>
    </xdr:from>
    <xdr:to>
      <xdr:col>8</xdr:col>
      <xdr:colOff>28575</xdr:colOff>
      <xdr:row>11</xdr:row>
      <xdr:rowOff>42583</xdr:rowOff>
    </xdr:to>
    <xdr:pic>
      <xdr:nvPicPr>
        <xdr:cNvPr id="15" name="Picture 476">
          <a:extLst>
            <a:ext uri="{FF2B5EF4-FFF2-40B4-BE49-F238E27FC236}">
              <a16:creationId xmlns:a16="http://schemas.microsoft.com/office/drawing/2014/main" id="{909B18EE-8F3C-440F-8B06-F6606E2585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94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1</xdr:row>
      <xdr:rowOff>19050</xdr:rowOff>
    </xdr:from>
    <xdr:to>
      <xdr:col>8</xdr:col>
      <xdr:colOff>28575</xdr:colOff>
      <xdr:row>11</xdr:row>
      <xdr:rowOff>44824</xdr:rowOff>
    </xdr:to>
    <xdr:sp macro="" textlink="">
      <xdr:nvSpPr>
        <xdr:cNvPr id="16" name="Object 476" hidden="1">
          <a:extLst>
            <a:ext uri="{FF2B5EF4-FFF2-40B4-BE49-F238E27FC236}">
              <a16:creationId xmlns:a16="http://schemas.microsoft.com/office/drawing/2014/main" id="{01F75E9B-9352-40AA-B7F6-824D80478978}"/>
            </a:ext>
          </a:extLst>
        </xdr:cNvPr>
        <xdr:cNvSpPr>
          <a:spLocks noChangeArrowheads="1"/>
        </xdr:cNvSpPr>
      </xdr:nvSpPr>
      <xdr:spPr bwMode="auto">
        <a:xfrm>
          <a:off x="28575" y="0"/>
          <a:ext cx="0" cy="197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1</xdr:row>
      <xdr:rowOff>19050</xdr:rowOff>
    </xdr:from>
    <xdr:to>
      <xdr:col>8</xdr:col>
      <xdr:colOff>28575</xdr:colOff>
      <xdr:row>11</xdr:row>
      <xdr:rowOff>44824</xdr:rowOff>
    </xdr:to>
    <xdr:pic>
      <xdr:nvPicPr>
        <xdr:cNvPr id="17" name="Picture 476">
          <a:extLst>
            <a:ext uri="{FF2B5EF4-FFF2-40B4-BE49-F238E27FC236}">
              <a16:creationId xmlns:a16="http://schemas.microsoft.com/office/drawing/2014/main" id="{3AEB6E98-9A05-49FA-AA65-A1AEDA028F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97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5</xdr:row>
      <xdr:rowOff>19050</xdr:rowOff>
    </xdr:from>
    <xdr:to>
      <xdr:col>8</xdr:col>
      <xdr:colOff>28575</xdr:colOff>
      <xdr:row>11</xdr:row>
      <xdr:rowOff>44824</xdr:rowOff>
    </xdr:to>
    <xdr:sp macro="" textlink="">
      <xdr:nvSpPr>
        <xdr:cNvPr id="18" name="Object 476" hidden="1">
          <a:extLst>
            <a:ext uri="{FF2B5EF4-FFF2-40B4-BE49-F238E27FC236}">
              <a16:creationId xmlns:a16="http://schemas.microsoft.com/office/drawing/2014/main" id="{27420F94-6C41-46D0-9320-B384C729F8C6}"/>
            </a:ext>
          </a:extLst>
        </xdr:cNvPr>
        <xdr:cNvSpPr>
          <a:spLocks noChangeArrowheads="1"/>
        </xdr:cNvSpPr>
      </xdr:nvSpPr>
      <xdr:spPr bwMode="auto">
        <a:xfrm>
          <a:off x="28575" y="0"/>
          <a:ext cx="0" cy="197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5</xdr:row>
      <xdr:rowOff>19050</xdr:rowOff>
    </xdr:from>
    <xdr:to>
      <xdr:col>8</xdr:col>
      <xdr:colOff>28575</xdr:colOff>
      <xdr:row>11</xdr:row>
      <xdr:rowOff>44824</xdr:rowOff>
    </xdr:to>
    <xdr:pic>
      <xdr:nvPicPr>
        <xdr:cNvPr id="19" name="Picture 476">
          <a:extLst>
            <a:ext uri="{FF2B5EF4-FFF2-40B4-BE49-F238E27FC236}">
              <a16:creationId xmlns:a16="http://schemas.microsoft.com/office/drawing/2014/main" id="{77D494F5-2FA7-41EA-BADB-065A676E47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97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268942</xdr:colOff>
      <xdr:row>10</xdr:row>
      <xdr:rowOff>33617</xdr:rowOff>
    </xdr:from>
    <xdr:to>
      <xdr:col>9</xdr:col>
      <xdr:colOff>224117</xdr:colOff>
      <xdr:row>13</xdr:row>
      <xdr:rowOff>384517</xdr:rowOff>
    </xdr:to>
    <xdr:pic>
      <xdr:nvPicPr>
        <xdr:cNvPr id="20" name="Imagem 19" descr="Texto&#10;&#10;Descrição gerada automaticamente">
          <a:extLst>
            <a:ext uri="{FF2B5EF4-FFF2-40B4-BE49-F238E27FC236}">
              <a16:creationId xmlns:a16="http://schemas.microsoft.com/office/drawing/2014/main" id="{6F04751E-F1DE-4AB5-9EA0-CE4D7A49721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1843" t="9482" r="80943" b="10001"/>
        <a:stretch>
          <a:fillRect/>
        </a:stretch>
      </xdr:blipFill>
      <xdr:spPr bwMode="auto">
        <a:xfrm>
          <a:off x="268942" y="33617"/>
          <a:ext cx="650500" cy="8843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179294</xdr:colOff>
      <xdr:row>0</xdr:row>
      <xdr:rowOff>80682</xdr:rowOff>
    </xdr:from>
    <xdr:to>
      <xdr:col>1</xdr:col>
      <xdr:colOff>573741</xdr:colOff>
      <xdr:row>5</xdr:row>
      <xdr:rowOff>304800</xdr:rowOff>
    </xdr:to>
    <xdr:pic>
      <xdr:nvPicPr>
        <xdr:cNvPr id="2" name="Imagem 1" descr="TIMBRE1">
          <a:extLst>
            <a:ext uri="{FF2B5EF4-FFF2-40B4-BE49-F238E27FC236}">
              <a16:creationId xmlns:a16="http://schemas.microsoft.com/office/drawing/2014/main" id="{3FFB21D1-BC8E-463E-99BC-EE8BF4D5D6BB}"/>
            </a:ext>
          </a:extLst>
        </xdr:cNvPr>
        <xdr:cNvPicPr/>
      </xdr:nvPicPr>
      <xdr:blipFill>
        <a:blip xmlns:r="http://schemas.openxmlformats.org/officeDocument/2006/relationships" r:embed="rId1" cstate="print"/>
        <a:srcRect/>
        <a:stretch>
          <a:fillRect/>
        </a:stretch>
      </xdr:blipFill>
      <xdr:spPr bwMode="auto">
        <a:xfrm>
          <a:off x="179294" y="80682"/>
          <a:ext cx="1034527" cy="1153758"/>
        </a:xfrm>
        <a:prstGeom prst="rect">
          <a:avLst/>
        </a:prstGeom>
        <a:noFill/>
        <a:ln w="9525">
          <a:noFill/>
          <a:miter lim="800000"/>
          <a:headEnd/>
          <a:tailEnd/>
        </a:ln>
      </xdr:spPr>
    </xdr:pic>
    <xdr:clientData/>
  </xdr:twoCellAnchor>
  <xdr:twoCellAnchor editAs="oneCell">
    <xdr:from>
      <xdr:col>7</xdr:col>
      <xdr:colOff>17602</xdr:colOff>
      <xdr:row>0</xdr:row>
      <xdr:rowOff>0</xdr:rowOff>
    </xdr:from>
    <xdr:to>
      <xdr:col>8</xdr:col>
      <xdr:colOff>1111063</xdr:colOff>
      <xdr:row>5</xdr:row>
      <xdr:rowOff>457199</xdr:rowOff>
    </xdr:to>
    <xdr:pic>
      <xdr:nvPicPr>
        <xdr:cNvPr id="3" name="Imagem 2">
          <a:extLst>
            <a:ext uri="{FF2B5EF4-FFF2-40B4-BE49-F238E27FC236}">
              <a16:creationId xmlns:a16="http://schemas.microsoft.com/office/drawing/2014/main" id="{732F3545-E7F6-4689-8962-047CFA27476F}"/>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6544" t="16099" r="14828" b="17614"/>
        <a:stretch/>
      </xdr:blipFill>
      <xdr:spPr bwMode="auto">
        <a:xfrm>
          <a:off x="8506282" y="0"/>
          <a:ext cx="2030721" cy="138683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xdr:colOff>
      <xdr:row>0</xdr:row>
      <xdr:rowOff>19050</xdr:rowOff>
    </xdr:from>
    <xdr:to>
      <xdr:col>0</xdr:col>
      <xdr:colOff>28575</xdr:colOff>
      <xdr:row>0</xdr:row>
      <xdr:rowOff>168313</xdr:rowOff>
    </xdr:to>
    <xdr:sp macro="" textlink="">
      <xdr:nvSpPr>
        <xdr:cNvPr id="2" name="Object 476" hidden="1">
          <a:extLst>
            <a:ext uri="{FF2B5EF4-FFF2-40B4-BE49-F238E27FC236}">
              <a16:creationId xmlns:a16="http://schemas.microsoft.com/office/drawing/2014/main" id="{7A46C6A6-FF56-46B1-BE6E-54E4FA57158D}"/>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4" name="Picture 476">
          <a:extLst>
            <a:ext uri="{FF2B5EF4-FFF2-40B4-BE49-F238E27FC236}">
              <a16:creationId xmlns:a16="http://schemas.microsoft.com/office/drawing/2014/main" id="{4DE724EA-A102-4F27-8D40-638C749990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5" name="Object 476" hidden="1">
          <a:extLst>
            <a:ext uri="{FF2B5EF4-FFF2-40B4-BE49-F238E27FC236}">
              <a16:creationId xmlns:a16="http://schemas.microsoft.com/office/drawing/2014/main" id="{C7CB615A-5222-40FD-972C-BE0EC6CC39E9}"/>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6" name="Picture 476">
          <a:extLst>
            <a:ext uri="{FF2B5EF4-FFF2-40B4-BE49-F238E27FC236}">
              <a16:creationId xmlns:a16="http://schemas.microsoft.com/office/drawing/2014/main" id="{D09D980C-BCF5-4DA8-91F6-AA16C614D5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7" name="Object 476" hidden="1">
          <a:extLst>
            <a:ext uri="{FF2B5EF4-FFF2-40B4-BE49-F238E27FC236}">
              <a16:creationId xmlns:a16="http://schemas.microsoft.com/office/drawing/2014/main" id="{837CA855-55E4-4403-ACEC-7266013D08D3}"/>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8" name="Picture 476">
          <a:extLst>
            <a:ext uri="{FF2B5EF4-FFF2-40B4-BE49-F238E27FC236}">
              <a16:creationId xmlns:a16="http://schemas.microsoft.com/office/drawing/2014/main" id="{AB9BD2C9-2231-4221-9DE9-93CB984345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9" name="Object 476" hidden="1">
          <a:extLst>
            <a:ext uri="{FF2B5EF4-FFF2-40B4-BE49-F238E27FC236}">
              <a16:creationId xmlns:a16="http://schemas.microsoft.com/office/drawing/2014/main" id="{727C49EF-6300-44E8-BE52-66848DEB943D}"/>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0" name="Picture 476">
          <a:extLst>
            <a:ext uri="{FF2B5EF4-FFF2-40B4-BE49-F238E27FC236}">
              <a16:creationId xmlns:a16="http://schemas.microsoft.com/office/drawing/2014/main" id="{805465F0-E79C-4A89-885E-3C83ED7355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11" name="Object 476" hidden="1">
          <a:extLst>
            <a:ext uri="{FF2B5EF4-FFF2-40B4-BE49-F238E27FC236}">
              <a16:creationId xmlns:a16="http://schemas.microsoft.com/office/drawing/2014/main" id="{9CDB99BC-EC46-47EB-B424-D3B8F66847B8}"/>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2" name="Picture 476">
          <a:extLst>
            <a:ext uri="{FF2B5EF4-FFF2-40B4-BE49-F238E27FC236}">
              <a16:creationId xmlns:a16="http://schemas.microsoft.com/office/drawing/2014/main" id="{E7D8F83F-6B67-42D4-BF51-665E5BF26A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13" name="Object 476" hidden="1">
          <a:extLst>
            <a:ext uri="{FF2B5EF4-FFF2-40B4-BE49-F238E27FC236}">
              <a16:creationId xmlns:a16="http://schemas.microsoft.com/office/drawing/2014/main" id="{BA12D465-2B56-43E7-9B10-618332F7E485}"/>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4" name="Picture 476">
          <a:extLst>
            <a:ext uri="{FF2B5EF4-FFF2-40B4-BE49-F238E27FC236}">
              <a16:creationId xmlns:a16="http://schemas.microsoft.com/office/drawing/2014/main" id="{CA4D1BCB-9EAE-4FAA-A855-DFE45C1D04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79241</xdr:colOff>
      <xdr:row>0</xdr:row>
      <xdr:rowOff>100853</xdr:rowOff>
    </xdr:from>
    <xdr:to>
      <xdr:col>1</xdr:col>
      <xdr:colOff>592485</xdr:colOff>
      <xdr:row>3</xdr:row>
      <xdr:rowOff>1120</xdr:rowOff>
    </xdr:to>
    <xdr:pic>
      <xdr:nvPicPr>
        <xdr:cNvPr id="15" name="Imagem 14">
          <a:extLst>
            <a:ext uri="{FF2B5EF4-FFF2-40B4-BE49-F238E27FC236}">
              <a16:creationId xmlns:a16="http://schemas.microsoft.com/office/drawing/2014/main" id="{775BB5DE-B391-46F1-AD0A-C234B757754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241" y="177053"/>
          <a:ext cx="856144" cy="8001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259977</xdr:colOff>
      <xdr:row>0</xdr:row>
      <xdr:rowOff>8965</xdr:rowOff>
    </xdr:from>
    <xdr:to>
      <xdr:col>1</xdr:col>
      <xdr:colOff>550456</xdr:colOff>
      <xdr:row>3</xdr:row>
      <xdr:rowOff>52507</xdr:rowOff>
    </xdr:to>
    <xdr:pic>
      <xdr:nvPicPr>
        <xdr:cNvPr id="4" name="Imagem 3">
          <a:extLst>
            <a:ext uri="{FF2B5EF4-FFF2-40B4-BE49-F238E27FC236}">
              <a16:creationId xmlns:a16="http://schemas.microsoft.com/office/drawing/2014/main" id="{393BE8CB-E614-43BF-8CBA-E8B5F9E230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9977" y="8965"/>
          <a:ext cx="1025585" cy="94897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125507</xdr:colOff>
      <xdr:row>0</xdr:row>
      <xdr:rowOff>44824</xdr:rowOff>
    </xdr:from>
    <xdr:to>
      <xdr:col>1</xdr:col>
      <xdr:colOff>156010</xdr:colOff>
      <xdr:row>3</xdr:row>
      <xdr:rowOff>88366</xdr:rowOff>
    </xdr:to>
    <xdr:pic>
      <xdr:nvPicPr>
        <xdr:cNvPr id="4" name="Imagem 3">
          <a:extLst>
            <a:ext uri="{FF2B5EF4-FFF2-40B4-BE49-F238E27FC236}">
              <a16:creationId xmlns:a16="http://schemas.microsoft.com/office/drawing/2014/main" id="{B817F339-9534-42DC-8F6B-A849029BE9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507" y="44824"/>
          <a:ext cx="1025585" cy="94897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xdr:colOff>
      <xdr:row>0</xdr:row>
      <xdr:rowOff>19050</xdr:rowOff>
    </xdr:from>
    <xdr:to>
      <xdr:col>0</xdr:col>
      <xdr:colOff>28575</xdr:colOff>
      <xdr:row>0</xdr:row>
      <xdr:rowOff>168313</xdr:rowOff>
    </xdr:to>
    <xdr:sp macro="" textlink="">
      <xdr:nvSpPr>
        <xdr:cNvPr id="2" name="Object 476" hidden="1">
          <a:extLst>
            <a:ext uri="{FF2B5EF4-FFF2-40B4-BE49-F238E27FC236}">
              <a16:creationId xmlns:a16="http://schemas.microsoft.com/office/drawing/2014/main" id="{70D1DE40-1AE4-46A1-8724-B85073FEF050}"/>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4" name="Picture 476">
          <a:extLst>
            <a:ext uri="{FF2B5EF4-FFF2-40B4-BE49-F238E27FC236}">
              <a16:creationId xmlns:a16="http://schemas.microsoft.com/office/drawing/2014/main" id="{D5FEE7C2-1000-4A86-83B5-A053B6FB00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5" name="Object 476" hidden="1">
          <a:extLst>
            <a:ext uri="{FF2B5EF4-FFF2-40B4-BE49-F238E27FC236}">
              <a16:creationId xmlns:a16="http://schemas.microsoft.com/office/drawing/2014/main" id="{DD232B66-B574-43F9-9E56-6843C8BF81D5}"/>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6" name="Picture 476">
          <a:extLst>
            <a:ext uri="{FF2B5EF4-FFF2-40B4-BE49-F238E27FC236}">
              <a16:creationId xmlns:a16="http://schemas.microsoft.com/office/drawing/2014/main" id="{BC4F1793-6E3E-4A6D-9910-1E22C2B5E3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7" name="Object 476" hidden="1">
          <a:extLst>
            <a:ext uri="{FF2B5EF4-FFF2-40B4-BE49-F238E27FC236}">
              <a16:creationId xmlns:a16="http://schemas.microsoft.com/office/drawing/2014/main" id="{C7097D79-8EFF-46E9-B889-379BC0BD4AD8}"/>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8" name="Picture 476">
          <a:extLst>
            <a:ext uri="{FF2B5EF4-FFF2-40B4-BE49-F238E27FC236}">
              <a16:creationId xmlns:a16="http://schemas.microsoft.com/office/drawing/2014/main" id="{F03AD85B-669E-4906-A678-C9948C570D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9" name="Object 476" hidden="1">
          <a:extLst>
            <a:ext uri="{FF2B5EF4-FFF2-40B4-BE49-F238E27FC236}">
              <a16:creationId xmlns:a16="http://schemas.microsoft.com/office/drawing/2014/main" id="{953FCC3B-D9AA-4B9F-AF0D-FC2426D42E9B}"/>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0" name="Picture 476">
          <a:extLst>
            <a:ext uri="{FF2B5EF4-FFF2-40B4-BE49-F238E27FC236}">
              <a16:creationId xmlns:a16="http://schemas.microsoft.com/office/drawing/2014/main" id="{56291AD0-CAD5-47DC-9110-79577CF4E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11" name="Object 476" hidden="1">
          <a:extLst>
            <a:ext uri="{FF2B5EF4-FFF2-40B4-BE49-F238E27FC236}">
              <a16:creationId xmlns:a16="http://schemas.microsoft.com/office/drawing/2014/main" id="{BEB7D63F-3AE7-4E83-81F0-E2264F70A93A}"/>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2" name="Picture 476">
          <a:extLst>
            <a:ext uri="{FF2B5EF4-FFF2-40B4-BE49-F238E27FC236}">
              <a16:creationId xmlns:a16="http://schemas.microsoft.com/office/drawing/2014/main" id="{D2A3658F-0179-4D8B-81EC-1E91F45DD0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13" name="Object 476" hidden="1">
          <a:extLst>
            <a:ext uri="{FF2B5EF4-FFF2-40B4-BE49-F238E27FC236}">
              <a16:creationId xmlns:a16="http://schemas.microsoft.com/office/drawing/2014/main" id="{5489C60F-C741-4A5F-A3D5-FB17C1C082F4}"/>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4" name="Picture 476">
          <a:extLst>
            <a:ext uri="{FF2B5EF4-FFF2-40B4-BE49-F238E27FC236}">
              <a16:creationId xmlns:a16="http://schemas.microsoft.com/office/drawing/2014/main" id="{34DB1DE7-CCD6-4F62-B03C-17E5F909F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8964</xdr:colOff>
      <xdr:row>0</xdr:row>
      <xdr:rowOff>0</xdr:rowOff>
    </xdr:from>
    <xdr:to>
      <xdr:col>1</xdr:col>
      <xdr:colOff>358587</xdr:colOff>
      <xdr:row>3</xdr:row>
      <xdr:rowOff>16600</xdr:rowOff>
    </xdr:to>
    <xdr:pic>
      <xdr:nvPicPr>
        <xdr:cNvPr id="3" name="Imagem 2" descr="TIMBRE1">
          <a:extLst>
            <a:ext uri="{FF2B5EF4-FFF2-40B4-BE49-F238E27FC236}">
              <a16:creationId xmlns:a16="http://schemas.microsoft.com/office/drawing/2014/main" id="{451E99B7-1E27-4A52-A100-EE13AF6EB91E}"/>
            </a:ext>
          </a:extLst>
        </xdr:cNvPr>
        <xdr:cNvPicPr/>
      </xdr:nvPicPr>
      <xdr:blipFill>
        <a:blip xmlns:r="http://schemas.openxmlformats.org/officeDocument/2006/relationships" r:embed="rId2" cstate="print"/>
        <a:srcRect/>
        <a:stretch>
          <a:fillRect/>
        </a:stretch>
      </xdr:blipFill>
      <xdr:spPr bwMode="auto">
        <a:xfrm>
          <a:off x="8964" y="0"/>
          <a:ext cx="1084729" cy="922035"/>
        </a:xfrm>
        <a:prstGeom prst="rect">
          <a:avLst/>
        </a:prstGeom>
        <a:noFill/>
        <a:ln w="9525">
          <a:noFill/>
          <a:miter lim="800000"/>
          <a:headEnd/>
          <a:tailEnd/>
        </a:ln>
      </xdr:spPr>
    </xdr:pic>
    <xdr:clientData/>
  </xdr:twoCellAnchor>
  <xdr:twoCellAnchor editAs="oneCell">
    <xdr:from>
      <xdr:col>4</xdr:col>
      <xdr:colOff>367553</xdr:colOff>
      <xdr:row>0</xdr:row>
      <xdr:rowOff>0</xdr:rowOff>
    </xdr:from>
    <xdr:to>
      <xdr:col>6</xdr:col>
      <xdr:colOff>484095</xdr:colOff>
      <xdr:row>4</xdr:row>
      <xdr:rowOff>145787</xdr:rowOff>
    </xdr:to>
    <xdr:pic>
      <xdr:nvPicPr>
        <xdr:cNvPr id="16" name="Imagem 15">
          <a:extLst>
            <a:ext uri="{FF2B5EF4-FFF2-40B4-BE49-F238E27FC236}">
              <a16:creationId xmlns:a16="http://schemas.microsoft.com/office/drawing/2014/main" id="{BC936AA6-515E-46B6-AD74-CC07F09CC733}"/>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6544" t="16099" r="14828" b="17614"/>
        <a:stretch/>
      </xdr:blipFill>
      <xdr:spPr bwMode="auto">
        <a:xfrm>
          <a:off x="6992471" y="0"/>
          <a:ext cx="1801906" cy="1230516"/>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28575</xdr:colOff>
      <xdr:row>0</xdr:row>
      <xdr:rowOff>19050</xdr:rowOff>
    </xdr:from>
    <xdr:to>
      <xdr:col>0</xdr:col>
      <xdr:colOff>28575</xdr:colOff>
      <xdr:row>0</xdr:row>
      <xdr:rowOff>168313</xdr:rowOff>
    </xdr:to>
    <xdr:sp macro="" textlink="">
      <xdr:nvSpPr>
        <xdr:cNvPr id="3" name="Object 476" hidden="1">
          <a:extLst>
            <a:ext uri="{FF2B5EF4-FFF2-40B4-BE49-F238E27FC236}">
              <a16:creationId xmlns:a16="http://schemas.microsoft.com/office/drawing/2014/main" id="{B0B5377E-39DC-4724-9DF9-2773434185AA}"/>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4" name="Picture 476">
          <a:extLst>
            <a:ext uri="{FF2B5EF4-FFF2-40B4-BE49-F238E27FC236}">
              <a16:creationId xmlns:a16="http://schemas.microsoft.com/office/drawing/2014/main" id="{27518680-43B2-416B-BA38-FFB7872977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5" name="Object 476" hidden="1">
          <a:extLst>
            <a:ext uri="{FF2B5EF4-FFF2-40B4-BE49-F238E27FC236}">
              <a16:creationId xmlns:a16="http://schemas.microsoft.com/office/drawing/2014/main" id="{5D170A85-9226-4673-BA6E-420F6A9C0697}"/>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6" name="Picture 476">
          <a:extLst>
            <a:ext uri="{FF2B5EF4-FFF2-40B4-BE49-F238E27FC236}">
              <a16:creationId xmlns:a16="http://schemas.microsoft.com/office/drawing/2014/main" id="{E47751F0-6D8B-4C31-A482-68CB6910D9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7" name="Object 476" hidden="1">
          <a:extLst>
            <a:ext uri="{FF2B5EF4-FFF2-40B4-BE49-F238E27FC236}">
              <a16:creationId xmlns:a16="http://schemas.microsoft.com/office/drawing/2014/main" id="{1E3ACFA5-AA88-42F3-9484-0C7A28A82516}"/>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8" name="Picture 476">
          <a:extLst>
            <a:ext uri="{FF2B5EF4-FFF2-40B4-BE49-F238E27FC236}">
              <a16:creationId xmlns:a16="http://schemas.microsoft.com/office/drawing/2014/main" id="{8DF039F7-D423-451B-BFD5-63FD64A10F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9" name="Object 476" hidden="1">
          <a:extLst>
            <a:ext uri="{FF2B5EF4-FFF2-40B4-BE49-F238E27FC236}">
              <a16:creationId xmlns:a16="http://schemas.microsoft.com/office/drawing/2014/main" id="{7C5C2FAD-718A-4160-96FE-DED7E83EBDFF}"/>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0" name="Picture 476">
          <a:extLst>
            <a:ext uri="{FF2B5EF4-FFF2-40B4-BE49-F238E27FC236}">
              <a16:creationId xmlns:a16="http://schemas.microsoft.com/office/drawing/2014/main" id="{CADBCA70-C27B-47D1-A2F5-2DB22888F8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11" name="Object 476" hidden="1">
          <a:extLst>
            <a:ext uri="{FF2B5EF4-FFF2-40B4-BE49-F238E27FC236}">
              <a16:creationId xmlns:a16="http://schemas.microsoft.com/office/drawing/2014/main" id="{340D29C3-151F-4B01-B7BF-6A69DE7D7C7F}"/>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2" name="Picture 476">
          <a:extLst>
            <a:ext uri="{FF2B5EF4-FFF2-40B4-BE49-F238E27FC236}">
              <a16:creationId xmlns:a16="http://schemas.microsoft.com/office/drawing/2014/main" id="{A7A02189-1C0A-4232-AA21-C61F98BA1E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13" name="Object 476" hidden="1">
          <a:extLst>
            <a:ext uri="{FF2B5EF4-FFF2-40B4-BE49-F238E27FC236}">
              <a16:creationId xmlns:a16="http://schemas.microsoft.com/office/drawing/2014/main" id="{0E3142B8-470B-4291-A76E-33049FD9F9A9}"/>
            </a:ext>
          </a:extLst>
        </xdr:cNvPr>
        <xdr:cNvSpPr>
          <a:spLocks noChangeArrowheads="1"/>
        </xdr:cNvSpPr>
      </xdr:nvSpPr>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4" name="Picture 476">
          <a:extLst>
            <a:ext uri="{FF2B5EF4-FFF2-40B4-BE49-F238E27FC236}">
              <a16:creationId xmlns:a16="http://schemas.microsoft.com/office/drawing/2014/main" id="{2A17ED8E-19F2-4422-B96E-D3B48E1B97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952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304800</xdr:colOff>
      <xdr:row>3</xdr:row>
      <xdr:rowOff>160035</xdr:rowOff>
    </xdr:to>
    <xdr:pic>
      <xdr:nvPicPr>
        <xdr:cNvPr id="2" name="Imagem 1" descr="TIMBRE1">
          <a:extLst>
            <a:ext uri="{FF2B5EF4-FFF2-40B4-BE49-F238E27FC236}">
              <a16:creationId xmlns:a16="http://schemas.microsoft.com/office/drawing/2014/main" id="{5062DF96-DF8A-4F1A-8B05-AF3FC5D890A6}"/>
            </a:ext>
          </a:extLst>
        </xdr:cNvPr>
        <xdr:cNvPicPr/>
      </xdr:nvPicPr>
      <xdr:blipFill>
        <a:blip xmlns:r="http://schemas.openxmlformats.org/officeDocument/2006/relationships" r:embed="rId2" cstate="print"/>
        <a:srcRect/>
        <a:stretch>
          <a:fillRect/>
        </a:stretch>
      </xdr:blipFill>
      <xdr:spPr bwMode="auto">
        <a:xfrm>
          <a:off x="0" y="0"/>
          <a:ext cx="1084729" cy="922035"/>
        </a:xfrm>
        <a:prstGeom prst="rect">
          <a:avLst/>
        </a:prstGeom>
        <a:noFill/>
        <a:ln w="9525">
          <a:noFill/>
          <a:miter lim="800000"/>
          <a:headEnd/>
          <a:tailEnd/>
        </a:ln>
      </xdr:spPr>
    </xdr:pic>
    <xdr:clientData/>
  </xdr:twoCellAnchor>
  <xdr:twoCellAnchor editAs="oneCell">
    <xdr:from>
      <xdr:col>7</xdr:col>
      <xdr:colOff>475130</xdr:colOff>
      <xdr:row>0</xdr:row>
      <xdr:rowOff>0</xdr:rowOff>
    </xdr:from>
    <xdr:to>
      <xdr:col>9</xdr:col>
      <xdr:colOff>690282</xdr:colOff>
      <xdr:row>5</xdr:row>
      <xdr:rowOff>27499</xdr:rowOff>
    </xdr:to>
    <xdr:pic>
      <xdr:nvPicPr>
        <xdr:cNvPr id="16" name="Imagem 15">
          <a:extLst>
            <a:ext uri="{FF2B5EF4-FFF2-40B4-BE49-F238E27FC236}">
              <a16:creationId xmlns:a16="http://schemas.microsoft.com/office/drawing/2014/main" id="{0F69ABBA-C1BF-4593-B737-9929592CFFB2}"/>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6544" t="16099" r="14828" b="17614"/>
        <a:stretch/>
      </xdr:blipFill>
      <xdr:spPr bwMode="auto">
        <a:xfrm>
          <a:off x="9574306" y="0"/>
          <a:ext cx="1694329" cy="1157052"/>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123265</xdr:colOff>
      <xdr:row>0</xdr:row>
      <xdr:rowOff>78441</xdr:rowOff>
    </xdr:from>
    <xdr:to>
      <xdr:col>1</xdr:col>
      <xdr:colOff>358589</xdr:colOff>
      <xdr:row>3</xdr:row>
      <xdr:rowOff>53789</xdr:rowOff>
    </xdr:to>
    <xdr:pic>
      <xdr:nvPicPr>
        <xdr:cNvPr id="4" name="Imagem 3" descr="lles-02">
          <a:extLst>
            <a:ext uri="{FF2B5EF4-FFF2-40B4-BE49-F238E27FC236}">
              <a16:creationId xmlns:a16="http://schemas.microsoft.com/office/drawing/2014/main" id="{FDB2DAB8-B6A6-4D80-B2FD-898916971776}"/>
            </a:ext>
          </a:extLst>
        </xdr:cNvPr>
        <xdr:cNvPicPr/>
      </xdr:nvPicPr>
      <xdr:blipFill rotWithShape="1">
        <a:blip xmlns:r="http://schemas.openxmlformats.org/officeDocument/2006/relationships" r:embed="rId1" cstate="print">
          <a:clrChange>
            <a:clrFrom>
              <a:srgbClr val="FFFFFD"/>
            </a:clrFrom>
            <a:clrTo>
              <a:srgbClr val="FFFFFD">
                <a:alpha val="0"/>
              </a:srgbClr>
            </a:clrTo>
          </a:clrChange>
          <a:extLst>
            <a:ext uri="{28A0092B-C50C-407E-A947-70E740481C1C}">
              <a14:useLocalDpi xmlns:a14="http://schemas.microsoft.com/office/drawing/2010/main" val="0"/>
            </a:ext>
          </a:extLst>
        </a:blip>
        <a:srcRect t="8424" b="21124"/>
        <a:stretch/>
      </xdr:blipFill>
      <xdr:spPr bwMode="auto">
        <a:xfrm>
          <a:off x="123265" y="78441"/>
          <a:ext cx="773206" cy="88078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123265</xdr:colOff>
      <xdr:row>0</xdr:row>
      <xdr:rowOff>78441</xdr:rowOff>
    </xdr:from>
    <xdr:to>
      <xdr:col>1</xdr:col>
      <xdr:colOff>412376</xdr:colOff>
      <xdr:row>3</xdr:row>
      <xdr:rowOff>89647</xdr:rowOff>
    </xdr:to>
    <xdr:pic>
      <xdr:nvPicPr>
        <xdr:cNvPr id="3" name="Imagem 2" descr="lles-02">
          <a:extLst>
            <a:ext uri="{FF2B5EF4-FFF2-40B4-BE49-F238E27FC236}">
              <a16:creationId xmlns:a16="http://schemas.microsoft.com/office/drawing/2014/main" id="{1BC0EEAF-A846-4313-83F9-BDDFFF085D20}"/>
            </a:ext>
          </a:extLst>
        </xdr:cNvPr>
        <xdr:cNvPicPr/>
      </xdr:nvPicPr>
      <xdr:blipFill rotWithShape="1">
        <a:blip xmlns:r="http://schemas.openxmlformats.org/officeDocument/2006/relationships" r:embed="rId1" cstate="print">
          <a:clrChange>
            <a:clrFrom>
              <a:srgbClr val="FFFFFD"/>
            </a:clrFrom>
            <a:clrTo>
              <a:srgbClr val="FFFFFD">
                <a:alpha val="0"/>
              </a:srgbClr>
            </a:clrTo>
          </a:clrChange>
          <a:extLst>
            <a:ext uri="{28A0092B-C50C-407E-A947-70E740481C1C}">
              <a14:useLocalDpi xmlns:a14="http://schemas.microsoft.com/office/drawing/2010/main" val="0"/>
            </a:ext>
          </a:extLst>
        </a:blip>
        <a:srcRect t="8424" b="21124"/>
        <a:stretch/>
      </xdr:blipFill>
      <xdr:spPr bwMode="auto">
        <a:xfrm>
          <a:off x="123265" y="78441"/>
          <a:ext cx="719417" cy="91664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123265</xdr:colOff>
      <xdr:row>0</xdr:row>
      <xdr:rowOff>78442</xdr:rowOff>
    </xdr:from>
    <xdr:to>
      <xdr:col>1</xdr:col>
      <xdr:colOff>304800</xdr:colOff>
      <xdr:row>2</xdr:row>
      <xdr:rowOff>295836</xdr:rowOff>
    </xdr:to>
    <xdr:pic>
      <xdr:nvPicPr>
        <xdr:cNvPr id="3" name="Imagem 2" descr="lles-02">
          <a:extLst>
            <a:ext uri="{FF2B5EF4-FFF2-40B4-BE49-F238E27FC236}">
              <a16:creationId xmlns:a16="http://schemas.microsoft.com/office/drawing/2014/main" id="{BB13A997-0039-4C2A-9D30-C2AF23B584BD}"/>
            </a:ext>
          </a:extLst>
        </xdr:cNvPr>
        <xdr:cNvPicPr/>
      </xdr:nvPicPr>
      <xdr:blipFill rotWithShape="1">
        <a:blip xmlns:r="http://schemas.openxmlformats.org/officeDocument/2006/relationships" r:embed="rId1" cstate="print">
          <a:clrChange>
            <a:clrFrom>
              <a:srgbClr val="FFFFFD"/>
            </a:clrFrom>
            <a:clrTo>
              <a:srgbClr val="FFFFFD">
                <a:alpha val="0"/>
              </a:srgbClr>
            </a:clrTo>
          </a:clrChange>
          <a:extLst>
            <a:ext uri="{28A0092B-C50C-407E-A947-70E740481C1C}">
              <a14:useLocalDpi xmlns:a14="http://schemas.microsoft.com/office/drawing/2010/main" val="0"/>
            </a:ext>
          </a:extLst>
        </a:blip>
        <a:srcRect t="8424" b="21124"/>
        <a:stretch/>
      </xdr:blipFill>
      <xdr:spPr bwMode="auto">
        <a:xfrm>
          <a:off x="123265" y="78442"/>
          <a:ext cx="719417" cy="773206"/>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Geniv/Desktop/Pavimenta&#231;&#227;o/LAJE_PAV_PONTE_DE_FERRO_CAIX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Cliente/Desktop/PMSAJ/Pra&#231;a%20S&#227;o%20Benedito/Refer&#234;ncia%2003-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94a97203a8f5449b/LLES/01%20-%20ATUAIS/PM_MUNIZ_FERREIRA/MUNIZ_ASFALTO/PMSAJ/RUA%20DA%20LINHA/Rua%20da%20Linha%20%20com%20piso%20modelo%20test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Users/Cliente/Desktop/PMSAJ/RUA%20DA%20LINHA/Rua%20da%20Linha%20%20com%20piso%20modelo%20test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Users\Eliabe\Documents\OBRAS\Centro%20de%20Abastecimento%20etapa%201\PLANILHA%20CAIXA%20PRE&#199;O%20EMPRES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Planilha1"/>
      <sheetName val="EVENTOS"/>
      <sheetName val="CRONO"/>
      <sheetName val="CRONOPLE"/>
      <sheetName val="PLE"/>
      <sheetName val="QCI"/>
      <sheetName val="BM"/>
      <sheetName val="RRE"/>
      <sheetName val="OFÍCIO"/>
      <sheetName val="LAJE_PAV_PONTE_DE_FERRO_CAIXA"/>
    </sheetNames>
    <sheetDataSet>
      <sheetData sheetId="0" refreshError="1">
        <row r="1">
          <cell r="J1" t="str">
            <v>PM</v>
          </cell>
        </row>
        <row r="2">
          <cell r="J2" t="str">
            <v>v3.0.5</v>
          </cell>
        </row>
        <row r="3">
          <cell r="O3">
            <v>1</v>
          </cell>
        </row>
        <row r="4">
          <cell r="O4">
            <v>1</v>
          </cell>
        </row>
      </sheetData>
      <sheetData sheetId="1" refreshError="1">
        <row r="2">
          <cell r="J2" t="str">
            <v>Itens de Investimento</v>
          </cell>
          <cell r="K2" t="str">
            <v>Unidades habitacionais</v>
          </cell>
          <cell r="L2">
            <v>3</v>
          </cell>
          <cell r="M2" t="str">
            <v>Equipamentos comunitários</v>
          </cell>
          <cell r="N2">
            <v>6</v>
          </cell>
          <cell r="O2" t="str">
            <v>Pavimentação</v>
          </cell>
          <cell r="P2">
            <v>6</v>
          </cell>
          <cell r="Q2" t="str">
            <v xml:space="preserve">Drenagem </v>
          </cell>
          <cell r="R2">
            <v>6</v>
          </cell>
          <cell r="S2" t="str">
            <v>Abastecimento de água</v>
          </cell>
          <cell r="T2">
            <v>11</v>
          </cell>
          <cell r="U2" t="str">
            <v>Esgotamento sanitário</v>
          </cell>
          <cell r="V2">
            <v>8</v>
          </cell>
          <cell r="W2" t="str">
            <v>Energia elétrica e iluminação pública</v>
          </cell>
          <cell r="X2">
            <v>4</v>
          </cell>
          <cell r="Y2" t="str">
            <v>Coleta e tratamento de resíduos sólidos</v>
          </cell>
          <cell r="Z2">
            <v>6</v>
          </cell>
          <cell r="AA2" t="str">
            <v xml:space="preserve">Contenção e estabilização de encostas </v>
          </cell>
          <cell r="AB2">
            <v>2</v>
          </cell>
          <cell r="AC2" t="str">
            <v>Regularização fundiária</v>
          </cell>
          <cell r="AD2">
            <v>2</v>
          </cell>
          <cell r="AE2" t="str">
            <v>Aquisição de terreno</v>
          </cell>
          <cell r="AF2">
            <v>2</v>
          </cell>
          <cell r="AG2" t="str">
            <v>Aquisição de equipamentos e insumos</v>
          </cell>
          <cell r="AH2">
            <v>1</v>
          </cell>
          <cell r="AI2" t="str">
            <v>Elaboração de estudos e projetos</v>
          </cell>
          <cell r="AJ2">
            <v>1</v>
          </cell>
          <cell r="AK2" t="str">
            <v>Instrumentos e ações em planejamento e gestão pública</v>
          </cell>
          <cell r="AL2">
            <v>1</v>
          </cell>
          <cell r="AM2" t="str">
            <v>Ações complementares às obras</v>
          </cell>
          <cell r="AN2">
            <v>3</v>
          </cell>
          <cell r="AO2" t="str">
            <v>Gerenciamento</v>
          </cell>
          <cell r="AP2">
            <v>1</v>
          </cell>
          <cell r="AQ2" t="str">
            <v>Trabalho social</v>
          </cell>
          <cell r="AR2">
            <v>4</v>
          </cell>
        </row>
        <row r="3">
          <cell r="J3" t="str">
            <v>Unidades habitacionais</v>
          </cell>
        </row>
        <row r="4">
          <cell r="F4" t="str">
            <v>(SELECIONAR)</v>
          </cell>
          <cell r="J4" t="str">
            <v>Equipamentos comunitários</v>
          </cell>
        </row>
        <row r="5">
          <cell r="F5" t="str">
            <v>PREFEITURA MUNICIPAL DE LAJE</v>
          </cell>
          <cell r="J5" t="str">
            <v>Pavimentação</v>
          </cell>
        </row>
        <row r="6">
          <cell r="F6" t="str">
            <v>LAJE/BA</v>
          </cell>
          <cell r="J6" t="str">
            <v xml:space="preserve">Drenagem </v>
          </cell>
        </row>
        <row r="7">
          <cell r="F7" t="str">
            <v>1075790-09</v>
          </cell>
          <cell r="J7" t="str">
            <v>Abastecimento de água</v>
          </cell>
        </row>
        <row r="8">
          <cell r="F8" t="str">
            <v>23718/2021</v>
          </cell>
          <cell r="J8" t="str">
            <v>Esgotamento sanitário</v>
          </cell>
        </row>
        <row r="9">
          <cell r="F9">
            <v>335775</v>
          </cell>
          <cell r="J9" t="str">
            <v>Energia elétrica e iluminação pública</v>
          </cell>
        </row>
        <row r="10">
          <cell r="F10">
            <v>19526.220000000088</v>
          </cell>
          <cell r="J10" t="str">
            <v>Coleta e tratamento de resíduos sólidos</v>
          </cell>
        </row>
        <row r="11">
          <cell r="J11" t="str">
            <v xml:space="preserve">Contenção e estabilização de encostas </v>
          </cell>
        </row>
        <row r="12">
          <cell r="J12" t="str">
            <v>Regularização fundiária</v>
          </cell>
        </row>
        <row r="13">
          <cell r="J13" t="str">
            <v>Aquisição de terreno</v>
          </cell>
        </row>
        <row r="14">
          <cell r="J14" t="str">
            <v>Aquisição de equipamentos e insumos</v>
          </cell>
        </row>
        <row r="15">
          <cell r="J15" t="str">
            <v>Elaboração de estudos e projetos</v>
          </cell>
        </row>
        <row r="16">
          <cell r="F16" t="str">
            <v>Pavimentação em paralelepípedo,na região da Ponte de Ferro, localizada no município de Laje/BA</v>
          </cell>
          <cell r="J16" t="str">
            <v>Instrumentos e ações em planejamento e gestão pública</v>
          </cell>
        </row>
        <row r="17">
          <cell r="F17" t="str">
            <v>PAVIMENTAÇÃO DE VIAS NO MUNICÍPIO DE LAJE - BAHIA</v>
          </cell>
          <cell r="J17" t="str">
            <v>Ações complementares às obras</v>
          </cell>
        </row>
        <row r="18">
          <cell r="F18" t="str">
            <v>NÃO DESONERADO</v>
          </cell>
          <cell r="J18" t="str">
            <v>Gerenciamento</v>
          </cell>
        </row>
        <row r="19">
          <cell r="J19" t="str">
            <v>Trabalho social</v>
          </cell>
        </row>
        <row r="22">
          <cell r="F22" t="str">
            <v>Vanessa Andrade Montanha</v>
          </cell>
        </row>
        <row r="23">
          <cell r="F23" t="str">
            <v>CREA-BA 3000050507</v>
          </cell>
        </row>
      </sheetData>
      <sheetData sheetId="2" refreshError="1"/>
      <sheetData sheetId="3" refreshError="1">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efreshError="1">
        <row r="8">
          <cell r="F8" t="str">
            <v>'[Referência 09-2021.xls]Banco'!$a5:$a$65536</v>
          </cell>
          <cell r="AF8" t="b">
            <v>1</v>
          </cell>
        </row>
        <row r="10">
          <cell r="AF10" t="b">
            <v>1</v>
          </cell>
        </row>
        <row r="11">
          <cell r="AF11" t="b">
            <v>1</v>
          </cell>
        </row>
        <row r="15">
          <cell r="M15" t="str">
            <v>LOTE</v>
          </cell>
          <cell r="X15">
            <v>0</v>
          </cell>
          <cell r="Z15" t="str">
            <v/>
          </cell>
          <cell r="AA15">
            <v>0</v>
          </cell>
          <cell r="AB15">
            <v>0</v>
          </cell>
        </row>
        <row r="16">
          <cell r="X16">
            <v>0</v>
          </cell>
          <cell r="Z16" t="str">
            <v/>
          </cell>
          <cell r="AA16">
            <v>0</v>
          </cell>
          <cell r="AB16">
            <v>0</v>
          </cell>
        </row>
        <row r="17">
          <cell r="X17">
            <v>0</v>
          </cell>
          <cell r="Z17" t="str">
            <v/>
          </cell>
          <cell r="AA17">
            <v>0</v>
          </cell>
          <cell r="AB17">
            <v>0</v>
          </cell>
        </row>
        <row r="18">
          <cell r="X18">
            <v>0</v>
          </cell>
          <cell r="Z18" t="str">
            <v/>
          </cell>
          <cell r="AA18">
            <v>0</v>
          </cell>
          <cell r="AB18">
            <v>0</v>
          </cell>
        </row>
        <row r="19">
          <cell r="X19">
            <v>0</v>
          </cell>
          <cell r="Z19" t="str">
            <v/>
          </cell>
          <cell r="AA19">
            <v>0</v>
          </cell>
          <cell r="AB19">
            <v>0</v>
          </cell>
        </row>
        <row r="20">
          <cell r="X20">
            <v>0</v>
          </cell>
          <cell r="Z20" t="str">
            <v/>
          </cell>
          <cell r="AA20">
            <v>0</v>
          </cell>
          <cell r="AB20">
            <v>0</v>
          </cell>
        </row>
        <row r="21">
          <cell r="X21">
            <v>0</v>
          </cell>
          <cell r="Z21" t="str">
            <v/>
          </cell>
          <cell r="AA21">
            <v>0</v>
          </cell>
          <cell r="AB21">
            <v>0</v>
          </cell>
        </row>
        <row r="22">
          <cell r="X22">
            <v>0</v>
          </cell>
          <cell r="Z22" t="str">
            <v/>
          </cell>
          <cell r="AA22">
            <v>0</v>
          </cell>
          <cell r="AB22">
            <v>0</v>
          </cell>
        </row>
        <row r="23">
          <cell r="X23">
            <v>0</v>
          </cell>
          <cell r="Z23" t="str">
            <v/>
          </cell>
          <cell r="AA23">
            <v>0</v>
          </cell>
          <cell r="AB23">
            <v>0</v>
          </cell>
        </row>
        <row r="24">
          <cell r="X24">
            <v>0</v>
          </cell>
          <cell r="Z24" t="str">
            <v/>
          </cell>
          <cell r="AA24">
            <v>0</v>
          </cell>
          <cell r="AB24">
            <v>0</v>
          </cell>
        </row>
        <row r="25">
          <cell r="X25">
            <v>0</v>
          </cell>
          <cell r="Z25" t="str">
            <v/>
          </cell>
          <cell r="AA25">
            <v>0</v>
          </cell>
          <cell r="AB25">
            <v>0</v>
          </cell>
        </row>
        <row r="26">
          <cell r="X26">
            <v>0</v>
          </cell>
          <cell r="Z26" t="str">
            <v/>
          </cell>
          <cell r="AA26">
            <v>0</v>
          </cell>
          <cell r="AB26">
            <v>0</v>
          </cell>
        </row>
        <row r="27">
          <cell r="X27">
            <v>0</v>
          </cell>
          <cell r="Z27" t="str">
            <v/>
          </cell>
          <cell r="AA27">
            <v>0</v>
          </cell>
          <cell r="AB27">
            <v>0</v>
          </cell>
        </row>
        <row r="28">
          <cell r="X28">
            <v>0</v>
          </cell>
          <cell r="Z28" t="str">
            <v/>
          </cell>
          <cell r="AA28">
            <v>0</v>
          </cell>
          <cell r="AB28">
            <v>0</v>
          </cell>
        </row>
        <row r="29">
          <cell r="X29">
            <v>0</v>
          </cell>
          <cell r="Z29" t="str">
            <v/>
          </cell>
          <cell r="AA29">
            <v>0</v>
          </cell>
          <cell r="AB29">
            <v>0</v>
          </cell>
        </row>
        <row r="30">
          <cell r="X30">
            <v>0</v>
          </cell>
          <cell r="Z30" t="str">
            <v/>
          </cell>
          <cell r="AA30">
            <v>0</v>
          </cell>
          <cell r="AB30">
            <v>0</v>
          </cell>
        </row>
        <row r="31">
          <cell r="X31">
            <v>0</v>
          </cell>
          <cell r="Z31" t="str">
            <v/>
          </cell>
          <cell r="AA31">
            <v>0</v>
          </cell>
          <cell r="AB31">
            <v>0</v>
          </cell>
        </row>
        <row r="32">
          <cell r="X32">
            <v>0</v>
          </cell>
          <cell r="Z32" t="str">
            <v/>
          </cell>
          <cell r="AA32">
            <v>0</v>
          </cell>
          <cell r="AB32">
            <v>0</v>
          </cell>
        </row>
        <row r="33">
          <cell r="X33">
            <v>0</v>
          </cell>
          <cell r="Z33" t="str">
            <v/>
          </cell>
          <cell r="AA33">
            <v>0</v>
          </cell>
          <cell r="AB33">
            <v>0</v>
          </cell>
        </row>
        <row r="34">
          <cell r="X34">
            <v>0</v>
          </cell>
          <cell r="Z34" t="str">
            <v/>
          </cell>
          <cell r="AA34">
            <v>0</v>
          </cell>
          <cell r="AB34">
            <v>0</v>
          </cell>
        </row>
        <row r="35">
          <cell r="X35">
            <v>0</v>
          </cell>
          <cell r="Z35" t="str">
            <v/>
          </cell>
          <cell r="AA35">
            <v>0</v>
          </cell>
          <cell r="AB35">
            <v>0</v>
          </cell>
        </row>
        <row r="36">
          <cell r="X36">
            <v>0</v>
          </cell>
          <cell r="Z36" t="str">
            <v/>
          </cell>
          <cell r="AA36">
            <v>0</v>
          </cell>
          <cell r="AB36">
            <v>0</v>
          </cell>
        </row>
        <row r="37">
          <cell r="X37">
            <v>0</v>
          </cell>
          <cell r="Z37" t="str">
            <v/>
          </cell>
          <cell r="AA37">
            <v>0</v>
          </cell>
          <cell r="AB37">
            <v>0</v>
          </cell>
        </row>
        <row r="38">
          <cell r="X38">
            <v>0</v>
          </cell>
          <cell r="Z38" t="str">
            <v/>
          </cell>
          <cell r="AA38">
            <v>0</v>
          </cell>
          <cell r="AB38">
            <v>0</v>
          </cell>
        </row>
      </sheetData>
      <sheetData sheetId="5" refreshError="1">
        <row r="12">
          <cell r="A12" t="str">
            <v>Manual</v>
          </cell>
          <cell r="Q12" t="str">
            <v>PONTE DE FERRO 1</v>
          </cell>
          <cell r="AA12" t="str">
            <v>.</v>
          </cell>
        </row>
        <row r="15">
          <cell r="M15">
            <v>0</v>
          </cell>
          <cell r="Q15">
            <v>0</v>
          </cell>
        </row>
        <row r="16">
          <cell r="M16" t="str">
            <v/>
          </cell>
        </row>
        <row r="17">
          <cell r="M17" t="str">
            <v/>
          </cell>
        </row>
        <row r="18">
          <cell r="M18">
            <v>1</v>
          </cell>
        </row>
        <row r="19">
          <cell r="M19" t="str">
            <v/>
          </cell>
        </row>
        <row r="20">
          <cell r="M20">
            <v>2</v>
          </cell>
        </row>
        <row r="21">
          <cell r="M21">
            <v>2</v>
          </cell>
        </row>
        <row r="22">
          <cell r="M22" t="str">
            <v/>
          </cell>
        </row>
        <row r="23">
          <cell r="M23">
            <v>3</v>
          </cell>
        </row>
        <row r="24">
          <cell r="M24">
            <v>3</v>
          </cell>
        </row>
        <row r="25">
          <cell r="M25">
            <v>3</v>
          </cell>
        </row>
        <row r="26">
          <cell r="M26">
            <v>3</v>
          </cell>
        </row>
        <row r="27">
          <cell r="M27">
            <v>3</v>
          </cell>
        </row>
        <row r="28">
          <cell r="M28">
            <v>3</v>
          </cell>
        </row>
        <row r="29">
          <cell r="M29" t="str">
            <v/>
          </cell>
        </row>
        <row r="30">
          <cell r="M30">
            <v>4</v>
          </cell>
        </row>
        <row r="31">
          <cell r="M31">
            <v>4</v>
          </cell>
        </row>
        <row r="32">
          <cell r="M32">
            <v>4</v>
          </cell>
        </row>
        <row r="33">
          <cell r="M33">
            <v>4</v>
          </cell>
        </row>
        <row r="34">
          <cell r="M34" t="str">
            <v/>
          </cell>
        </row>
        <row r="35">
          <cell r="M35">
            <v>5</v>
          </cell>
        </row>
        <row r="36">
          <cell r="M36">
            <v>5</v>
          </cell>
        </row>
        <row r="37">
          <cell r="M37" t="str">
            <v/>
          </cell>
        </row>
        <row r="38">
          <cell r="M38">
            <v>6</v>
          </cell>
        </row>
      </sheetData>
      <sheetData sheetId="6" refreshError="1"/>
      <sheetData sheetId="7" refreshError="1">
        <row r="14">
          <cell r="C14" t="e">
            <v>#VALUE!</v>
          </cell>
        </row>
        <row r="15">
          <cell r="B15" t="str">
            <v>1.Administração Local</v>
          </cell>
          <cell r="C15">
            <v>1</v>
          </cell>
          <cell r="D15" t="str">
            <v>Administração Local</v>
          </cell>
        </row>
        <row r="16">
          <cell r="C16">
            <v>2</v>
          </cell>
        </row>
        <row r="17">
          <cell r="C17">
            <v>3</v>
          </cell>
        </row>
        <row r="18">
          <cell r="C18">
            <v>4</v>
          </cell>
        </row>
        <row r="19">
          <cell r="C19">
            <v>5</v>
          </cell>
        </row>
        <row r="20">
          <cell r="C20">
            <v>6</v>
          </cell>
        </row>
      </sheetData>
      <sheetData sheetId="8" refreshError="1">
        <row r="10">
          <cell r="G10">
            <v>2</v>
          </cell>
        </row>
      </sheetData>
      <sheetData sheetId="9" refreshError="1"/>
      <sheetData sheetId="10" refreshError="1">
        <row r="9">
          <cell r="J9">
            <v>1</v>
          </cell>
        </row>
        <row r="15">
          <cell r="A15" t="str">
            <v/>
          </cell>
          <cell r="B15">
            <v>1</v>
          </cell>
          <cell r="C15" t="str">
            <v>Administração Local</v>
          </cell>
          <cell r="H15" t="str">
            <v>A administração local será proporcional a execução dos demais eventos, independente de frentes de obra.</v>
          </cell>
        </row>
        <row r="21">
          <cell r="A21" t="str">
            <v>F</v>
          </cell>
        </row>
      </sheetData>
      <sheetData sheetId="11" refreshError="1">
        <row r="13">
          <cell r="B13" t="str">
            <v>Busca</v>
          </cell>
          <cell r="E13" t="str">
            <v>Item de Investimento</v>
          </cell>
          <cell r="F13" t="str">
            <v>Subitem de Investimento</v>
          </cell>
          <cell r="H13" t="str">
            <v>Situação</v>
          </cell>
          <cell r="I13" t="str">
            <v>Quantidade</v>
          </cell>
          <cell r="O13" t="str">
            <v>Investimento (R$)</v>
          </cell>
          <cell r="R13" t="str">
            <v>Descrição da Meta</v>
          </cell>
          <cell r="T13" t="str">
            <v>Lote de Licitação / nº do CTEF</v>
          </cell>
          <cell r="U13" t="str">
            <v>Investimento (R$)</v>
          </cell>
          <cell r="V13" t="str">
            <v>Divisão do Investimento</v>
          </cell>
          <cell r="W13" t="str">
            <v>Contrapartida Financeira (R$)</v>
          </cell>
          <cell r="X13" t="str">
            <v>Outros (R$)</v>
          </cell>
        </row>
        <row r="14">
          <cell r="B14" t="str">
            <v>Automático</v>
          </cell>
          <cell r="O14">
            <v>0</v>
          </cell>
          <cell r="AA14">
            <v>0</v>
          </cell>
          <cell r="AB14">
            <v>0</v>
          </cell>
        </row>
        <row r="15">
          <cell r="B15" t="str">
            <v>Branco</v>
          </cell>
          <cell r="O15">
            <v>0</v>
          </cell>
          <cell r="AA15">
            <v>0</v>
          </cell>
          <cell r="AB15">
            <v>0</v>
          </cell>
        </row>
        <row r="16">
          <cell r="B16" t="str">
            <v>Branco</v>
          </cell>
          <cell r="O16">
            <v>0</v>
          </cell>
          <cell r="AA16">
            <v>0</v>
          </cell>
          <cell r="AB16">
            <v>0</v>
          </cell>
        </row>
        <row r="17">
          <cell r="B17" t="str">
            <v>Branco</v>
          </cell>
          <cell r="O17">
            <v>0</v>
          </cell>
          <cell r="AA17">
            <v>0</v>
          </cell>
          <cell r="AB17">
            <v>0</v>
          </cell>
        </row>
        <row r="18">
          <cell r="B18" t="str">
            <v>Branco</v>
          </cell>
          <cell r="O18">
            <v>0</v>
          </cell>
          <cell r="AA18">
            <v>0</v>
          </cell>
          <cell r="AB18">
            <v>0</v>
          </cell>
        </row>
        <row r="19">
          <cell r="B19" t="str">
            <v>Branco</v>
          </cell>
          <cell r="O19">
            <v>0</v>
          </cell>
          <cell r="AA19">
            <v>0</v>
          </cell>
          <cell r="AB19">
            <v>0</v>
          </cell>
        </row>
        <row r="20">
          <cell r="B20" t="str">
            <v>Branco</v>
          </cell>
          <cell r="O20">
            <v>0</v>
          </cell>
          <cell r="AA20">
            <v>0</v>
          </cell>
          <cell r="AB20">
            <v>0</v>
          </cell>
        </row>
        <row r="21">
          <cell r="B21" t="str">
            <v>Branco</v>
          </cell>
          <cell r="O21">
            <v>0</v>
          </cell>
          <cell r="AA21">
            <v>0</v>
          </cell>
          <cell r="AB21">
            <v>0</v>
          </cell>
        </row>
        <row r="22">
          <cell r="B22" t="str">
            <v>Branco</v>
          </cell>
          <cell r="O22">
            <v>0</v>
          </cell>
          <cell r="AA22">
            <v>0</v>
          </cell>
          <cell r="AB22">
            <v>0</v>
          </cell>
        </row>
        <row r="23">
          <cell r="B23" t="str">
            <v>Branco</v>
          </cell>
          <cell r="O23">
            <v>0</v>
          </cell>
          <cell r="AA23">
            <v>0</v>
          </cell>
          <cell r="AB23">
            <v>0</v>
          </cell>
        </row>
        <row r="24">
          <cell r="B24" t="str">
            <v>TR$</v>
          </cell>
          <cell r="O24">
            <v>0</v>
          </cell>
          <cell r="AA24">
            <v>0</v>
          </cell>
          <cell r="AB24">
            <v>0</v>
          </cell>
        </row>
      </sheetData>
      <sheetData sheetId="12" refreshError="1">
        <row r="3">
          <cell r="A3" t="b">
            <v>0</v>
          </cell>
        </row>
        <row r="7">
          <cell r="O7" t="str">
            <v>Nº MEDIÇÃO</v>
          </cell>
        </row>
        <row r="9">
          <cell r="A9" t="b">
            <v>1</v>
          </cell>
        </row>
        <row r="13">
          <cell r="AB13">
            <v>1</v>
          </cell>
          <cell r="AC13">
            <v>2</v>
          </cell>
          <cell r="AD13">
            <v>3</v>
          </cell>
          <cell r="AE13">
            <v>4</v>
          </cell>
          <cell r="AF13">
            <v>5</v>
          </cell>
          <cell r="AG13">
            <v>6</v>
          </cell>
          <cell r="AH13">
            <v>7</v>
          </cell>
          <cell r="AI13">
            <v>8</v>
          </cell>
          <cell r="AJ13">
            <v>9</v>
          </cell>
          <cell r="AK13">
            <v>10</v>
          </cell>
          <cell r="AL13">
            <v>11</v>
          </cell>
          <cell r="AM13">
            <v>12</v>
          </cell>
        </row>
      </sheetData>
      <sheetData sheetId="13" refreshError="1">
        <row r="7">
          <cell r="O7">
            <v>355301.22000000009</v>
          </cell>
        </row>
        <row r="26">
          <cell r="AC26" t="e">
            <v>#DIV/0!</v>
          </cell>
          <cell r="AD26" t="e">
            <v>#DIV/0!</v>
          </cell>
        </row>
        <row r="27">
          <cell r="AC27" t="e">
            <v>#DIV/0!</v>
          </cell>
          <cell r="AD27" t="e">
            <v>#DIV/0!</v>
          </cell>
        </row>
      </sheetData>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sheetData sheetId="5">
        <row r="1">
          <cell r="A1" t="str">
            <v>DADOS DOS RELATÓRIOS IMPORTADOS</v>
          </cell>
        </row>
        <row r="5">
          <cell r="A5" t="str">
            <v>TIPO</v>
          </cell>
        </row>
        <row r="6">
          <cell r="A6" t="str">
            <v>SINAPI</v>
          </cell>
        </row>
        <row r="7">
          <cell r="A7" t="str">
            <v>SINAPI</v>
          </cell>
        </row>
        <row r="8">
          <cell r="A8" t="str">
            <v>SINAPI-I</v>
          </cell>
        </row>
        <row r="9">
          <cell r="A9" t="str">
            <v>SINAPI-I</v>
          </cell>
        </row>
        <row r="10">
          <cell r="A10" t="str">
            <v>ORSE</v>
          </cell>
        </row>
        <row r="11">
          <cell r="A11" t="str">
            <v>ORSE-I</v>
          </cell>
        </row>
      </sheetData>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vantamento Quantitativo"/>
      <sheetName val="Planilha Global"/>
      <sheetName val="Cotações"/>
      <sheetName val="COMPOSIÇÕES AUXILIARES"/>
      <sheetName val="Cronograma"/>
      <sheetName val="BDI"/>
      <sheetName val="administração"/>
      <sheetName val="Plan2"/>
      <sheetName val="curva abc"/>
    </sheetNames>
    <sheetDataSet>
      <sheetData sheetId="0"/>
      <sheetData sheetId="1"/>
      <sheetData sheetId="2"/>
      <sheetData sheetId="3"/>
      <sheetData sheetId="4">
        <row r="5">
          <cell r="D5" t="str">
            <v>PROJETO DE SINALIZAÇÃO E ADEQUAÇÃO DO CANTEIRO</v>
          </cell>
        </row>
      </sheetData>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vantamento Quantitativo"/>
      <sheetName val="Planilha Global"/>
      <sheetName val="Cotações"/>
      <sheetName val="COMPOSIÇÕES AUXILIARES"/>
      <sheetName val="Cronograma"/>
      <sheetName val="BDI"/>
      <sheetName val="administração"/>
      <sheetName val="Plan2"/>
      <sheetName val="curva abc"/>
    </sheetNames>
    <sheetDataSet>
      <sheetData sheetId="0"/>
      <sheetData sheetId="1">
        <row r="5">
          <cell r="E5" t="str">
            <v>PROJETO DE SINALIZAÇÃO E ADEQUAÇÃO DO CANTEIRO</v>
          </cell>
        </row>
      </sheetData>
      <sheetData sheetId="2">
        <row r="20">
          <cell r="F20">
            <v>398</v>
          </cell>
        </row>
      </sheetData>
      <sheetData sheetId="3">
        <row r="18">
          <cell r="C18" t="str">
            <v>Lixeira  redonda com cesto 67L de madeira plástica ipê, com tampa para coleta seletiva, com trava de fechamento: Confeccionada com polipropileno injetado, com suporte em maciço de madeira plastica reciclável d=50cm fixada em base de concreto.</v>
          </cell>
        </row>
      </sheetData>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QUANTITATIVO"/>
      <sheetName val="CÁLCULO"/>
      <sheetName val="EVENTOS"/>
      <sheetName val="CRONO"/>
      <sheetName val="CRONOPLE"/>
      <sheetName val="PLE"/>
      <sheetName val="QCI"/>
      <sheetName val="BM"/>
      <sheetName val="RRE"/>
      <sheetName val="OFÍCIO"/>
    </sheetNames>
    <sheetDataSet>
      <sheetData sheetId="0">
        <row r="3">
          <cell r="O3">
            <v>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dimension ref="A1:B42"/>
  <sheetViews>
    <sheetView showGridLines="0" zoomScale="85" zoomScaleNormal="85" workbookViewId="0">
      <selection activeCell="B11" sqref="B11"/>
    </sheetView>
  </sheetViews>
  <sheetFormatPr defaultColWidth="8.85546875" defaultRowHeight="12.75" x14ac:dyDescent="0.2"/>
  <cols>
    <col min="1" max="1" width="26.42578125" style="87" customWidth="1"/>
    <col min="2" max="2" width="58" style="1" customWidth="1"/>
    <col min="3" max="16384" width="8.85546875" style="1"/>
  </cols>
  <sheetData>
    <row r="1" spans="1:2" ht="19.149999999999999" customHeight="1" x14ac:dyDescent="0.2">
      <c r="A1" s="400" t="s">
        <v>81</v>
      </c>
      <c r="B1" s="400"/>
    </row>
    <row r="2" spans="1:2" ht="7.15" customHeight="1" thickBot="1" x14ac:dyDescent="0.25"/>
    <row r="3" spans="1:2" ht="13.5" thickBot="1" x14ac:dyDescent="0.25">
      <c r="A3" s="398" t="s">
        <v>71</v>
      </c>
      <c r="B3" s="399"/>
    </row>
    <row r="4" spans="1:2" s="94" customFormat="1" ht="13.5" thickTop="1" x14ac:dyDescent="0.25">
      <c r="A4" s="99" t="s">
        <v>69</v>
      </c>
      <c r="B4" s="100" t="s">
        <v>341</v>
      </c>
    </row>
    <row r="5" spans="1:2" s="94" customFormat="1" ht="13.5" thickBot="1" x14ac:dyDescent="0.3">
      <c r="A5" s="103" t="s">
        <v>70</v>
      </c>
      <c r="B5" s="105" t="s">
        <v>342</v>
      </c>
    </row>
    <row r="6" spans="1:2" s="94" customFormat="1" ht="13.5" thickBot="1" x14ac:dyDescent="0.3"/>
    <row r="7" spans="1:2" s="94" customFormat="1" ht="13.5" thickBot="1" x14ac:dyDescent="0.3">
      <c r="A7" s="398" t="s">
        <v>72</v>
      </c>
      <c r="B7" s="399"/>
    </row>
    <row r="8" spans="1:2" s="94" customFormat="1" ht="39" thickTop="1" x14ac:dyDescent="0.25">
      <c r="A8" s="99" t="s">
        <v>73</v>
      </c>
      <c r="B8" s="113" t="s">
        <v>343</v>
      </c>
    </row>
    <row r="9" spans="1:2" s="94" customFormat="1" ht="25.5" x14ac:dyDescent="0.25">
      <c r="A9" s="99" t="s">
        <v>147</v>
      </c>
      <c r="B9" s="113" t="s">
        <v>344</v>
      </c>
    </row>
    <row r="10" spans="1:2" s="94" customFormat="1" ht="47.25" customHeight="1" x14ac:dyDescent="0.25">
      <c r="A10" s="101" t="s">
        <v>78</v>
      </c>
      <c r="B10" s="310" t="s">
        <v>1178</v>
      </c>
    </row>
    <row r="11" spans="1:2" s="94" customFormat="1" x14ac:dyDescent="0.25">
      <c r="A11" s="101" t="s">
        <v>79</v>
      </c>
      <c r="B11" s="104">
        <f>BDI!N38</f>
        <v>0.20349999999999999</v>
      </c>
    </row>
    <row r="12" spans="1:2" s="94" customFormat="1" ht="13.5" thickBot="1" x14ac:dyDescent="0.3">
      <c r="A12" s="103" t="s">
        <v>80</v>
      </c>
      <c r="B12" s="293">
        <f>1+B11</f>
        <v>1.2035</v>
      </c>
    </row>
    <row r="13" spans="1:2" ht="13.5" thickBot="1" x14ac:dyDescent="0.25"/>
    <row r="14" spans="1:2" ht="13.5" thickBot="1" x14ac:dyDescent="0.25">
      <c r="A14" s="398" t="s">
        <v>74</v>
      </c>
      <c r="B14" s="399"/>
    </row>
    <row r="15" spans="1:2" s="94" customFormat="1" ht="13.5" thickTop="1" x14ac:dyDescent="0.25">
      <c r="A15" s="99" t="s">
        <v>22</v>
      </c>
      <c r="B15" s="100" t="s">
        <v>345</v>
      </c>
    </row>
    <row r="16" spans="1:2" s="94" customFormat="1" x14ac:dyDescent="0.25">
      <c r="A16" s="101" t="s">
        <v>24</v>
      </c>
      <c r="B16" s="102" t="s">
        <v>332</v>
      </c>
    </row>
    <row r="17" spans="1:2" s="94" customFormat="1" x14ac:dyDescent="0.25">
      <c r="A17" s="106" t="s">
        <v>25</v>
      </c>
      <c r="B17" s="107" t="s">
        <v>346</v>
      </c>
    </row>
    <row r="18" spans="1:2" s="94" customFormat="1" ht="13.5" thickBot="1" x14ac:dyDescent="0.3">
      <c r="A18" s="103" t="s">
        <v>82</v>
      </c>
      <c r="B18" s="108">
        <f ca="1">TODAY()</f>
        <v>46099</v>
      </c>
    </row>
    <row r="19" spans="1:2" ht="13.5" thickBot="1" x14ac:dyDescent="0.25"/>
    <row r="20" spans="1:2" ht="13.5" thickBot="1" x14ac:dyDescent="0.25">
      <c r="A20" s="398" t="s">
        <v>75</v>
      </c>
      <c r="B20" s="399"/>
    </row>
    <row r="21" spans="1:2" ht="13.5" thickTop="1" x14ac:dyDescent="0.2">
      <c r="A21" s="95" t="s">
        <v>22</v>
      </c>
      <c r="B21" s="96"/>
    </row>
    <row r="22" spans="1:2" ht="13.5" thickBot="1" x14ac:dyDescent="0.25">
      <c r="A22" s="97" t="s">
        <v>76</v>
      </c>
      <c r="B22" s="98" t="s">
        <v>77</v>
      </c>
    </row>
    <row r="25" spans="1:2" ht="19.149999999999999" customHeight="1" x14ac:dyDescent="0.2">
      <c r="A25" s="400" t="s">
        <v>186</v>
      </c>
      <c r="B25" s="400"/>
    </row>
    <row r="26" spans="1:2" ht="7.15" customHeight="1" thickBot="1" x14ac:dyDescent="0.25"/>
    <row r="27" spans="1:2" ht="13.5" thickBot="1" x14ac:dyDescent="0.25">
      <c r="A27" s="401" t="s">
        <v>87</v>
      </c>
      <c r="B27" s="402"/>
    </row>
    <row r="28" spans="1:2" ht="13.5" thickTop="1" x14ac:dyDescent="0.2">
      <c r="A28" s="95" t="s">
        <v>187</v>
      </c>
      <c r="B28" s="96"/>
    </row>
    <row r="29" spans="1:2" x14ac:dyDescent="0.2">
      <c r="A29" s="109" t="s">
        <v>5</v>
      </c>
      <c r="B29" s="110"/>
    </row>
    <row r="30" spans="1:2" ht="13.5" thickBot="1" x14ac:dyDescent="0.25">
      <c r="A30" s="97" t="s">
        <v>188</v>
      </c>
      <c r="B30" s="261"/>
    </row>
    <row r="33" spans="1:2" ht="19.149999999999999" customHeight="1" x14ac:dyDescent="0.2">
      <c r="A33" s="400" t="s">
        <v>83</v>
      </c>
      <c r="B33" s="400"/>
    </row>
    <row r="34" spans="1:2" ht="7.15" customHeight="1" thickBot="1" x14ac:dyDescent="0.25"/>
    <row r="35" spans="1:2" ht="13.5" thickBot="1" x14ac:dyDescent="0.25">
      <c r="A35" s="401" t="s">
        <v>87</v>
      </c>
      <c r="B35" s="402"/>
    </row>
    <row r="36" spans="1:2" ht="13.5" thickTop="1" x14ac:dyDescent="0.2">
      <c r="A36" s="95" t="s">
        <v>84</v>
      </c>
      <c r="B36" s="111">
        <v>46076</v>
      </c>
    </row>
    <row r="37" spans="1:2" ht="13.5" thickBot="1" x14ac:dyDescent="0.25">
      <c r="A37" s="97" t="s">
        <v>85</v>
      </c>
      <c r="B37" s="112"/>
    </row>
    <row r="38" spans="1:2" ht="13.5" thickBot="1" x14ac:dyDescent="0.25"/>
    <row r="39" spans="1:2" ht="13.5" thickBot="1" x14ac:dyDescent="0.25">
      <c r="A39" s="398" t="s">
        <v>86</v>
      </c>
      <c r="B39" s="399"/>
    </row>
    <row r="40" spans="1:2" ht="13.5" thickTop="1" x14ac:dyDescent="0.2">
      <c r="A40" s="99" t="s">
        <v>22</v>
      </c>
      <c r="B40" s="100"/>
    </row>
    <row r="41" spans="1:2" x14ac:dyDescent="0.2">
      <c r="A41" s="101" t="s">
        <v>24</v>
      </c>
      <c r="B41" s="102"/>
    </row>
    <row r="42" spans="1:2" ht="13.5" thickBot="1" x14ac:dyDescent="0.25">
      <c r="A42" s="103" t="s">
        <v>25</v>
      </c>
      <c r="B42" s="105"/>
    </row>
  </sheetData>
  <mergeCells count="10">
    <mergeCell ref="A25:B25"/>
    <mergeCell ref="A33:B33"/>
    <mergeCell ref="A39:B39"/>
    <mergeCell ref="A35:B35"/>
    <mergeCell ref="A27:B27"/>
    <mergeCell ref="A3:B3"/>
    <mergeCell ref="A14:B14"/>
    <mergeCell ref="A7:B7"/>
    <mergeCell ref="A20:B20"/>
    <mergeCell ref="A1:B1"/>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pageSetUpPr fitToPage="1"/>
  </sheetPr>
  <dimension ref="A1:AE72"/>
  <sheetViews>
    <sheetView topLeftCell="I10" zoomScale="85" zoomScaleNormal="85" workbookViewId="0">
      <selection activeCell="N31" sqref="N31"/>
    </sheetView>
  </sheetViews>
  <sheetFormatPr defaultColWidth="0" defaultRowHeight="0" customHeight="1" zeroHeight="1" x14ac:dyDescent="0.2"/>
  <cols>
    <col min="1" max="1" width="29.42578125" style="117" hidden="1" customWidth="1"/>
    <col min="2" max="3" width="8.85546875" style="117" hidden="1" customWidth="1"/>
    <col min="4" max="4" width="22.85546875" style="117" hidden="1" customWidth="1"/>
    <col min="5" max="8" width="8.85546875" style="117" hidden="1" customWidth="1"/>
    <col min="9" max="12" width="10.42578125" style="117" customWidth="1"/>
    <col min="13" max="13" width="13.28515625" style="117" customWidth="1"/>
    <col min="14" max="14" width="10.42578125" style="117" customWidth="1"/>
    <col min="15" max="15" width="12.42578125" style="117" customWidth="1"/>
    <col min="16" max="18" width="10.42578125" style="117" customWidth="1"/>
    <col min="19" max="19" width="3.5703125" style="136" customWidth="1"/>
    <col min="20" max="20" width="28.7109375" style="136" customWidth="1"/>
    <col min="21" max="21" width="13.28515625" style="136" customWidth="1"/>
    <col min="22" max="16384" width="8.85546875" style="136" hidden="1"/>
  </cols>
  <sheetData>
    <row r="1" spans="1:19" ht="15" hidden="1" customHeight="1" x14ac:dyDescent="0.2">
      <c r="E1" s="151" t="s">
        <v>119</v>
      </c>
      <c r="F1" s="151" t="s">
        <v>120</v>
      </c>
      <c r="G1" s="151" t="s">
        <v>121</v>
      </c>
      <c r="N1" s="152" t="e">
        <f ca="1">"Quadro de Composição do BDI "&amp;MID(CELL("nome.arquivo",N1),5+FIND("BDI (",CELL("nome.arquivo",N1)),1)</f>
        <v>#VALUE!</v>
      </c>
      <c r="Q1" s="153"/>
      <c r="R1" s="153"/>
    </row>
    <row r="2" spans="1:19" ht="15" hidden="1" x14ac:dyDescent="0.2">
      <c r="A2" s="117" t="s">
        <v>109</v>
      </c>
      <c r="B2" s="154" t="s">
        <v>91</v>
      </c>
      <c r="C2" s="117" t="str">
        <f>CONCATENATE(A2,"-",B2)</f>
        <v>Construção e Reforma de Edifícios-AC</v>
      </c>
      <c r="E2" s="155">
        <v>0.03</v>
      </c>
      <c r="F2" s="155">
        <v>0.04</v>
      </c>
      <c r="G2" s="155">
        <v>5.5E-2</v>
      </c>
      <c r="Q2" s="153"/>
      <c r="R2" s="153"/>
    </row>
    <row r="3" spans="1:19" ht="12.75" hidden="1" x14ac:dyDescent="0.2">
      <c r="A3" s="117" t="str">
        <f>A2</f>
        <v>Construção e Reforma de Edifícios</v>
      </c>
      <c r="B3" s="154" t="s">
        <v>92</v>
      </c>
      <c r="C3" s="117" t="str">
        <f>CONCATENATE(A3,"-",B3)</f>
        <v>Construção e Reforma de Edifícios-SG</v>
      </c>
      <c r="E3" s="155">
        <v>8.0000000000000002E-3</v>
      </c>
      <c r="F3" s="155">
        <v>8.0000000000000002E-3</v>
      </c>
      <c r="G3" s="155">
        <v>0.01</v>
      </c>
    </row>
    <row r="4" spans="1:19" ht="12.75" hidden="1" x14ac:dyDescent="0.2">
      <c r="A4" s="117" t="str">
        <f>A3</f>
        <v>Construção e Reforma de Edifícios</v>
      </c>
      <c r="B4" s="154" t="s">
        <v>93</v>
      </c>
      <c r="C4" s="117" t="str">
        <f>CONCATENATE(A4,"-",B4)</f>
        <v>Construção e Reforma de Edifícios-R</v>
      </c>
      <c r="E4" s="155">
        <v>9.7000000000000003E-3</v>
      </c>
      <c r="F4" s="155">
        <v>1.2699999999999999E-2</v>
      </c>
      <c r="G4" s="155">
        <v>1.2699999999999999E-2</v>
      </c>
      <c r="I4" s="406" t="s">
        <v>122</v>
      </c>
      <c r="J4" s="407"/>
      <c r="K4" s="406" t="s">
        <v>123</v>
      </c>
      <c r="L4" s="408"/>
      <c r="M4" s="408"/>
      <c r="N4" s="408"/>
      <c r="O4" s="408"/>
      <c r="P4" s="408"/>
      <c r="Q4" s="408"/>
      <c r="R4" s="407"/>
    </row>
    <row r="5" spans="1:19" ht="12.75" hidden="1" customHeight="1" x14ac:dyDescent="0.3">
      <c r="A5" s="117" t="str">
        <f>A4</f>
        <v>Construção e Reforma de Edifícios</v>
      </c>
      <c r="B5" s="154" t="s">
        <v>94</v>
      </c>
      <c r="C5" s="117" t="str">
        <f>CONCATENATE(A5,"-",B5)</f>
        <v>Construção e Reforma de Edifícios-DF</v>
      </c>
      <c r="E5" s="155">
        <v>5.8999999999999999E-3</v>
      </c>
      <c r="F5" s="155">
        <v>1.23E-2</v>
      </c>
      <c r="G5" s="155">
        <v>1.3899999999999999E-2</v>
      </c>
      <c r="I5" s="409" t="s">
        <v>182</v>
      </c>
      <c r="J5" s="410"/>
      <c r="K5" s="411" t="s">
        <v>183</v>
      </c>
      <c r="L5" s="412"/>
      <c r="M5" s="412"/>
      <c r="N5" s="412"/>
      <c r="O5" s="412"/>
      <c r="P5" s="412"/>
      <c r="Q5" s="412"/>
      <c r="R5" s="410"/>
      <c r="S5" s="137"/>
    </row>
    <row r="6" spans="1:19" ht="15.6" hidden="1" customHeight="1" x14ac:dyDescent="0.3">
      <c r="B6" s="154"/>
      <c r="E6" s="155"/>
      <c r="F6" s="155"/>
      <c r="G6" s="155"/>
      <c r="I6" s="413" t="s">
        <v>124</v>
      </c>
      <c r="J6" s="413"/>
      <c r="K6" s="413"/>
      <c r="L6" s="413"/>
      <c r="M6" s="413"/>
      <c r="N6" s="413"/>
      <c r="O6" s="413"/>
      <c r="P6" s="413"/>
      <c r="Q6" s="413"/>
      <c r="R6" s="413"/>
      <c r="S6" s="137"/>
    </row>
    <row r="7" spans="1:19" ht="15.6" hidden="1" customHeight="1" x14ac:dyDescent="0.2">
      <c r="A7" s="117" t="str">
        <f>A5</f>
        <v>Construção e Reforma de Edifícios</v>
      </c>
      <c r="B7" s="154" t="s">
        <v>95</v>
      </c>
      <c r="C7" s="117" t="str">
        <f t="shared" ref="C7:C27" si="0">CONCATENATE(A7,"-",B7)</f>
        <v>Construção e Reforma de Edifícios-L</v>
      </c>
      <c r="E7" s="155">
        <v>6.1600000000000002E-2</v>
      </c>
      <c r="F7" s="155">
        <v>7.400000000000001E-2</v>
      </c>
      <c r="G7" s="155">
        <v>8.9600000000000013E-2</v>
      </c>
      <c r="I7" s="156"/>
      <c r="J7" s="156"/>
      <c r="K7" s="156"/>
      <c r="L7" s="156"/>
      <c r="M7" s="156"/>
      <c r="N7" s="156"/>
      <c r="O7" s="156"/>
      <c r="P7" s="156"/>
      <c r="Q7" s="156"/>
      <c r="R7" s="156"/>
    </row>
    <row r="8" spans="1:19" ht="15.6" hidden="1" customHeight="1" x14ac:dyDescent="0.2">
      <c r="A8" s="117" t="str">
        <f>A7</f>
        <v>Construção e Reforma de Edifícios</v>
      </c>
      <c r="B8" s="138" t="s">
        <v>99</v>
      </c>
      <c r="C8" s="117" t="str">
        <f t="shared" si="0"/>
        <v>Construção e Reforma de Edifícios-BDI PAD</v>
      </c>
      <c r="E8" s="155">
        <v>0.2034</v>
      </c>
      <c r="F8" s="155">
        <v>0.22120000000000001</v>
      </c>
      <c r="G8" s="155">
        <v>0.25</v>
      </c>
      <c r="I8" s="406" t="s">
        <v>125</v>
      </c>
      <c r="J8" s="408"/>
      <c r="K8" s="408"/>
      <c r="L8" s="408"/>
      <c r="M8" s="408"/>
      <c r="N8" s="408"/>
      <c r="O8" s="408"/>
      <c r="P8" s="408"/>
      <c r="Q8" s="408"/>
      <c r="R8" s="407"/>
    </row>
    <row r="9" spans="1:19" ht="15.6" hidden="1" customHeight="1" x14ac:dyDescent="0.2">
      <c r="A9" s="117" t="s">
        <v>110</v>
      </c>
      <c r="B9" s="154" t="s">
        <v>91</v>
      </c>
      <c r="C9" s="117" t="str">
        <f t="shared" si="0"/>
        <v>Construção de Praças Urbanas, Rodovias, Ferrovias e recapeamento e pavimentação de vias urbanas-AC</v>
      </c>
      <c r="E9" s="155">
        <v>3.7999999999999999E-2</v>
      </c>
      <c r="F9" s="155">
        <v>4.0099999999999997E-2</v>
      </c>
      <c r="G9" s="155">
        <v>4.6699999999999998E-2</v>
      </c>
      <c r="I9" s="417" t="s">
        <v>185</v>
      </c>
      <c r="J9" s="418"/>
      <c r="K9" s="418"/>
      <c r="L9" s="418"/>
      <c r="M9" s="418"/>
      <c r="N9" s="418"/>
      <c r="O9" s="418"/>
      <c r="P9" s="418"/>
      <c r="Q9" s="418"/>
      <c r="R9" s="419"/>
    </row>
    <row r="10" spans="1:19" ht="6" customHeight="1" x14ac:dyDescent="0.2">
      <c r="A10" s="117" t="s">
        <v>110</v>
      </c>
      <c r="B10" s="154" t="s">
        <v>92</v>
      </c>
      <c r="C10" s="117" t="str">
        <f t="shared" si="0"/>
        <v>Construção de Praças Urbanas, Rodovias, Ferrovias e recapeamento e pavimentação de vias urbanas-SG</v>
      </c>
      <c r="E10" s="155">
        <v>3.2000000000000002E-3</v>
      </c>
      <c r="F10" s="155">
        <v>4.0000000000000001E-3</v>
      </c>
      <c r="G10" s="155">
        <v>7.4000000000000003E-3</v>
      </c>
      <c r="I10" s="156"/>
      <c r="J10" s="156"/>
      <c r="K10" s="156"/>
      <c r="L10" s="156"/>
      <c r="M10" s="156"/>
      <c r="N10" s="156"/>
      <c r="O10" s="156"/>
      <c r="P10" s="156"/>
      <c r="Q10" s="156"/>
      <c r="R10" s="156"/>
    </row>
    <row r="11" spans="1:19" ht="18.600000000000001" customHeight="1" x14ac:dyDescent="0.2">
      <c r="B11" s="154"/>
      <c r="E11" s="155"/>
      <c r="F11" s="155"/>
      <c r="G11" s="155"/>
      <c r="I11" s="414"/>
      <c r="J11" s="414"/>
      <c r="K11" s="414"/>
      <c r="L11" s="414"/>
      <c r="M11" s="414"/>
      <c r="N11" s="414"/>
      <c r="O11" s="414"/>
      <c r="P11" s="414"/>
      <c r="Q11" s="414"/>
      <c r="R11" s="172"/>
    </row>
    <row r="12" spans="1:19" ht="18.600000000000001" customHeight="1" x14ac:dyDescent="0.2">
      <c r="B12" s="154"/>
      <c r="E12" s="155"/>
      <c r="F12" s="155"/>
      <c r="G12" s="155"/>
      <c r="I12" s="415"/>
      <c r="J12" s="415"/>
      <c r="K12" s="415"/>
      <c r="L12" s="415"/>
      <c r="M12" s="415"/>
      <c r="N12" s="415"/>
      <c r="O12" s="415"/>
      <c r="P12" s="415"/>
      <c r="Q12" s="415"/>
      <c r="R12" s="177"/>
    </row>
    <row r="13" spans="1:19" ht="33" customHeight="1" x14ac:dyDescent="0.2">
      <c r="B13" s="154"/>
      <c r="E13" s="155"/>
      <c r="F13" s="155"/>
      <c r="G13" s="155"/>
      <c r="I13" s="405"/>
      <c r="J13" s="405"/>
      <c r="K13" s="405"/>
      <c r="L13" s="405"/>
      <c r="M13" s="405"/>
      <c r="N13" s="405"/>
      <c r="O13" s="405"/>
      <c r="P13" s="405"/>
      <c r="Q13" s="405"/>
      <c r="R13" s="119"/>
    </row>
    <row r="14" spans="1:19" ht="18.600000000000001" customHeight="1" x14ac:dyDescent="0.2">
      <c r="B14" s="154"/>
      <c r="E14" s="155"/>
      <c r="F14" s="155"/>
      <c r="G14" s="155"/>
      <c r="I14" s="79"/>
      <c r="J14" s="79"/>
      <c r="K14" s="79"/>
      <c r="L14" s="79"/>
      <c r="M14" s="79"/>
      <c r="N14" s="79"/>
      <c r="O14" s="79"/>
      <c r="P14" s="79"/>
      <c r="Q14" s="79"/>
      <c r="R14" s="79"/>
    </row>
    <row r="15" spans="1:19" ht="18.600000000000001" customHeight="1" x14ac:dyDescent="0.2">
      <c r="B15" s="154"/>
      <c r="E15" s="155"/>
      <c r="F15" s="155"/>
      <c r="G15" s="155"/>
      <c r="I15" s="416" t="s">
        <v>0</v>
      </c>
      <c r="J15" s="416"/>
      <c r="K15" s="416"/>
      <c r="L15" s="416"/>
      <c r="M15" s="416"/>
      <c r="N15" s="416" t="s">
        <v>1</v>
      </c>
      <c r="O15" s="416"/>
      <c r="P15" s="416"/>
      <c r="Q15" s="416"/>
      <c r="R15" s="416"/>
    </row>
    <row r="16" spans="1:19" ht="12.75" x14ac:dyDescent="0.2">
      <c r="B16" s="154"/>
      <c r="E16" s="155"/>
      <c r="F16" s="155"/>
      <c r="G16" s="155"/>
      <c r="I16" s="403" t="str">
        <f>DADOS!B4</f>
        <v>PREFEITURA MUNICIPAL DE SÃO FELIPE</v>
      </c>
      <c r="J16" s="403"/>
      <c r="K16" s="403"/>
      <c r="L16" s="403"/>
      <c r="M16" s="403"/>
      <c r="N16" s="404" t="str">
        <f>DADOS!B8</f>
        <v xml:space="preserve">REFORMA DE UNIDADES DE SAÚDE NO MUNICIPIO DE SÃO FELIPE:UNIDADE INOCÊNCIO
</v>
      </c>
      <c r="O16" s="404"/>
      <c r="P16" s="404"/>
      <c r="Q16" s="404"/>
      <c r="R16" s="404"/>
    </row>
    <row r="17" spans="1:29" ht="18.600000000000001" customHeight="1" x14ac:dyDescent="0.2">
      <c r="B17" s="154"/>
      <c r="E17" s="155"/>
      <c r="F17" s="155"/>
      <c r="G17" s="155"/>
      <c r="I17" s="416" t="s">
        <v>15</v>
      </c>
      <c r="J17" s="416"/>
      <c r="K17" s="416"/>
      <c r="L17" s="416"/>
      <c r="M17" s="416"/>
      <c r="N17" s="416" t="s">
        <v>16</v>
      </c>
      <c r="O17" s="416"/>
      <c r="P17" s="416"/>
      <c r="Q17" s="416"/>
      <c r="R17" s="416"/>
    </row>
    <row r="18" spans="1:29" ht="18.600000000000001" customHeight="1" x14ac:dyDescent="0.2">
      <c r="B18" s="154"/>
      <c r="E18" s="155"/>
      <c r="F18" s="155"/>
      <c r="G18" s="155"/>
      <c r="I18" s="403" t="str">
        <f>DADOS!B5</f>
        <v>SÃO FELIPE/BA</v>
      </c>
      <c r="J18" s="403"/>
      <c r="K18" s="403"/>
      <c r="L18" s="403"/>
      <c r="M18" s="403"/>
      <c r="N18" s="420">
        <f ca="1">DADOS!B18</f>
        <v>46099</v>
      </c>
      <c r="O18" s="420"/>
      <c r="P18" s="420"/>
      <c r="Q18" s="420"/>
      <c r="R18" s="420"/>
    </row>
    <row r="19" spans="1:29" ht="10.9" customHeight="1" x14ac:dyDescent="0.2">
      <c r="B19" s="154"/>
      <c r="E19" s="155"/>
      <c r="F19" s="155"/>
      <c r="G19" s="155"/>
      <c r="I19" s="94"/>
      <c r="J19" s="94"/>
      <c r="K19" s="94"/>
      <c r="L19" s="94"/>
      <c r="M19" s="94"/>
      <c r="N19" s="222"/>
      <c r="O19" s="222"/>
      <c r="P19" s="222"/>
      <c r="Q19" s="222"/>
      <c r="R19" s="222"/>
    </row>
    <row r="20" spans="1:29" ht="18.600000000000001" customHeight="1" x14ac:dyDescent="0.2">
      <c r="B20" s="154"/>
      <c r="E20" s="155"/>
      <c r="F20" s="155"/>
      <c r="G20" s="155"/>
      <c r="I20" s="415" t="s">
        <v>124</v>
      </c>
      <c r="J20" s="415"/>
      <c r="K20" s="415"/>
      <c r="L20" s="415"/>
      <c r="M20" s="415"/>
      <c r="N20" s="415"/>
      <c r="O20" s="415"/>
      <c r="P20" s="415"/>
      <c r="Q20" s="415"/>
      <c r="R20" s="415"/>
    </row>
    <row r="21" spans="1:29" ht="7.9" customHeight="1" x14ac:dyDescent="0.2">
      <c r="B21" s="154"/>
      <c r="E21" s="155"/>
      <c r="F21" s="155"/>
      <c r="G21" s="155"/>
      <c r="I21" s="156"/>
      <c r="J21" s="156"/>
      <c r="K21" s="156"/>
      <c r="L21" s="156"/>
      <c r="M21" s="156"/>
      <c r="N21" s="156"/>
      <c r="O21" s="156"/>
      <c r="P21" s="156"/>
      <c r="Q21" s="156"/>
      <c r="R21" s="156"/>
    </row>
    <row r="22" spans="1:29" ht="12.75" x14ac:dyDescent="0.2">
      <c r="A22" s="117" t="s">
        <v>110</v>
      </c>
      <c r="B22" s="154" t="s">
        <v>93</v>
      </c>
      <c r="C22" s="117" t="str">
        <f t="shared" si="0"/>
        <v>Construção de Praças Urbanas, Rodovias, Ferrovias e recapeamento e pavimentação de vias urbanas-R</v>
      </c>
      <c r="E22" s="155">
        <v>5.0000000000000001E-3</v>
      </c>
      <c r="F22" s="155">
        <v>5.6000000000000008E-3</v>
      </c>
      <c r="G22" s="155">
        <v>9.7000000000000003E-3</v>
      </c>
      <c r="I22" s="406" t="s">
        <v>126</v>
      </c>
      <c r="J22" s="408"/>
      <c r="K22" s="408"/>
      <c r="L22" s="408"/>
      <c r="M22" s="408"/>
      <c r="N22" s="408"/>
      <c r="O22" s="408"/>
      <c r="P22" s="407"/>
      <c r="Q22" s="406" t="s">
        <v>100</v>
      </c>
      <c r="R22" s="407"/>
    </row>
    <row r="23" spans="1:29" ht="12.75" customHeight="1" x14ac:dyDescent="0.2">
      <c r="A23" s="117" t="s">
        <v>110</v>
      </c>
      <c r="B23" s="154" t="s">
        <v>94</v>
      </c>
      <c r="C23" s="117" t="str">
        <f t="shared" si="0"/>
        <v>Construção de Praças Urbanas, Rodovias, Ferrovias e recapeamento e pavimentação de vias urbanas-DF</v>
      </c>
      <c r="E23" s="155">
        <v>1.0200000000000001E-2</v>
      </c>
      <c r="F23" s="155">
        <v>1.11E-2</v>
      </c>
      <c r="G23" s="155">
        <v>1.21E-2</v>
      </c>
      <c r="I23" s="423" t="s">
        <v>109</v>
      </c>
      <c r="J23" s="424"/>
      <c r="K23" s="424"/>
      <c r="L23" s="424"/>
      <c r="M23" s="424"/>
      <c r="N23" s="424"/>
      <c r="O23" s="424"/>
      <c r="P23" s="425"/>
      <c r="Q23" s="426" t="s">
        <v>184</v>
      </c>
      <c r="R23" s="427"/>
    </row>
    <row r="24" spans="1:29" ht="12.75" x14ac:dyDescent="0.2">
      <c r="A24" s="117" t="s">
        <v>110</v>
      </c>
      <c r="B24" s="154" t="s">
        <v>95</v>
      </c>
      <c r="C24" s="117" t="str">
        <f t="shared" si="0"/>
        <v>Construção de Praças Urbanas, Rodovias, Ferrovias e recapeamento e pavimentação de vias urbanas-L</v>
      </c>
      <c r="E24" s="155">
        <v>6.6400000000000001E-2</v>
      </c>
      <c r="F24" s="155">
        <v>7.2999999999999995E-2</v>
      </c>
      <c r="G24" s="155">
        <v>8.6899999999999991E-2</v>
      </c>
    </row>
    <row r="25" spans="1:29" ht="15" customHeight="1" x14ac:dyDescent="0.2">
      <c r="A25" s="117" t="s">
        <v>110</v>
      </c>
      <c r="B25" s="138" t="s">
        <v>99</v>
      </c>
      <c r="C25" s="117" t="str">
        <f t="shared" si="0"/>
        <v>Construção de Praças Urbanas, Rodovias, Ferrovias e recapeamento e pavimentação de vias urbanas-BDI PAD</v>
      </c>
      <c r="E25" s="155">
        <v>0.19600000000000001</v>
      </c>
      <c r="F25" s="155">
        <v>0.2097</v>
      </c>
      <c r="G25" s="155">
        <v>0.24230000000000002</v>
      </c>
      <c r="I25" s="428" t="s">
        <v>101</v>
      </c>
      <c r="J25" s="428"/>
      <c r="K25" s="428"/>
      <c r="L25" s="428"/>
      <c r="M25" s="428"/>
      <c r="N25" s="428"/>
      <c r="O25" s="428"/>
      <c r="P25" s="428"/>
      <c r="Q25" s="421">
        <v>0.5</v>
      </c>
      <c r="R25" s="421"/>
    </row>
    <row r="26" spans="1:29" ht="15" customHeight="1" x14ac:dyDescent="0.2">
      <c r="A26" s="117" t="s">
        <v>127</v>
      </c>
      <c r="B26" s="154" t="s">
        <v>91</v>
      </c>
      <c r="C26" s="117" t="str">
        <f t="shared" si="0"/>
        <v>Construção de Redes de Abastecimento de Água, Coleta de Esgoto-AC</v>
      </c>
      <c r="E26" s="155">
        <v>3.4300000000000004E-2</v>
      </c>
      <c r="F26" s="155">
        <v>4.9299999999999997E-2</v>
      </c>
      <c r="G26" s="155">
        <v>6.7099999999999993E-2</v>
      </c>
      <c r="I26" s="422" t="s">
        <v>102</v>
      </c>
      <c r="J26" s="422"/>
      <c r="K26" s="422"/>
      <c r="L26" s="422"/>
      <c r="M26" s="422"/>
      <c r="N26" s="422"/>
      <c r="O26" s="422"/>
      <c r="P26" s="422"/>
      <c r="Q26" s="421">
        <v>0.05</v>
      </c>
      <c r="R26" s="421"/>
    </row>
    <row r="27" spans="1:29" ht="12.75" x14ac:dyDescent="0.2">
      <c r="A27" s="117" t="str">
        <f>A26</f>
        <v>Construção de Redes de Abastecimento de Água, Coleta de Esgoto</v>
      </c>
      <c r="B27" s="154" t="s">
        <v>92</v>
      </c>
      <c r="C27" s="117" t="str">
        <f t="shared" si="0"/>
        <v>Construção de Redes de Abastecimento de Água, Coleta de Esgoto-SG</v>
      </c>
      <c r="E27" s="155">
        <v>2.8000000000000004E-3</v>
      </c>
      <c r="F27" s="155">
        <v>4.8999999999999998E-3</v>
      </c>
      <c r="G27" s="155">
        <v>7.4999999999999997E-3</v>
      </c>
    </row>
    <row r="28" spans="1:29" ht="12.75" customHeight="1" x14ac:dyDescent="0.2">
      <c r="B28" s="154"/>
      <c r="E28" s="155"/>
      <c r="F28" s="155"/>
      <c r="G28" s="155"/>
      <c r="I28" s="432" t="s">
        <v>128</v>
      </c>
      <c r="J28" s="432"/>
      <c r="K28" s="432"/>
      <c r="L28" s="432"/>
      <c r="M28" s="432" t="s">
        <v>129</v>
      </c>
      <c r="N28" s="433" t="s">
        <v>130</v>
      </c>
      <c r="O28" s="433" t="s">
        <v>131</v>
      </c>
      <c r="P28" s="432" t="s">
        <v>106</v>
      </c>
      <c r="Q28" s="432" t="s">
        <v>107</v>
      </c>
      <c r="R28" s="434" t="s">
        <v>108</v>
      </c>
      <c r="T28" s="429" t="str">
        <f>IF(V39,"Para BDI fora do intervalo estatístico, deve ser apresentado Relatório Técnico Circunstanciado justificando a adoção do percentual de cada parcela do BDI.","")</f>
        <v/>
      </c>
      <c r="U28" s="429"/>
      <c r="V28" s="139"/>
      <c r="W28" s="139"/>
      <c r="X28" s="139"/>
      <c r="Y28" s="139"/>
      <c r="Z28" s="139"/>
      <c r="AA28" s="139"/>
      <c r="AB28" s="139"/>
      <c r="AC28" s="139"/>
    </row>
    <row r="29" spans="1:29" ht="15.75" customHeight="1" x14ac:dyDescent="0.2">
      <c r="A29" s="117" t="str">
        <f>A27</f>
        <v>Construção de Redes de Abastecimento de Água, Coleta de Esgoto</v>
      </c>
      <c r="B29" s="154" t="s">
        <v>93</v>
      </c>
      <c r="C29" s="117" t="str">
        <f t="shared" ref="C29:C41" si="1">CONCATENATE(A29,"-",B29)</f>
        <v>Construção de Redes de Abastecimento de Água, Coleta de Esgoto-R</v>
      </c>
      <c r="E29" s="155">
        <v>0.01</v>
      </c>
      <c r="F29" s="155">
        <v>1.3899999999999999E-2</v>
      </c>
      <c r="G29" s="155">
        <v>1.7399999999999999E-2</v>
      </c>
      <c r="I29" s="432"/>
      <c r="J29" s="432"/>
      <c r="K29" s="432"/>
      <c r="L29" s="432"/>
      <c r="M29" s="432"/>
      <c r="N29" s="433"/>
      <c r="O29" s="433"/>
      <c r="P29" s="432"/>
      <c r="Q29" s="432"/>
      <c r="R29" s="434"/>
      <c r="T29" s="429"/>
      <c r="U29" s="429"/>
      <c r="V29" s="139"/>
      <c r="W29" s="139"/>
      <c r="X29" s="139"/>
      <c r="Y29" s="139"/>
      <c r="Z29" s="139"/>
      <c r="AA29" s="139"/>
      <c r="AB29" s="139"/>
      <c r="AC29" s="139"/>
    </row>
    <row r="30" spans="1:29" ht="26.25" customHeight="1" x14ac:dyDescent="0.2">
      <c r="A30" s="117" t="str">
        <f>A29</f>
        <v>Construção de Redes de Abastecimento de Água, Coleta de Esgoto</v>
      </c>
      <c r="B30" s="154" t="s">
        <v>94</v>
      </c>
      <c r="C30" s="117" t="str">
        <f t="shared" si="1"/>
        <v>Construção de Redes de Abastecimento de Água, Coleta de Esgoto-DF</v>
      </c>
      <c r="E30" s="155">
        <v>9.3999999999999986E-3</v>
      </c>
      <c r="F30" s="155">
        <v>9.8999999999999991E-3</v>
      </c>
      <c r="G30" s="155">
        <v>1.1699999999999999E-2</v>
      </c>
      <c r="I30" s="430" t="str">
        <f>IF($I$23=$A$71,"Encargos Sociais incidentes sobre a mão de obra","Administração Central")</f>
        <v>Administração Central</v>
      </c>
      <c r="J30" s="430"/>
      <c r="K30" s="430"/>
      <c r="L30" s="430"/>
      <c r="M30" s="140" t="str">
        <f>IF($I$23=$A$71,"K1","AC")</f>
        <v>AC</v>
      </c>
      <c r="N30" s="133">
        <v>0.04</v>
      </c>
      <c r="O30" s="141" t="s">
        <v>132</v>
      </c>
      <c r="P30" s="134">
        <f>VLOOKUP(CONCATENATE(I$23,"-",M30),$C$2:$G$61,3,FALSE)</f>
        <v>0.03</v>
      </c>
      <c r="Q30" s="134">
        <f>VLOOKUP(CONCATENATE(I$23,"-",M30),$C$2:$G$61,4,FALSE)</f>
        <v>0.04</v>
      </c>
      <c r="R30" s="134">
        <f>VLOOKUP(CONCATENATE(I$23,"-",M30),$C$2:$G$61,5,FALSE)</f>
        <v>5.5E-2</v>
      </c>
      <c r="T30" s="429"/>
      <c r="U30" s="429"/>
      <c r="V30" s="139"/>
      <c r="W30" s="139"/>
      <c r="X30" s="139"/>
      <c r="Y30" s="139"/>
      <c r="Z30" s="139"/>
      <c r="AA30" s="139"/>
      <c r="AB30" s="139"/>
      <c r="AC30" s="139"/>
    </row>
    <row r="31" spans="1:29" ht="26.25" customHeight="1" x14ac:dyDescent="0.2">
      <c r="A31" s="117" t="str">
        <f>A30</f>
        <v>Construção de Redes de Abastecimento de Água, Coleta de Esgoto</v>
      </c>
      <c r="B31" s="154" t="s">
        <v>95</v>
      </c>
      <c r="C31" s="117" t="str">
        <f t="shared" si="1"/>
        <v>Construção de Redes de Abastecimento de Água, Coleta de Esgoto-L</v>
      </c>
      <c r="E31" s="155">
        <v>6.7400000000000002E-2</v>
      </c>
      <c r="F31" s="155">
        <v>8.0399999999999985E-2</v>
      </c>
      <c r="G31" s="155">
        <v>9.4E-2</v>
      </c>
      <c r="I31" s="430" t="str">
        <f>IF($I$23=$A$71,"Administração Central da empresa ou consultoria - overhead","Seguro e Garantia")</f>
        <v>Seguro e Garantia</v>
      </c>
      <c r="J31" s="430"/>
      <c r="K31" s="430"/>
      <c r="L31" s="430"/>
      <c r="M31" s="140" t="str">
        <f>IF($I$23=$A$71,"K2","SG")</f>
        <v>SG</v>
      </c>
      <c r="N31" s="133">
        <v>8.0000000000000002E-3</v>
      </c>
      <c r="O31" s="141" t="s">
        <v>132</v>
      </c>
      <c r="P31" s="134">
        <f>VLOOKUP(CONCATENATE(I$23,"-",M31),$C$2:$G$61,3,FALSE)</f>
        <v>8.0000000000000002E-3</v>
      </c>
      <c r="Q31" s="134">
        <f>VLOOKUP(CONCATENATE(I$23,"-",M31),$C$2:$G$61,4,FALSE)</f>
        <v>8.0000000000000002E-3</v>
      </c>
      <c r="R31" s="134">
        <f>VLOOKUP(CONCATENATE(I$23,"-",M31),$C$2:$G$61,5,FALSE)</f>
        <v>0.01</v>
      </c>
      <c r="T31" s="429"/>
      <c r="U31" s="429"/>
      <c r="V31" s="139"/>
      <c r="W31" s="139"/>
      <c r="X31" s="139"/>
      <c r="Y31" s="139"/>
      <c r="Z31" s="139"/>
      <c r="AA31" s="139"/>
      <c r="AB31" s="139"/>
      <c r="AC31" s="139"/>
    </row>
    <row r="32" spans="1:29" ht="26.25" customHeight="1" x14ac:dyDescent="0.2">
      <c r="A32" s="117" t="str">
        <f>A31</f>
        <v>Construção de Redes de Abastecimento de Água, Coleta de Esgoto</v>
      </c>
      <c r="B32" s="138" t="s">
        <v>99</v>
      </c>
      <c r="C32" s="117" t="str">
        <f t="shared" si="1"/>
        <v>Construção de Redes de Abastecimento de Água, Coleta de Esgoto-BDI PAD</v>
      </c>
      <c r="E32" s="155">
        <v>0.20760000000000001</v>
      </c>
      <c r="F32" s="155">
        <v>0.24179999999999999</v>
      </c>
      <c r="G32" s="155">
        <v>0.26440000000000002</v>
      </c>
      <c r="I32" s="430" t="str">
        <f>IF($I$23=$A$71,"","Risco")</f>
        <v>Risco</v>
      </c>
      <c r="J32" s="430"/>
      <c r="K32" s="430"/>
      <c r="L32" s="430"/>
      <c r="M32" s="140" t="str">
        <f>IF($I$23=$A$71,"","R")</f>
        <v>R</v>
      </c>
      <c r="N32" s="133">
        <v>9.7000000000000003E-3</v>
      </c>
      <c r="O32" s="141" t="s">
        <v>132</v>
      </c>
      <c r="P32" s="134">
        <f>VLOOKUP(CONCATENATE(I$23,"-",M32),$C$2:$G$61,3,FALSE)</f>
        <v>9.7000000000000003E-3</v>
      </c>
      <c r="Q32" s="134">
        <f>VLOOKUP(CONCATENATE(I$23,"-",M32),$C$2:$G$61,4,FALSE)</f>
        <v>1.2699999999999999E-2</v>
      </c>
      <c r="R32" s="134">
        <f>VLOOKUP(CONCATENATE(I$23,"-",M32),$C$2:$G$61,5,FALSE)</f>
        <v>1.2699999999999999E-2</v>
      </c>
      <c r="T32" s="429"/>
      <c r="U32" s="429"/>
      <c r="V32" s="139"/>
      <c r="W32" s="139"/>
      <c r="X32" s="139"/>
      <c r="Y32" s="139"/>
      <c r="Z32" s="139"/>
      <c r="AA32" s="139"/>
      <c r="AB32" s="139"/>
      <c r="AC32" s="139"/>
    </row>
    <row r="33" spans="1:31" ht="26.25" customHeight="1" x14ac:dyDescent="0.2">
      <c r="A33" s="117" t="s">
        <v>133</v>
      </c>
      <c r="B33" s="154" t="s">
        <v>91</v>
      </c>
      <c r="C33" s="117" t="str">
        <f t="shared" si="1"/>
        <v>Construção e Manutenção de Estações e Redes de Distribuição de Energia Elétrica-AC</v>
      </c>
      <c r="E33" s="155">
        <v>5.2900000000000003E-2</v>
      </c>
      <c r="F33" s="155">
        <v>5.9200000000000003E-2</v>
      </c>
      <c r="G33" s="155">
        <v>7.9299999999999995E-2</v>
      </c>
      <c r="I33" s="430" t="str">
        <f>IF($I$23=$A$71,"","Despesas Financeiras")</f>
        <v>Despesas Financeiras</v>
      </c>
      <c r="J33" s="430"/>
      <c r="K33" s="430"/>
      <c r="L33" s="430"/>
      <c r="M33" s="140" t="str">
        <f>IF($I$23=$A$71,"","DF")</f>
        <v>DF</v>
      </c>
      <c r="N33" s="133">
        <v>5.8999999999999999E-3</v>
      </c>
      <c r="O33" s="141" t="s">
        <v>132</v>
      </c>
      <c r="P33" s="134">
        <f>VLOOKUP(CONCATENATE(I$23,"-",M33),$C$2:$G$61,3,FALSE)</f>
        <v>5.8999999999999999E-3</v>
      </c>
      <c r="Q33" s="134">
        <f>VLOOKUP(CONCATENATE(I$23,"-",M33),$C$2:$G$61,4,FALSE)</f>
        <v>1.23E-2</v>
      </c>
      <c r="R33" s="134">
        <f>VLOOKUP(CONCATENATE(I$23,"-",M33),$C$2:$G$61,5,FALSE)</f>
        <v>1.3899999999999999E-2</v>
      </c>
      <c r="T33" s="429"/>
      <c r="U33" s="429"/>
    </row>
    <row r="34" spans="1:31" ht="26.25" customHeight="1" x14ac:dyDescent="0.2">
      <c r="A34" s="117" t="str">
        <f>A33</f>
        <v>Construção e Manutenção de Estações e Redes de Distribuição de Energia Elétrica</v>
      </c>
      <c r="B34" s="154" t="s">
        <v>92</v>
      </c>
      <c r="C34" s="117" t="str">
        <f t="shared" si="1"/>
        <v>Construção e Manutenção de Estações e Redes de Distribuição de Energia Elétrica-SG</v>
      </c>
      <c r="E34" s="155">
        <v>2.5000000000000001E-3</v>
      </c>
      <c r="F34" s="155">
        <v>5.1000000000000004E-3</v>
      </c>
      <c r="G34" s="155">
        <v>5.6000000000000008E-3</v>
      </c>
      <c r="I34" s="430" t="str">
        <f>IF($I$23=$A$71,"Margem bruta da empresa de consultoria","Lucro")</f>
        <v>Lucro</v>
      </c>
      <c r="J34" s="430"/>
      <c r="K34" s="430"/>
      <c r="L34" s="430"/>
      <c r="M34" s="140" t="str">
        <f>IF($I$23=$A$71,"K3","L")</f>
        <v>L</v>
      </c>
      <c r="N34" s="133">
        <v>6.1600000000000002E-2</v>
      </c>
      <c r="O34" s="141" t="s">
        <v>132</v>
      </c>
      <c r="P34" s="134">
        <f>VLOOKUP(CONCATENATE(I$23,"-",M34),$C$2:$G$61,3,FALSE)</f>
        <v>6.1600000000000002E-2</v>
      </c>
      <c r="Q34" s="134">
        <f>VLOOKUP(CONCATENATE(I$23,"-",M34),$C$2:$G$61,4,FALSE)</f>
        <v>7.400000000000001E-2</v>
      </c>
      <c r="R34" s="134">
        <f>VLOOKUP(CONCATENATE(I$23,"-",M34),$C$2:$G$61,5,FALSE)</f>
        <v>8.9600000000000013E-2</v>
      </c>
      <c r="T34" s="429"/>
      <c r="U34" s="429"/>
    </row>
    <row r="35" spans="1:31" ht="26.25" customHeight="1" x14ac:dyDescent="0.2">
      <c r="A35" s="117" t="str">
        <f>A34</f>
        <v>Construção e Manutenção de Estações e Redes de Distribuição de Energia Elétrica</v>
      </c>
      <c r="B35" s="154" t="s">
        <v>93</v>
      </c>
      <c r="C35" s="117" t="str">
        <f t="shared" si="1"/>
        <v>Construção e Manutenção de Estações e Redes de Distribuição de Energia Elétrica-R</v>
      </c>
      <c r="E35" s="155">
        <v>0.01</v>
      </c>
      <c r="F35" s="155">
        <v>1.4800000000000001E-2</v>
      </c>
      <c r="G35" s="155">
        <v>1.9699999999999999E-2</v>
      </c>
      <c r="I35" s="431" t="s">
        <v>88</v>
      </c>
      <c r="J35" s="431"/>
      <c r="K35" s="431"/>
      <c r="L35" s="431"/>
      <c r="M35" s="140" t="s">
        <v>96</v>
      </c>
      <c r="N35" s="133">
        <v>3.6499999999999998E-2</v>
      </c>
      <c r="O35" s="141" t="s">
        <v>132</v>
      </c>
      <c r="P35" s="134">
        <v>3.6499999999999998E-2</v>
      </c>
      <c r="Q35" s="134">
        <v>3.6499999999999998E-2</v>
      </c>
      <c r="R35" s="134">
        <v>3.6499999999999998E-2</v>
      </c>
      <c r="T35" s="429"/>
      <c r="U35" s="429"/>
    </row>
    <row r="36" spans="1:31" ht="26.25" customHeight="1" x14ac:dyDescent="0.2">
      <c r="A36" s="117" t="str">
        <f>A35</f>
        <v>Construção e Manutenção de Estações e Redes de Distribuição de Energia Elétrica</v>
      </c>
      <c r="B36" s="154" t="s">
        <v>94</v>
      </c>
      <c r="C36" s="117" t="str">
        <f t="shared" si="1"/>
        <v>Construção e Manutenção de Estações e Redes de Distribuição de Energia Elétrica-DF</v>
      </c>
      <c r="E36" s="155">
        <v>1.01E-2</v>
      </c>
      <c r="F36" s="155">
        <v>1.0700000000000001E-2</v>
      </c>
      <c r="G36" s="155">
        <v>1.11E-2</v>
      </c>
      <c r="I36" s="430" t="s">
        <v>89</v>
      </c>
      <c r="J36" s="430"/>
      <c r="K36" s="430"/>
      <c r="L36" s="430"/>
      <c r="M36" s="140" t="s">
        <v>97</v>
      </c>
      <c r="N36" s="134">
        <f>IF($I$23&lt;&gt;$A$70,Q26*Q25,0)</f>
        <v>2.5000000000000001E-2</v>
      </c>
      <c r="O36" s="141" t="s">
        <v>132</v>
      </c>
      <c r="P36" s="134">
        <v>0</v>
      </c>
      <c r="Q36" s="134">
        <v>2.5000000000000001E-2</v>
      </c>
      <c r="R36" s="134">
        <v>0.05</v>
      </c>
      <c r="T36" s="429"/>
      <c r="U36" s="429"/>
    </row>
    <row r="37" spans="1:31" ht="26.25" customHeight="1" x14ac:dyDescent="0.2">
      <c r="A37" s="117" t="str">
        <f>A36</f>
        <v>Construção e Manutenção de Estações e Redes de Distribuição de Energia Elétrica</v>
      </c>
      <c r="B37" s="154" t="s">
        <v>95</v>
      </c>
      <c r="C37" s="117" t="str">
        <f t="shared" si="1"/>
        <v>Construção e Manutenção de Estações e Redes de Distribuição de Energia Elétrica-L</v>
      </c>
      <c r="E37" s="155">
        <v>0.08</v>
      </c>
      <c r="F37" s="155">
        <v>8.3100000000000007E-2</v>
      </c>
      <c r="G37" s="155">
        <v>9.5100000000000004E-2</v>
      </c>
      <c r="I37" s="430" t="s">
        <v>90</v>
      </c>
      <c r="J37" s="430"/>
      <c r="K37" s="430"/>
      <c r="L37" s="430"/>
      <c r="M37" s="140" t="s">
        <v>98</v>
      </c>
      <c r="N37" s="134">
        <f>IF(AND($I$23&lt;&gt;$A$70,Q23="Sim"),4.5%,0%)</f>
        <v>0</v>
      </c>
      <c r="O37" s="141" t="str">
        <f>IF(AND(N37&gt;=P37, N37&lt;=R37), "OK", "Não OK")</f>
        <v>OK</v>
      </c>
      <c r="P37" s="135">
        <v>0</v>
      </c>
      <c r="Q37" s="135">
        <v>4.4999999999999998E-2</v>
      </c>
      <c r="R37" s="135">
        <v>4.4999999999999998E-2</v>
      </c>
    </row>
    <row r="38" spans="1:31" ht="30.75" customHeight="1" x14ac:dyDescent="0.25">
      <c r="A38" s="117" t="str">
        <f>A37</f>
        <v>Construção e Manutenção de Estações e Redes de Distribuição de Energia Elétrica</v>
      </c>
      <c r="B38" s="138" t="s">
        <v>99</v>
      </c>
      <c r="C38" s="117" t="str">
        <f t="shared" si="1"/>
        <v>Construção e Manutenção de Estações e Redes de Distribuição de Energia Elétrica-BDI PAD</v>
      </c>
      <c r="E38" s="155">
        <v>0.24</v>
      </c>
      <c r="F38" s="155">
        <v>0.25840000000000002</v>
      </c>
      <c r="G38" s="155">
        <v>0.27860000000000001</v>
      </c>
      <c r="I38" s="430" t="s">
        <v>134</v>
      </c>
      <c r="J38" s="430"/>
      <c r="K38" s="430"/>
      <c r="L38" s="430"/>
      <c r="M38" s="142" t="s">
        <v>99</v>
      </c>
      <c r="N38" s="134">
        <f>IF($I$23=$A$70,0,ROUND((((1+N30+N31+N32)*(1+N33)*(1+N34)/(1-(N35+N36)))-1),4))</f>
        <v>0.20349999999999999</v>
      </c>
      <c r="O38" s="143" t="str">
        <f>IF(OR($I$23=$A$71,$I$23=$A$70,AND(N38&gt;=P38, N38&lt;=R38)), "OK", "FORA DO INTERVALO")</f>
        <v>OK</v>
      </c>
      <c r="P38" s="134">
        <f>IF($I$23=$A$70,0,VLOOKUP(CONCATENATE($I$23,"-",$M38),$C$2:$G$61,3,FALSE))</f>
        <v>0.2034</v>
      </c>
      <c r="Q38" s="134">
        <f>IF($I$23=$A$70,0,VLOOKUP(CONCATENATE($I$23,"-",$M38),$C$2:$G$61,4,FALSE))</f>
        <v>0.22120000000000001</v>
      </c>
      <c r="R38" s="134">
        <f>IF($I$23=$A$70,0,VLOOKUP(CONCATENATE($I$23,"-",$M38),$C$2:$G$61,5,FALSE))</f>
        <v>0.25</v>
      </c>
      <c r="T38" s="144"/>
      <c r="V38" s="139"/>
      <c r="W38" s="139"/>
      <c r="X38" s="139"/>
      <c r="Y38" s="139"/>
      <c r="Z38" s="139"/>
      <c r="AA38" s="139"/>
      <c r="AB38" s="139"/>
      <c r="AC38" s="139"/>
      <c r="AD38" s="139"/>
      <c r="AE38" s="139"/>
    </row>
    <row r="39" spans="1:31" ht="30" customHeight="1" x14ac:dyDescent="0.25">
      <c r="A39" s="117" t="s">
        <v>135</v>
      </c>
      <c r="B39" s="154" t="s">
        <v>91</v>
      </c>
      <c r="C39" s="117" t="str">
        <f t="shared" si="1"/>
        <v>Obras Portuárias, Marítimas e Fluviais-AC</v>
      </c>
      <c r="E39" s="155">
        <v>0.04</v>
      </c>
      <c r="F39" s="155">
        <v>5.5199999999999999E-2</v>
      </c>
      <c r="G39" s="155">
        <v>7.85E-2</v>
      </c>
      <c r="I39" s="445" t="s">
        <v>136</v>
      </c>
      <c r="J39" s="445"/>
      <c r="K39" s="445"/>
      <c r="L39" s="445"/>
      <c r="M39" s="145" t="s">
        <v>137</v>
      </c>
      <c r="N39" s="146">
        <f>IF($I$23=$A$70,0,ROUND((((1+N30+N31+N32)*(1+N33)*(1+N34)/(1-(N35+N36+N37)))-1),4))</f>
        <v>0.20349999999999999</v>
      </c>
      <c r="O39" s="147" t="str">
        <f>IF(Q23&lt;&gt;"Sim","",O38)</f>
        <v/>
      </c>
      <c r="P39" s="446"/>
      <c r="Q39" s="446"/>
      <c r="R39" s="446"/>
      <c r="T39" s="144"/>
      <c r="V39" s="148" t="b">
        <f>AND(COUNTA(N30:N35)=6,O38&lt;&gt;"ok",NOT(V41))</f>
        <v>0</v>
      </c>
      <c r="W39" s="136" t="s">
        <v>138</v>
      </c>
    </row>
    <row r="40" spans="1:31" ht="7.5" customHeight="1" x14ac:dyDescent="0.2">
      <c r="A40" s="117" t="str">
        <f>A39</f>
        <v>Obras Portuárias, Marítimas e Fluviais</v>
      </c>
      <c r="B40" s="154" t="s">
        <v>92</v>
      </c>
      <c r="C40" s="117" t="str">
        <f t="shared" si="1"/>
        <v>Obras Portuárias, Marítimas e Fluviais-SG</v>
      </c>
      <c r="E40" s="155">
        <v>8.1000000000000013E-3</v>
      </c>
      <c r="F40" s="155">
        <v>1.2199999999999999E-2</v>
      </c>
      <c r="G40" s="155">
        <v>1.9900000000000001E-2</v>
      </c>
      <c r="V40" s="148"/>
    </row>
    <row r="41" spans="1:31" ht="21.75" customHeight="1" x14ac:dyDescent="0.2">
      <c r="A41" s="117" t="str">
        <f>A40</f>
        <v>Obras Portuárias, Marítimas e Fluviais</v>
      </c>
      <c r="B41" s="154" t="s">
        <v>93</v>
      </c>
      <c r="C41" s="117" t="str">
        <f t="shared" si="1"/>
        <v>Obras Portuárias, Marítimas e Fluviais-R</v>
      </c>
      <c r="E41" s="155">
        <v>1.46E-2</v>
      </c>
      <c r="F41" s="155">
        <v>2.3199999999999998E-2</v>
      </c>
      <c r="G41" s="155">
        <v>3.1600000000000003E-2</v>
      </c>
      <c r="I41" s="149" t="str">
        <f>IF(V41,"X","")</f>
        <v/>
      </c>
      <c r="J41" s="447" t="s">
        <v>139</v>
      </c>
      <c r="K41" s="447"/>
      <c r="L41" s="447"/>
      <c r="M41" s="447"/>
      <c r="N41" s="447"/>
      <c r="O41" s="447"/>
      <c r="P41" s="447"/>
      <c r="Q41" s="447"/>
      <c r="R41" s="447"/>
      <c r="V41" s="148" t="b">
        <v>0</v>
      </c>
      <c r="W41" s="136" t="s">
        <v>140</v>
      </c>
    </row>
    <row r="42" spans="1:31" ht="7.5" customHeight="1" x14ac:dyDescent="0.2">
      <c r="B42" s="154"/>
      <c r="E42" s="155"/>
      <c r="F42" s="155"/>
      <c r="G42" s="155"/>
      <c r="V42" s="148"/>
    </row>
    <row r="43" spans="1:31" ht="18.75" customHeight="1" x14ac:dyDescent="0.2">
      <c r="B43" s="154"/>
      <c r="E43" s="155"/>
      <c r="F43" s="155"/>
      <c r="G43" s="155"/>
      <c r="I43" s="448" t="s">
        <v>103</v>
      </c>
      <c r="J43" s="448"/>
      <c r="K43" s="448"/>
      <c r="L43" s="448"/>
      <c r="M43" s="448"/>
      <c r="N43" s="448"/>
      <c r="O43" s="448"/>
      <c r="P43" s="448"/>
      <c r="Q43" s="448"/>
      <c r="R43" s="448"/>
    </row>
    <row r="44" spans="1:31" ht="30" customHeight="1" x14ac:dyDescent="0.2">
      <c r="A44" s="117" t="str">
        <f>A41</f>
        <v>Obras Portuárias, Marítimas e Fluviais</v>
      </c>
      <c r="B44" s="154" t="s">
        <v>94</v>
      </c>
      <c r="C44" s="117" t="str">
        <f>CONCATENATE(A44,"-",B44)</f>
        <v>Obras Portuárias, Marítimas e Fluviais-DF</v>
      </c>
      <c r="E44" s="155">
        <v>9.3999999999999986E-3</v>
      </c>
      <c r="F44" s="155">
        <v>1.0200000000000001E-2</v>
      </c>
      <c r="G44" s="155">
        <v>1.3300000000000001E-2</v>
      </c>
      <c r="I44" s="157"/>
      <c r="J44" s="157"/>
      <c r="K44" s="157"/>
      <c r="L44" s="449" t="str">
        <f>IF(Q23="Sim","BDI.DES =","BDI.PAD =")</f>
        <v>BDI.PAD =</v>
      </c>
      <c r="M44" s="450" t="str">
        <f>IF($I$23=$A$71,"(1+K1+K2)*(1+K3)","(1+AC + S + R + G)*(1 + DF)*(1+L)")</f>
        <v>(1+AC + S + R + G)*(1 + DF)*(1+L)</v>
      </c>
      <c r="N44" s="450"/>
      <c r="O44" s="450"/>
      <c r="P44" s="451" t="s">
        <v>104</v>
      </c>
      <c r="Q44" s="157"/>
      <c r="R44" s="157"/>
    </row>
    <row r="45" spans="1:31" ht="27" customHeight="1" x14ac:dyDescent="0.2">
      <c r="A45" s="117" t="str">
        <f>A44</f>
        <v>Obras Portuárias, Marítimas e Fluviais</v>
      </c>
      <c r="B45" s="154" t="s">
        <v>95</v>
      </c>
      <c r="C45" s="117" t="str">
        <f>CONCATENATE(A45,"-",B45)</f>
        <v>Obras Portuárias, Marítimas e Fluviais-L</v>
      </c>
      <c r="E45" s="155">
        <v>7.1399999999999991E-2</v>
      </c>
      <c r="F45" s="155">
        <v>8.4000000000000005E-2</v>
      </c>
      <c r="G45" s="155">
        <v>0.1043</v>
      </c>
      <c r="I45" s="157"/>
      <c r="J45" s="157"/>
      <c r="K45" s="157"/>
      <c r="L45" s="449"/>
      <c r="M45" s="453" t="str">
        <f>IF(Q23="Sim","(1-CP-ISS-CRPB)","(1-CP-ISS)")</f>
        <v>(1-CP-ISS)</v>
      </c>
      <c r="N45" s="453"/>
      <c r="O45" s="453"/>
      <c r="P45" s="452"/>
      <c r="Q45" s="157"/>
      <c r="R45" s="157"/>
    </row>
    <row r="46" spans="1:31" ht="7.5" customHeight="1" x14ac:dyDescent="0.2">
      <c r="A46" s="117" t="str">
        <f>A45</f>
        <v>Obras Portuárias, Marítimas e Fluviais</v>
      </c>
      <c r="B46" s="138" t="s">
        <v>99</v>
      </c>
      <c r="C46" s="117" t="str">
        <f>CONCATENATE(A46,"-",B46)</f>
        <v>Obras Portuárias, Marítimas e Fluviais-BDI PAD</v>
      </c>
      <c r="E46" s="155">
        <v>0.22800000000000001</v>
      </c>
      <c r="F46" s="155">
        <v>0.27479999999999999</v>
      </c>
      <c r="G46" s="155">
        <v>0.3095</v>
      </c>
      <c r="I46" s="158"/>
      <c r="J46" s="158"/>
      <c r="K46" s="158"/>
      <c r="L46" s="158"/>
      <c r="M46" s="158"/>
      <c r="N46" s="158"/>
      <c r="O46" s="158"/>
      <c r="P46" s="158"/>
      <c r="Q46" s="158"/>
      <c r="R46" s="158"/>
    </row>
    <row r="47" spans="1:31" ht="45" customHeight="1" x14ac:dyDescent="0.2">
      <c r="B47" s="138"/>
      <c r="E47" s="155"/>
      <c r="F47" s="155"/>
      <c r="G47" s="155"/>
      <c r="I47" s="444" t="str">
        <f>CONCATENATE("Declaro para os devidos fins que, conforme legislação tributária municipal, a base de cálculo para ",I23,", é de ",Q25*100,"%, com a respectiva alíquota de ",Q26*100,"%.")</f>
        <v>Declaro para os devidos fins que, conforme legislação tributária municipal, a base de cálculo para Construção e Reforma de Edifícios, é de 50%, com a respectiva alíquota de 5%.</v>
      </c>
      <c r="J47" s="444"/>
      <c r="K47" s="444"/>
      <c r="L47" s="444"/>
      <c r="M47" s="444"/>
      <c r="N47" s="444"/>
      <c r="O47" s="444"/>
      <c r="P47" s="444"/>
      <c r="Q47" s="444"/>
      <c r="R47" s="444"/>
    </row>
    <row r="48" spans="1:31" ht="11.25" customHeight="1" x14ac:dyDescent="0.2">
      <c r="B48" s="138"/>
      <c r="E48" s="155"/>
      <c r="F48" s="155"/>
      <c r="G48" s="155"/>
    </row>
    <row r="49" spans="1:18" ht="52.5" customHeight="1" x14ac:dyDescent="0.2">
      <c r="B49" s="138"/>
      <c r="E49" s="155"/>
      <c r="F49" s="155"/>
      <c r="G49" s="155"/>
      <c r="I49" s="444" t="str">
        <f>CONCATENATE("Declaro para os devidos fins que o regime de Contribuição Previdenciária sobre a Receita Bruta adotado para elaboração do orçamento foi ",IF(Q23="Sim","COM","SEM"),"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49" s="444"/>
      <c r="K49" s="444"/>
      <c r="L49" s="444"/>
      <c r="M49" s="444"/>
      <c r="N49" s="444"/>
      <c r="O49" s="444"/>
      <c r="P49" s="444"/>
      <c r="Q49" s="444"/>
      <c r="R49" s="444"/>
    </row>
    <row r="50" spans="1:18" ht="18" customHeight="1" x14ac:dyDescent="0.2">
      <c r="A50" s="117" t="s">
        <v>118</v>
      </c>
      <c r="B50" s="154" t="s">
        <v>91</v>
      </c>
      <c r="C50" s="117" t="str">
        <f t="shared" ref="C50:C61" si="2">CONCATENATE(A50,"-",B50)</f>
        <v>Fornecimento de Materiais e Equipamentos (aquisição indireta - em conjunto com licitação de obras)-AC</v>
      </c>
      <c r="E50" s="155">
        <v>1.4999999999999999E-2</v>
      </c>
      <c r="F50" s="155">
        <v>3.4500000000000003E-2</v>
      </c>
      <c r="G50" s="155">
        <v>4.4900000000000002E-2</v>
      </c>
    </row>
    <row r="51" spans="1:18" ht="12.75" x14ac:dyDescent="0.2">
      <c r="A51" s="117" t="str">
        <f>A50</f>
        <v>Fornecimento de Materiais e Equipamentos (aquisição indireta - em conjunto com licitação de obras)</v>
      </c>
      <c r="B51" s="154" t="s">
        <v>92</v>
      </c>
      <c r="C51" s="117" t="str">
        <f t="shared" si="2"/>
        <v>Fornecimento de Materiais e Equipamentos (aquisição indireta - em conjunto com licitação de obras)-SG</v>
      </c>
      <c r="E51" s="155">
        <v>3.0000000000000001E-3</v>
      </c>
      <c r="F51" s="155">
        <v>4.7999999999999996E-3</v>
      </c>
      <c r="G51" s="155">
        <v>8.199999999999999E-3</v>
      </c>
      <c r="I51" s="117" t="s">
        <v>105</v>
      </c>
    </row>
    <row r="52" spans="1:18" ht="42.75" customHeight="1" x14ac:dyDescent="0.2">
      <c r="A52" s="117" t="str">
        <f>A51</f>
        <v>Fornecimento de Materiais e Equipamentos (aquisição indireta - em conjunto com licitação de obras)</v>
      </c>
      <c r="B52" s="154" t="s">
        <v>93</v>
      </c>
      <c r="C52" s="117" t="str">
        <f t="shared" si="2"/>
        <v>Fornecimento de Materiais e Equipamentos (aquisição indireta - em conjunto com licitação de obras)-R</v>
      </c>
      <c r="E52" s="155">
        <v>5.6000000000000008E-3</v>
      </c>
      <c r="F52" s="155">
        <v>8.5000000000000006E-3</v>
      </c>
      <c r="G52" s="155">
        <v>8.8999999999999999E-3</v>
      </c>
      <c r="I52" s="436"/>
      <c r="J52" s="437"/>
      <c r="K52" s="437"/>
      <c r="L52" s="437"/>
      <c r="M52" s="437"/>
      <c r="N52" s="437"/>
      <c r="O52" s="437"/>
      <c r="P52" s="437"/>
      <c r="Q52" s="437"/>
      <c r="R52" s="438"/>
    </row>
    <row r="53" spans="1:18" ht="16.5" customHeight="1" x14ac:dyDescent="0.2">
      <c r="A53" s="117" t="str">
        <f>A52</f>
        <v>Fornecimento de Materiais e Equipamentos (aquisição indireta - em conjunto com licitação de obras)</v>
      </c>
      <c r="B53" s="154" t="s">
        <v>94</v>
      </c>
      <c r="C53" s="117" t="str">
        <f t="shared" si="2"/>
        <v>Fornecimento de Materiais e Equipamentos (aquisição indireta - em conjunto com licitação de obras)-DF</v>
      </c>
      <c r="E53" s="155">
        <v>8.5000000000000006E-3</v>
      </c>
      <c r="F53" s="155">
        <v>8.5000000000000006E-3</v>
      </c>
      <c r="G53" s="155">
        <v>1.11E-2</v>
      </c>
    </row>
    <row r="54" spans="1:18" ht="12.75" x14ac:dyDescent="0.2">
      <c r="A54" s="117" t="str">
        <f>A53</f>
        <v>Fornecimento de Materiais e Equipamentos (aquisição indireta - em conjunto com licitação de obras)</v>
      </c>
      <c r="B54" s="154" t="s">
        <v>95</v>
      </c>
      <c r="C54" s="117" t="str">
        <f t="shared" si="2"/>
        <v>Fornecimento de Materiais e Equipamentos (aquisição indireta - em conjunto com licitação de obras)-L</v>
      </c>
      <c r="E54" s="155">
        <v>3.5000000000000003E-2</v>
      </c>
      <c r="F54" s="155">
        <v>5.1100000000000007E-2</v>
      </c>
      <c r="G54" s="155">
        <v>6.2199999999999998E-2</v>
      </c>
      <c r="I54" s="439" t="str">
        <f>DADOS!B5</f>
        <v>SÃO FELIPE/BA</v>
      </c>
      <c r="J54" s="439"/>
      <c r="K54" s="439"/>
      <c r="L54" s="439"/>
      <c r="O54" s="440">
        <f ca="1">DADOS!B18</f>
        <v>46099</v>
      </c>
      <c r="P54" s="440"/>
      <c r="Q54" s="440"/>
      <c r="R54" s="440"/>
    </row>
    <row r="55" spans="1:18" ht="15" customHeight="1" x14ac:dyDescent="0.2">
      <c r="A55" s="117" t="str">
        <f>A54</f>
        <v>Fornecimento de Materiais e Equipamentos (aquisição indireta - em conjunto com licitação de obras)</v>
      </c>
      <c r="B55" s="138" t="s">
        <v>99</v>
      </c>
      <c r="C55" s="117" t="str">
        <f t="shared" si="2"/>
        <v>Fornecimento de Materiais e Equipamentos (aquisição indireta - em conjunto com licitação de obras)-BDI PAD</v>
      </c>
      <c r="E55" s="155">
        <v>0.111</v>
      </c>
      <c r="F55" s="155">
        <v>0.14019999999999999</v>
      </c>
      <c r="G55" s="155">
        <v>0.16800000000000001</v>
      </c>
      <c r="I55" s="441" t="s">
        <v>20</v>
      </c>
      <c r="J55" s="441"/>
      <c r="K55" s="441"/>
      <c r="L55" s="441"/>
      <c r="N55" s="159"/>
      <c r="O55" s="160" t="s">
        <v>21</v>
      </c>
      <c r="P55" s="161"/>
      <c r="Q55" s="161"/>
      <c r="R55" s="161"/>
    </row>
    <row r="56" spans="1:18" ht="12.75" x14ac:dyDescent="0.2">
      <c r="A56" s="117" t="s">
        <v>141</v>
      </c>
      <c r="B56" s="154" t="s">
        <v>142</v>
      </c>
      <c r="C56" s="117" t="str">
        <f t="shared" si="2"/>
        <v>Estudos e Projetos, Planos e Gerenciamento e outros correlatos-K1</v>
      </c>
      <c r="E56" s="155" t="s">
        <v>132</v>
      </c>
      <c r="F56" s="155" t="s">
        <v>132</v>
      </c>
      <c r="G56" s="155" t="s">
        <v>132</v>
      </c>
    </row>
    <row r="57" spans="1:18" ht="30" customHeight="1" x14ac:dyDescent="0.2">
      <c r="A57" s="117" t="str">
        <f>A56</f>
        <v>Estudos e Projetos, Planos e Gerenciamento e outros correlatos</v>
      </c>
      <c r="B57" s="154" t="s">
        <v>143</v>
      </c>
      <c r="C57" s="117" t="str">
        <f t="shared" si="2"/>
        <v>Estudos e Projetos, Planos e Gerenciamento e outros correlatos-K2</v>
      </c>
      <c r="E57" s="155" t="s">
        <v>132</v>
      </c>
      <c r="F57" s="155">
        <v>0.2</v>
      </c>
      <c r="G57" s="155" t="s">
        <v>132</v>
      </c>
      <c r="I57" s="442"/>
      <c r="J57" s="442"/>
      <c r="K57" s="442"/>
      <c r="L57" s="442"/>
      <c r="M57" s="162"/>
      <c r="N57" s="162"/>
      <c r="O57" s="150"/>
      <c r="P57" s="150"/>
      <c r="Q57" s="150"/>
      <c r="R57" s="150"/>
    </row>
    <row r="58" spans="1:18" ht="12.75" x14ac:dyDescent="0.2">
      <c r="A58" s="117" t="str">
        <f>A57</f>
        <v>Estudos e Projetos, Planos e Gerenciamento e outros correlatos</v>
      </c>
      <c r="B58" s="154" t="s">
        <v>144</v>
      </c>
      <c r="C58" s="117" t="str">
        <f t="shared" si="2"/>
        <v>Estudos e Projetos, Planos e Gerenciamento e outros correlatos-</v>
      </c>
      <c r="E58" s="155" t="s">
        <v>132</v>
      </c>
      <c r="F58" s="155" t="s">
        <v>132</v>
      </c>
      <c r="G58" s="155" t="s">
        <v>132</v>
      </c>
      <c r="I58" s="443" t="s">
        <v>23</v>
      </c>
      <c r="J58" s="443"/>
      <c r="K58" s="443"/>
      <c r="L58" s="443"/>
    </row>
    <row r="59" spans="1:18" ht="14.25" x14ac:dyDescent="0.2">
      <c r="A59" s="117" t="str">
        <f>A58</f>
        <v>Estudos e Projetos, Planos e Gerenciamento e outros correlatos</v>
      </c>
      <c r="B59" s="154" t="s">
        <v>144</v>
      </c>
      <c r="C59" s="117" t="str">
        <f t="shared" si="2"/>
        <v>Estudos e Projetos, Planos e Gerenciamento e outros correlatos-</v>
      </c>
      <c r="E59" s="155" t="s">
        <v>132</v>
      </c>
      <c r="F59" s="155" t="s">
        <v>132</v>
      </c>
      <c r="G59" s="155" t="s">
        <v>132</v>
      </c>
      <c r="I59" s="163" t="s">
        <v>22</v>
      </c>
      <c r="J59" s="435" t="str">
        <f>DADOS!B15</f>
        <v>Eliabe Vitória</v>
      </c>
      <c r="K59" s="435"/>
      <c r="L59" s="435"/>
      <c r="M59" s="162"/>
      <c r="N59" s="162"/>
    </row>
    <row r="60" spans="1:18" ht="14.25" x14ac:dyDescent="0.2">
      <c r="A60" s="117" t="str">
        <f>A59</f>
        <v>Estudos e Projetos, Planos e Gerenciamento e outros correlatos</v>
      </c>
      <c r="B60" s="154" t="s">
        <v>145</v>
      </c>
      <c r="C60" s="117" t="str">
        <f t="shared" si="2"/>
        <v>Estudos e Projetos, Planos e Gerenciamento e outros correlatos-K3</v>
      </c>
      <c r="E60" s="155" t="s">
        <v>132</v>
      </c>
      <c r="F60" s="155">
        <v>0.12</v>
      </c>
      <c r="G60" s="155" t="s">
        <v>132</v>
      </c>
      <c r="I60" s="163" t="s">
        <v>24</v>
      </c>
      <c r="J60" s="435" t="str">
        <f>DADOS!B16</f>
        <v>Engenheiro Civil</v>
      </c>
      <c r="K60" s="435"/>
      <c r="L60" s="435"/>
      <c r="M60" s="162"/>
      <c r="N60" s="162"/>
    </row>
    <row r="61" spans="1:18" ht="14.25" x14ac:dyDescent="0.2">
      <c r="A61" s="117" t="str">
        <f>A60</f>
        <v>Estudos e Projetos, Planos e Gerenciamento e outros correlatos</v>
      </c>
      <c r="B61" s="138" t="s">
        <v>99</v>
      </c>
      <c r="C61" s="117" t="str">
        <f t="shared" si="2"/>
        <v>Estudos e Projetos, Planos e Gerenciamento e outros correlatos-BDI PAD</v>
      </c>
      <c r="E61" s="155" t="s">
        <v>132</v>
      </c>
      <c r="F61" s="155" t="s">
        <v>132</v>
      </c>
      <c r="G61" s="155" t="s">
        <v>132</v>
      </c>
      <c r="I61" s="163" t="s">
        <v>25</v>
      </c>
      <c r="J61" s="435" t="str">
        <f>DADOS!B17</f>
        <v>CREA-BA  051487735-9</v>
      </c>
      <c r="K61" s="435"/>
      <c r="L61" s="435"/>
      <c r="M61" s="162"/>
      <c r="N61" s="162"/>
    </row>
    <row r="62" spans="1:18" ht="12.75" x14ac:dyDescent="0.2">
      <c r="I62" s="163"/>
      <c r="J62" s="435">
        <v>0</v>
      </c>
      <c r="K62" s="435"/>
      <c r="L62" s="435"/>
    </row>
    <row r="63" spans="1:18" ht="12.75" x14ac:dyDescent="0.2"/>
    <row r="64" spans="1:18" ht="12.75" hidden="1" x14ac:dyDescent="0.2">
      <c r="A64" s="117" t="s">
        <v>109</v>
      </c>
    </row>
    <row r="65" spans="1:7" ht="12.75" hidden="1" x14ac:dyDescent="0.2">
      <c r="A65" s="117" t="s">
        <v>110</v>
      </c>
    </row>
    <row r="66" spans="1:7" ht="12.75" hidden="1" x14ac:dyDescent="0.2">
      <c r="A66" s="117" t="s">
        <v>127</v>
      </c>
    </row>
    <row r="67" spans="1:7" ht="12.75" hidden="1" x14ac:dyDescent="0.2">
      <c r="A67" s="117" t="s">
        <v>133</v>
      </c>
    </row>
    <row r="68" spans="1:7" ht="12.75" hidden="1" x14ac:dyDescent="0.2">
      <c r="A68" s="117" t="s">
        <v>135</v>
      </c>
    </row>
    <row r="69" spans="1:7" ht="12.75" hidden="1" x14ac:dyDescent="0.2">
      <c r="A69" s="117" t="s">
        <v>118</v>
      </c>
    </row>
    <row r="70" spans="1:7" ht="12.75" hidden="1" x14ac:dyDescent="0.2">
      <c r="A70" s="117" t="s">
        <v>146</v>
      </c>
    </row>
    <row r="71" spans="1:7" ht="12.75" hidden="1" x14ac:dyDescent="0.2">
      <c r="A71" s="117" t="s">
        <v>141</v>
      </c>
    </row>
    <row r="72" spans="1:7" ht="14.25" hidden="1" x14ac:dyDescent="0.2">
      <c r="A72" s="162"/>
      <c r="B72" s="162"/>
      <c r="C72" s="162"/>
      <c r="D72" s="162"/>
      <c r="E72" s="162"/>
      <c r="F72" s="162"/>
      <c r="G72" s="162"/>
    </row>
  </sheetData>
  <mergeCells count="64">
    <mergeCell ref="I49:R49"/>
    <mergeCell ref="I37:L37"/>
    <mergeCell ref="I38:L38"/>
    <mergeCell ref="I39:L39"/>
    <mergeCell ref="P39:R39"/>
    <mergeCell ref="J41:R41"/>
    <mergeCell ref="I43:R43"/>
    <mergeCell ref="L44:L45"/>
    <mergeCell ref="M44:O44"/>
    <mergeCell ref="P44:P45"/>
    <mergeCell ref="M45:O45"/>
    <mergeCell ref="I47:R47"/>
    <mergeCell ref="J60:L60"/>
    <mergeCell ref="J61:L61"/>
    <mergeCell ref="J62:L62"/>
    <mergeCell ref="I52:R52"/>
    <mergeCell ref="I54:L54"/>
    <mergeCell ref="O54:R54"/>
    <mergeCell ref="I55:L55"/>
    <mergeCell ref="I57:L57"/>
    <mergeCell ref="I58:L58"/>
    <mergeCell ref="J59:L59"/>
    <mergeCell ref="T28:U36"/>
    <mergeCell ref="I30:L30"/>
    <mergeCell ref="I31:L31"/>
    <mergeCell ref="I32:L32"/>
    <mergeCell ref="I33:L33"/>
    <mergeCell ref="I34:L34"/>
    <mergeCell ref="I35:L35"/>
    <mergeCell ref="I36:L36"/>
    <mergeCell ref="I28:L29"/>
    <mergeCell ref="M28:M29"/>
    <mergeCell ref="N28:N29"/>
    <mergeCell ref="O28:O29"/>
    <mergeCell ref="P28:P29"/>
    <mergeCell ref="Q28:Q29"/>
    <mergeCell ref="R28:R29"/>
    <mergeCell ref="Q25:R25"/>
    <mergeCell ref="I26:P26"/>
    <mergeCell ref="Q26:R26"/>
    <mergeCell ref="I23:P23"/>
    <mergeCell ref="I22:P22"/>
    <mergeCell ref="Q22:R22"/>
    <mergeCell ref="Q23:R23"/>
    <mergeCell ref="I25:P25"/>
    <mergeCell ref="N17:R17"/>
    <mergeCell ref="I18:M18"/>
    <mergeCell ref="N18:R18"/>
    <mergeCell ref="I17:M17"/>
    <mergeCell ref="I20:R20"/>
    <mergeCell ref="I16:M16"/>
    <mergeCell ref="N16:R16"/>
    <mergeCell ref="I13:Q13"/>
    <mergeCell ref="I4:J4"/>
    <mergeCell ref="K4:R4"/>
    <mergeCell ref="I5:J5"/>
    <mergeCell ref="K5:R5"/>
    <mergeCell ref="I8:R8"/>
    <mergeCell ref="I6:R6"/>
    <mergeCell ref="I11:Q11"/>
    <mergeCell ref="I12:Q12"/>
    <mergeCell ref="I15:M15"/>
    <mergeCell ref="N15:R15"/>
    <mergeCell ref="I9:R9"/>
  </mergeCells>
  <conditionalFormatting sqref="I38:N38">
    <cfRule type="expression" dxfId="21" priority="6" stopIfTrue="1">
      <formula>$Q$23="Não"</formula>
    </cfRule>
  </conditionalFormatting>
  <conditionalFormatting sqref="I39:N39">
    <cfRule type="expression" dxfId="20" priority="5" stopIfTrue="1">
      <formula>$Q$23="sim"</formula>
    </cfRule>
  </conditionalFormatting>
  <conditionalFormatting sqref="I41:R41">
    <cfRule type="expression" dxfId="19" priority="2" stopIfTrue="1">
      <formula>AND(NOT($V$39),NOT($V$41))</formula>
    </cfRule>
  </conditionalFormatting>
  <conditionalFormatting sqref="O30:O39">
    <cfRule type="expression" dxfId="18" priority="7" stopIfTrue="1">
      <formula>AND(O30&lt;&gt;"OK",O30&lt;&gt;"-",O30&lt;&gt;"")</formula>
    </cfRule>
    <cfRule type="cellIs" dxfId="17" priority="8" stopIfTrue="1" operator="equal">
      <formula>"OK"</formula>
    </cfRule>
  </conditionalFormatting>
  <conditionalFormatting sqref="O54">
    <cfRule type="expression" dxfId="16" priority="3" stopIfTrue="1">
      <formula>$O$54=""</formula>
    </cfRule>
  </conditionalFormatting>
  <conditionalFormatting sqref="P30:R38">
    <cfRule type="expression" dxfId="15" priority="1" stopIfTrue="1">
      <formula>$I$23=$A$70</formula>
    </cfRule>
  </conditionalFormatting>
  <conditionalFormatting sqref="P39:R39">
    <cfRule type="expression" dxfId="14" priority="4" stopIfTrue="1">
      <formula>$Q$23="sim"</formula>
    </cfRule>
  </conditionalFormatting>
  <dataValidations count="6">
    <dataValidation type="list" allowBlank="1" showInputMessage="1" showErrorMessage="1" sqref="I23:P23" xr:uid="{00000000-0002-0000-0100-000000000000}">
      <formula1>$A$64:$A$71</formula1>
    </dataValidation>
    <dataValidation operator="greaterThanOrEqual" allowBlank="1" showInputMessage="1" showErrorMessage="1" errorTitle="Erro de valores" error="Digite um valor igual a 0% ou 2%." sqref="N37" xr:uid="{00000000-0002-0000-0100-000001000000}"/>
    <dataValidation type="decimal" allowBlank="1" showInputMessage="1" showErrorMessage="1" errorTitle="Erro de valores" error="Digite um valor maior do que 0." sqref="N36"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25:R25"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26:R26" xr:uid="{00000000-0002-0000-0100-000004000000}">
      <formula1>0</formula1>
    </dataValidation>
    <dataValidation type="decimal" allowBlank="1" showInputMessage="1" showErrorMessage="1" errorTitle="Erro de valores" error="Digite um valor entre 0% e 100%" sqref="N30:N35" xr:uid="{00000000-0002-0000-0100-000005000000}">
      <formula1>0</formula1>
      <formula2>1</formula2>
    </dataValidation>
  </dataValidations>
  <printOptions horizontalCentered="1"/>
  <pageMargins left="0.51181102362204722" right="0.51181102362204722" top="0.78740157480314965" bottom="0.78740157480314965" header="0.31496062992125984" footer="0.31496062992125984"/>
  <pageSetup paperSize="9" scale="7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73"/>
  <sheetViews>
    <sheetView topLeftCell="I10" zoomScale="85" zoomScaleNormal="85" workbookViewId="0">
      <selection activeCell="U14" sqref="U14"/>
    </sheetView>
  </sheetViews>
  <sheetFormatPr defaultColWidth="0" defaultRowHeight="0" customHeight="1" zeroHeight="1" x14ac:dyDescent="0.2"/>
  <cols>
    <col min="1" max="1" width="29.42578125" style="117" hidden="1" customWidth="1"/>
    <col min="2" max="3" width="8.85546875" style="117" hidden="1" customWidth="1"/>
    <col min="4" max="4" width="22.85546875" style="117" hidden="1" customWidth="1"/>
    <col min="5" max="8" width="8.85546875" style="117" hidden="1" customWidth="1"/>
    <col min="9" max="12" width="10.42578125" style="117" customWidth="1"/>
    <col min="13" max="13" width="13.28515625" style="117" customWidth="1"/>
    <col min="14" max="14" width="10.42578125" style="117" customWidth="1"/>
    <col min="15" max="15" width="12.42578125" style="117" customWidth="1"/>
    <col min="16" max="18" width="10.42578125" style="117" customWidth="1"/>
    <col min="19" max="19" width="3.5703125" style="136" customWidth="1"/>
    <col min="20" max="20" width="28.7109375" style="136" customWidth="1"/>
    <col min="21" max="21" width="13.28515625" style="136" customWidth="1"/>
    <col min="22" max="16384" width="8.85546875" style="136" hidden="1"/>
  </cols>
  <sheetData>
    <row r="1" spans="1:19" ht="15" hidden="1" customHeight="1" x14ac:dyDescent="0.2">
      <c r="E1" s="151" t="s">
        <v>119</v>
      </c>
      <c r="F1" s="151" t="s">
        <v>120</v>
      </c>
      <c r="G1" s="151" t="s">
        <v>121</v>
      </c>
      <c r="N1" s="152" t="e">
        <f ca="1">"Quadro de Composição do BDI "&amp;MID(CELL("nome.arquivo",N1),5+FIND("BDI (",CELL("nome.arquivo",N1)),1)</f>
        <v>#VALUE!</v>
      </c>
      <c r="Q1" s="153"/>
      <c r="R1" s="153"/>
    </row>
    <row r="2" spans="1:19" ht="15" hidden="1" x14ac:dyDescent="0.2">
      <c r="A2" s="117" t="s">
        <v>109</v>
      </c>
      <c r="B2" s="154" t="s">
        <v>91</v>
      </c>
      <c r="C2" s="117" t="str">
        <f>CONCATENATE(A2,"-",B2)</f>
        <v>Construção e Reforma de Edifícios-AC</v>
      </c>
      <c r="E2" s="155">
        <v>0.03</v>
      </c>
      <c r="F2" s="155">
        <v>0.04</v>
      </c>
      <c r="G2" s="155">
        <v>5.5E-2</v>
      </c>
      <c r="Q2" s="153"/>
      <c r="R2" s="153"/>
    </row>
    <row r="3" spans="1:19" ht="12.75" hidden="1" x14ac:dyDescent="0.2">
      <c r="A3" s="117" t="str">
        <f>A2</f>
        <v>Construção e Reforma de Edifícios</v>
      </c>
      <c r="B3" s="154" t="s">
        <v>92</v>
      </c>
      <c r="C3" s="117" t="str">
        <f>CONCATENATE(A3,"-",B3)</f>
        <v>Construção e Reforma de Edifícios-SG</v>
      </c>
      <c r="E3" s="155">
        <v>8.0000000000000002E-3</v>
      </c>
      <c r="F3" s="155">
        <v>8.0000000000000002E-3</v>
      </c>
      <c r="G3" s="155">
        <v>0.01</v>
      </c>
    </row>
    <row r="4" spans="1:19" ht="12.75" hidden="1" x14ac:dyDescent="0.2">
      <c r="A4" s="117" t="str">
        <f>A3</f>
        <v>Construção e Reforma de Edifícios</v>
      </c>
      <c r="B4" s="154" t="s">
        <v>93</v>
      </c>
      <c r="C4" s="117" t="str">
        <f>CONCATENATE(A4,"-",B4)</f>
        <v>Construção e Reforma de Edifícios-R</v>
      </c>
      <c r="E4" s="155">
        <v>9.7000000000000003E-3</v>
      </c>
      <c r="F4" s="155">
        <v>1.2699999999999999E-2</v>
      </c>
      <c r="G4" s="155">
        <v>1.2699999999999999E-2</v>
      </c>
      <c r="I4" s="406" t="s">
        <v>122</v>
      </c>
      <c r="J4" s="407"/>
      <c r="K4" s="406" t="s">
        <v>123</v>
      </c>
      <c r="L4" s="408"/>
      <c r="M4" s="408"/>
      <c r="N4" s="408"/>
      <c r="O4" s="408"/>
      <c r="P4" s="408"/>
      <c r="Q4" s="408"/>
      <c r="R4" s="407"/>
    </row>
    <row r="5" spans="1:19" ht="12.75" hidden="1" customHeight="1" x14ac:dyDescent="0.3">
      <c r="A5" s="117" t="str">
        <f>A4</f>
        <v>Construção e Reforma de Edifícios</v>
      </c>
      <c r="B5" s="154" t="s">
        <v>94</v>
      </c>
      <c r="C5" s="117" t="str">
        <f>CONCATENATE(A5,"-",B5)</f>
        <v>Construção e Reforma de Edifícios-DF</v>
      </c>
      <c r="E5" s="155">
        <v>5.8999999999999999E-3</v>
      </c>
      <c r="F5" s="155">
        <v>1.23E-2</v>
      </c>
      <c r="G5" s="155">
        <v>1.3899999999999999E-2</v>
      </c>
      <c r="I5" s="409" t="s">
        <v>182</v>
      </c>
      <c r="J5" s="410"/>
      <c r="K5" s="411" t="s">
        <v>183</v>
      </c>
      <c r="L5" s="412"/>
      <c r="M5" s="412"/>
      <c r="N5" s="412"/>
      <c r="O5" s="412"/>
      <c r="P5" s="412"/>
      <c r="Q5" s="412"/>
      <c r="R5" s="410"/>
      <c r="S5" s="137"/>
    </row>
    <row r="6" spans="1:19" ht="15.6" hidden="1" customHeight="1" x14ac:dyDescent="0.3">
      <c r="B6" s="154"/>
      <c r="E6" s="155"/>
      <c r="F6" s="155"/>
      <c r="G6" s="155"/>
      <c r="I6" s="413" t="s">
        <v>124</v>
      </c>
      <c r="J6" s="413"/>
      <c r="K6" s="413"/>
      <c r="L6" s="413"/>
      <c r="M6" s="413"/>
      <c r="N6" s="413"/>
      <c r="O6" s="413"/>
      <c r="P6" s="413"/>
      <c r="Q6" s="413"/>
      <c r="R6" s="413"/>
      <c r="S6" s="137"/>
    </row>
    <row r="7" spans="1:19" ht="15.6" hidden="1" customHeight="1" x14ac:dyDescent="0.2">
      <c r="A7" s="117" t="str">
        <f>A5</f>
        <v>Construção e Reforma de Edifícios</v>
      </c>
      <c r="B7" s="154" t="s">
        <v>95</v>
      </c>
      <c r="C7" s="117" t="str">
        <f t="shared" ref="C7:C28" si="0">CONCATENATE(A7,"-",B7)</f>
        <v>Construção e Reforma de Edifícios-L</v>
      </c>
      <c r="E7" s="155">
        <v>6.1600000000000002E-2</v>
      </c>
      <c r="F7" s="155">
        <v>7.400000000000001E-2</v>
      </c>
      <c r="G7" s="155">
        <v>8.9600000000000013E-2</v>
      </c>
      <c r="I7" s="156"/>
      <c r="J7" s="156"/>
      <c r="K7" s="156"/>
      <c r="L7" s="156"/>
      <c r="M7" s="156"/>
      <c r="N7" s="156"/>
      <c r="O7" s="156"/>
      <c r="P7" s="156"/>
      <c r="Q7" s="156"/>
      <c r="R7" s="156"/>
    </row>
    <row r="8" spans="1:19" ht="15.6" hidden="1" customHeight="1" x14ac:dyDescent="0.2">
      <c r="A8" s="117" t="str">
        <f>A7</f>
        <v>Construção e Reforma de Edifícios</v>
      </c>
      <c r="B8" s="138" t="s">
        <v>99</v>
      </c>
      <c r="C8" s="117" t="str">
        <f t="shared" si="0"/>
        <v>Construção e Reforma de Edifícios-BDI PAD</v>
      </c>
      <c r="E8" s="155">
        <v>0.2034</v>
      </c>
      <c r="F8" s="155">
        <v>0.22120000000000001</v>
      </c>
      <c r="G8" s="155">
        <v>0.25</v>
      </c>
      <c r="I8" s="406" t="s">
        <v>125</v>
      </c>
      <c r="J8" s="408"/>
      <c r="K8" s="408"/>
      <c r="L8" s="408"/>
      <c r="M8" s="408"/>
      <c r="N8" s="408"/>
      <c r="O8" s="408"/>
      <c r="P8" s="408"/>
      <c r="Q8" s="408"/>
      <c r="R8" s="407"/>
    </row>
    <row r="9" spans="1:19" ht="15.6" hidden="1" customHeight="1" x14ac:dyDescent="0.2">
      <c r="A9" s="117" t="s">
        <v>110</v>
      </c>
      <c r="B9" s="154" t="s">
        <v>91</v>
      </c>
      <c r="C9" s="117" t="str">
        <f t="shared" si="0"/>
        <v>Construção de Praças Urbanas, Rodovias, Ferrovias e recapeamento e pavimentação de vias urbanas-AC</v>
      </c>
      <c r="E9" s="155">
        <v>3.7999999999999999E-2</v>
      </c>
      <c r="F9" s="155">
        <v>4.0099999999999997E-2</v>
      </c>
      <c r="G9" s="155">
        <v>4.6699999999999998E-2</v>
      </c>
      <c r="I9" s="417" t="s">
        <v>185</v>
      </c>
      <c r="J9" s="418"/>
      <c r="K9" s="418"/>
      <c r="L9" s="418"/>
      <c r="M9" s="418"/>
      <c r="N9" s="418"/>
      <c r="O9" s="418"/>
      <c r="P9" s="418"/>
      <c r="Q9" s="418"/>
      <c r="R9" s="419"/>
    </row>
    <row r="10" spans="1:19" ht="6" customHeight="1" x14ac:dyDescent="0.2">
      <c r="A10" s="117" t="s">
        <v>110</v>
      </c>
      <c r="B10" s="154" t="s">
        <v>92</v>
      </c>
      <c r="C10" s="117" t="str">
        <f t="shared" si="0"/>
        <v>Construção de Praças Urbanas, Rodovias, Ferrovias e recapeamento e pavimentação de vias urbanas-SG</v>
      </c>
      <c r="E10" s="155">
        <v>3.2000000000000002E-3</v>
      </c>
      <c r="F10" s="155">
        <v>4.0000000000000001E-3</v>
      </c>
      <c r="G10" s="155">
        <v>7.4000000000000003E-3</v>
      </c>
      <c r="I10" s="156"/>
      <c r="J10" s="156"/>
      <c r="K10" s="156"/>
      <c r="L10" s="156"/>
      <c r="M10" s="156"/>
      <c r="N10" s="156"/>
      <c r="O10" s="156"/>
      <c r="P10" s="156"/>
      <c r="Q10" s="156"/>
      <c r="R10" s="156"/>
    </row>
    <row r="11" spans="1:19" ht="6" customHeight="1" x14ac:dyDescent="0.2">
      <c r="B11" s="154"/>
      <c r="E11" s="155"/>
      <c r="F11" s="155"/>
      <c r="G11" s="155"/>
      <c r="I11" s="156"/>
      <c r="J11" s="156"/>
      <c r="K11" s="156"/>
      <c r="L11" s="156"/>
      <c r="M11" s="156"/>
      <c r="N11" s="156"/>
      <c r="O11" s="156"/>
      <c r="P11" s="156"/>
      <c r="Q11" s="156"/>
      <c r="R11" s="156"/>
    </row>
    <row r="12" spans="1:19" ht="18.600000000000001" customHeight="1" x14ac:dyDescent="0.2">
      <c r="B12" s="154"/>
      <c r="E12" s="155"/>
      <c r="F12" s="155"/>
      <c r="G12" s="155"/>
      <c r="I12" s="414" t="s">
        <v>328</v>
      </c>
      <c r="J12" s="414"/>
      <c r="K12" s="414"/>
      <c r="L12" s="414"/>
      <c r="M12" s="414"/>
      <c r="N12" s="414"/>
      <c r="O12" s="414"/>
      <c r="P12" s="414"/>
      <c r="Q12" s="414"/>
      <c r="R12" s="414"/>
    </row>
    <row r="13" spans="1:19" ht="18.600000000000001" customHeight="1" x14ac:dyDescent="0.2">
      <c r="B13" s="154"/>
      <c r="E13" s="155"/>
      <c r="F13" s="155"/>
      <c r="G13" s="155"/>
      <c r="I13" s="415" t="s">
        <v>329</v>
      </c>
      <c r="J13" s="415"/>
      <c r="K13" s="415"/>
      <c r="L13" s="415"/>
      <c r="M13" s="415"/>
      <c r="N13" s="415"/>
      <c r="O13" s="415"/>
      <c r="P13" s="415"/>
      <c r="Q13" s="415"/>
      <c r="R13" s="415"/>
    </row>
    <row r="14" spans="1:19" ht="33" customHeight="1" x14ac:dyDescent="0.2">
      <c r="B14" s="154"/>
      <c r="E14" s="155"/>
      <c r="F14" s="155"/>
      <c r="G14" s="155"/>
      <c r="I14" s="405" t="s">
        <v>330</v>
      </c>
      <c r="J14" s="405"/>
      <c r="K14" s="405"/>
      <c r="L14" s="405"/>
      <c r="M14" s="405"/>
      <c r="N14" s="405"/>
      <c r="O14" s="405"/>
      <c r="P14" s="405"/>
      <c r="Q14" s="405"/>
      <c r="R14" s="119"/>
    </row>
    <row r="15" spans="1:19" ht="18.600000000000001" customHeight="1" x14ac:dyDescent="0.2">
      <c r="B15" s="154"/>
      <c r="E15" s="155"/>
      <c r="F15" s="155"/>
      <c r="G15" s="155"/>
      <c r="I15" s="79"/>
      <c r="J15" s="79"/>
      <c r="K15" s="79"/>
      <c r="L15" s="79"/>
      <c r="M15" s="79"/>
      <c r="N15" s="79"/>
      <c r="O15" s="79"/>
      <c r="P15" s="79"/>
      <c r="Q15" s="79"/>
      <c r="R15" s="79"/>
    </row>
    <row r="16" spans="1:19" ht="18.600000000000001" customHeight="1" x14ac:dyDescent="0.2">
      <c r="B16" s="154"/>
      <c r="E16" s="155"/>
      <c r="F16" s="155"/>
      <c r="G16" s="155"/>
      <c r="I16" s="416" t="s">
        <v>0</v>
      </c>
      <c r="J16" s="416"/>
      <c r="K16" s="416"/>
      <c r="L16" s="416"/>
      <c r="M16" s="416"/>
      <c r="N16" s="416" t="s">
        <v>1</v>
      </c>
      <c r="O16" s="416"/>
      <c r="P16" s="416"/>
      <c r="Q16" s="416"/>
      <c r="R16" s="416"/>
    </row>
    <row r="17" spans="1:29" ht="43.9" customHeight="1" x14ac:dyDescent="0.2">
      <c r="B17" s="154"/>
      <c r="E17" s="155"/>
      <c r="F17" s="155"/>
      <c r="G17" s="155"/>
      <c r="I17" s="403" t="str">
        <f>DADOS!B4</f>
        <v>PREFEITURA MUNICIPAL DE SÃO FELIPE</v>
      </c>
      <c r="J17" s="403"/>
      <c r="K17" s="403"/>
      <c r="L17" s="403"/>
      <c r="M17" s="403"/>
      <c r="N17" s="404" t="str">
        <f>DADOS!B8</f>
        <v xml:space="preserve">REFORMA DE UNIDADES DE SAÚDE NO MUNICIPIO DE SÃO FELIPE:UNIDADE INOCÊNCIO
</v>
      </c>
      <c r="O17" s="404"/>
      <c r="P17" s="404"/>
      <c r="Q17" s="404"/>
      <c r="R17" s="404"/>
    </row>
    <row r="18" spans="1:29" ht="18.600000000000001" customHeight="1" x14ac:dyDescent="0.2">
      <c r="B18" s="154"/>
      <c r="E18" s="155"/>
      <c r="F18" s="155"/>
      <c r="G18" s="155"/>
      <c r="I18" s="416" t="s">
        <v>15</v>
      </c>
      <c r="J18" s="416"/>
      <c r="K18" s="416"/>
      <c r="L18" s="416"/>
      <c r="M18" s="416"/>
      <c r="N18" s="416" t="s">
        <v>16</v>
      </c>
      <c r="O18" s="416"/>
      <c r="P18" s="416"/>
      <c r="Q18" s="416"/>
      <c r="R18" s="416"/>
    </row>
    <row r="19" spans="1:29" ht="18.600000000000001" customHeight="1" x14ac:dyDescent="0.2">
      <c r="B19" s="154"/>
      <c r="E19" s="155"/>
      <c r="F19" s="155"/>
      <c r="G19" s="155"/>
      <c r="I19" s="403" t="str">
        <f>DADOS!B5</f>
        <v>SÃO FELIPE/BA</v>
      </c>
      <c r="J19" s="403"/>
      <c r="K19" s="403"/>
      <c r="L19" s="403"/>
      <c r="M19" s="403"/>
      <c r="N19" s="420">
        <f ca="1">DADOS!B18</f>
        <v>46099</v>
      </c>
      <c r="O19" s="420"/>
      <c r="P19" s="420"/>
      <c r="Q19" s="420"/>
      <c r="R19" s="420"/>
    </row>
    <row r="20" spans="1:29" ht="10.9" customHeight="1" x14ac:dyDescent="0.2">
      <c r="B20" s="154"/>
      <c r="E20" s="155"/>
      <c r="F20" s="155"/>
      <c r="G20" s="155"/>
      <c r="I20" s="94"/>
      <c r="J20" s="94"/>
      <c r="K20" s="94"/>
      <c r="L20" s="94"/>
      <c r="M20" s="94"/>
      <c r="N20" s="222"/>
      <c r="O20" s="222"/>
      <c r="P20" s="222"/>
      <c r="Q20" s="222"/>
      <c r="R20" s="222"/>
    </row>
    <row r="21" spans="1:29" ht="18.600000000000001" customHeight="1" x14ac:dyDescent="0.2">
      <c r="B21" s="154"/>
      <c r="E21" s="155"/>
      <c r="F21" s="155"/>
      <c r="G21" s="155"/>
      <c r="I21" s="415" t="s">
        <v>124</v>
      </c>
      <c r="J21" s="415"/>
      <c r="K21" s="415"/>
      <c r="L21" s="415"/>
      <c r="M21" s="415"/>
      <c r="N21" s="415"/>
      <c r="O21" s="415"/>
      <c r="P21" s="415"/>
      <c r="Q21" s="415"/>
      <c r="R21" s="415"/>
    </row>
    <row r="22" spans="1:29" ht="7.9" customHeight="1" x14ac:dyDescent="0.2">
      <c r="B22" s="154"/>
      <c r="E22" s="155"/>
      <c r="F22" s="155"/>
      <c r="G22" s="155"/>
      <c r="I22" s="156"/>
      <c r="J22" s="156"/>
      <c r="K22" s="156"/>
      <c r="L22" s="156"/>
      <c r="M22" s="156"/>
      <c r="N22" s="156"/>
      <c r="O22" s="156"/>
      <c r="P22" s="156"/>
      <c r="Q22" s="156"/>
      <c r="R22" s="156"/>
    </row>
    <row r="23" spans="1:29" ht="12.75" x14ac:dyDescent="0.2">
      <c r="A23" s="117" t="s">
        <v>110</v>
      </c>
      <c r="B23" s="154" t="s">
        <v>93</v>
      </c>
      <c r="C23" s="117" t="str">
        <f t="shared" si="0"/>
        <v>Construção de Praças Urbanas, Rodovias, Ferrovias e recapeamento e pavimentação de vias urbanas-R</v>
      </c>
      <c r="E23" s="155">
        <v>5.0000000000000001E-3</v>
      </c>
      <c r="F23" s="155">
        <v>5.6000000000000008E-3</v>
      </c>
      <c r="G23" s="155">
        <v>9.7000000000000003E-3</v>
      </c>
      <c r="I23" s="406" t="s">
        <v>126</v>
      </c>
      <c r="J23" s="408"/>
      <c r="K23" s="408"/>
      <c r="L23" s="408"/>
      <c r="M23" s="408"/>
      <c r="N23" s="408"/>
      <c r="O23" s="408"/>
      <c r="P23" s="407"/>
      <c r="Q23" s="406" t="s">
        <v>100</v>
      </c>
      <c r="R23" s="407"/>
    </row>
    <row r="24" spans="1:29" ht="12.75" x14ac:dyDescent="0.2">
      <c r="A24" s="117" t="s">
        <v>110</v>
      </c>
      <c r="B24" s="154" t="s">
        <v>94</v>
      </c>
      <c r="C24" s="117" t="str">
        <f t="shared" si="0"/>
        <v>Construção de Praças Urbanas, Rodovias, Ferrovias e recapeamento e pavimentação de vias urbanas-DF</v>
      </c>
      <c r="E24" s="155">
        <v>1.0200000000000001E-2</v>
      </c>
      <c r="F24" s="155">
        <v>1.11E-2</v>
      </c>
      <c r="G24" s="155">
        <v>1.21E-2</v>
      </c>
      <c r="I24" s="423" t="s">
        <v>118</v>
      </c>
      <c r="J24" s="424"/>
      <c r="K24" s="424"/>
      <c r="L24" s="424"/>
      <c r="M24" s="424"/>
      <c r="N24" s="424"/>
      <c r="O24" s="424"/>
      <c r="P24" s="425"/>
      <c r="Q24" s="426" t="s">
        <v>184</v>
      </c>
      <c r="R24" s="427"/>
    </row>
    <row r="25" spans="1:29" ht="12.75" x14ac:dyDescent="0.2">
      <c r="A25" s="117" t="s">
        <v>110</v>
      </c>
      <c r="B25" s="154" t="s">
        <v>95</v>
      </c>
      <c r="C25" s="117" t="str">
        <f t="shared" si="0"/>
        <v>Construção de Praças Urbanas, Rodovias, Ferrovias e recapeamento e pavimentação de vias urbanas-L</v>
      </c>
      <c r="E25" s="155">
        <v>6.6400000000000001E-2</v>
      </c>
      <c r="F25" s="155">
        <v>7.2999999999999995E-2</v>
      </c>
      <c r="G25" s="155">
        <v>8.6899999999999991E-2</v>
      </c>
    </row>
    <row r="26" spans="1:29" ht="15" customHeight="1" x14ac:dyDescent="0.2">
      <c r="A26" s="117" t="s">
        <v>110</v>
      </c>
      <c r="B26" s="138" t="s">
        <v>99</v>
      </c>
      <c r="C26" s="117" t="str">
        <f t="shared" si="0"/>
        <v>Construção de Praças Urbanas, Rodovias, Ferrovias e recapeamento e pavimentação de vias urbanas-BDI PAD</v>
      </c>
      <c r="E26" s="155">
        <v>0.19600000000000001</v>
      </c>
      <c r="F26" s="155">
        <v>0.2097</v>
      </c>
      <c r="G26" s="155">
        <v>0.24230000000000002</v>
      </c>
      <c r="I26" s="428" t="s">
        <v>101</v>
      </c>
      <c r="J26" s="428"/>
      <c r="K26" s="428"/>
      <c r="L26" s="428"/>
      <c r="M26" s="428"/>
      <c r="N26" s="428"/>
      <c r="O26" s="428"/>
      <c r="P26" s="428"/>
      <c r="Q26" s="421">
        <v>0.5</v>
      </c>
      <c r="R26" s="421"/>
    </row>
    <row r="27" spans="1:29" ht="15" customHeight="1" x14ac:dyDescent="0.2">
      <c r="A27" s="117" t="s">
        <v>127</v>
      </c>
      <c r="B27" s="154" t="s">
        <v>91</v>
      </c>
      <c r="C27" s="117" t="str">
        <f t="shared" si="0"/>
        <v>Construção de Redes de Abastecimento de Água, Coleta de Esgoto-AC</v>
      </c>
      <c r="E27" s="155">
        <v>3.4300000000000004E-2</v>
      </c>
      <c r="F27" s="155">
        <v>4.9299999999999997E-2</v>
      </c>
      <c r="G27" s="155">
        <v>6.7099999999999993E-2</v>
      </c>
      <c r="I27" s="422" t="s">
        <v>102</v>
      </c>
      <c r="J27" s="422"/>
      <c r="K27" s="422"/>
      <c r="L27" s="422"/>
      <c r="M27" s="422"/>
      <c r="N27" s="422"/>
      <c r="O27" s="422"/>
      <c r="P27" s="422"/>
      <c r="Q27" s="421">
        <v>0.02</v>
      </c>
      <c r="R27" s="421"/>
    </row>
    <row r="28" spans="1:29" ht="12.75" x14ac:dyDescent="0.2">
      <c r="A28" s="117" t="str">
        <f>A27</f>
        <v>Construção de Redes de Abastecimento de Água, Coleta de Esgoto</v>
      </c>
      <c r="B28" s="154" t="s">
        <v>92</v>
      </c>
      <c r="C28" s="117" t="str">
        <f t="shared" si="0"/>
        <v>Construção de Redes de Abastecimento de Água, Coleta de Esgoto-SG</v>
      </c>
      <c r="E28" s="155">
        <v>2.8000000000000004E-3</v>
      </c>
      <c r="F28" s="155">
        <v>4.8999999999999998E-3</v>
      </c>
      <c r="G28" s="155">
        <v>7.4999999999999997E-3</v>
      </c>
    </row>
    <row r="29" spans="1:29" ht="12.75" customHeight="1" x14ac:dyDescent="0.2">
      <c r="B29" s="154"/>
      <c r="E29" s="155"/>
      <c r="F29" s="155"/>
      <c r="G29" s="155"/>
      <c r="I29" s="432" t="s">
        <v>128</v>
      </c>
      <c r="J29" s="432"/>
      <c r="K29" s="432"/>
      <c r="L29" s="432"/>
      <c r="M29" s="432" t="s">
        <v>129</v>
      </c>
      <c r="N29" s="433" t="s">
        <v>130</v>
      </c>
      <c r="O29" s="433" t="s">
        <v>131</v>
      </c>
      <c r="P29" s="432" t="s">
        <v>106</v>
      </c>
      <c r="Q29" s="432" t="s">
        <v>107</v>
      </c>
      <c r="R29" s="434" t="s">
        <v>108</v>
      </c>
      <c r="T29" s="429" t="str">
        <f>IF(V40,"Para BDI fora do intervalo estatístico, deve ser apresentado Relatório Técnico Circunstanciado justificando a adoção do percentual de cada parcela do BDI.","")</f>
        <v/>
      </c>
      <c r="U29" s="429"/>
      <c r="V29" s="139"/>
      <c r="W29" s="139"/>
      <c r="X29" s="139"/>
      <c r="Y29" s="139"/>
      <c r="Z29" s="139"/>
      <c r="AA29" s="139"/>
      <c r="AB29" s="139"/>
      <c r="AC29" s="139"/>
    </row>
    <row r="30" spans="1:29" ht="15.75" customHeight="1" x14ac:dyDescent="0.2">
      <c r="A30" s="117" t="str">
        <f>A28</f>
        <v>Construção de Redes de Abastecimento de Água, Coleta de Esgoto</v>
      </c>
      <c r="B30" s="154" t="s">
        <v>93</v>
      </c>
      <c r="C30" s="117" t="str">
        <f t="shared" ref="C30:C42" si="1">CONCATENATE(A30,"-",B30)</f>
        <v>Construção de Redes de Abastecimento de Água, Coleta de Esgoto-R</v>
      </c>
      <c r="E30" s="155">
        <v>0.01</v>
      </c>
      <c r="F30" s="155">
        <v>1.3899999999999999E-2</v>
      </c>
      <c r="G30" s="155">
        <v>1.7399999999999999E-2</v>
      </c>
      <c r="I30" s="432"/>
      <c r="J30" s="432"/>
      <c r="K30" s="432"/>
      <c r="L30" s="432"/>
      <c r="M30" s="432"/>
      <c r="N30" s="433"/>
      <c r="O30" s="433"/>
      <c r="P30" s="432"/>
      <c r="Q30" s="432"/>
      <c r="R30" s="434"/>
      <c r="T30" s="429"/>
      <c r="U30" s="429"/>
      <c r="V30" s="139"/>
      <c r="W30" s="139"/>
      <c r="X30" s="139"/>
      <c r="Y30" s="139"/>
      <c r="Z30" s="139"/>
      <c r="AA30" s="139"/>
      <c r="AB30" s="139"/>
      <c r="AC30" s="139"/>
    </row>
    <row r="31" spans="1:29" ht="26.25" customHeight="1" x14ac:dyDescent="0.2">
      <c r="A31" s="117" t="str">
        <f>A30</f>
        <v>Construção de Redes de Abastecimento de Água, Coleta de Esgoto</v>
      </c>
      <c r="B31" s="154" t="s">
        <v>94</v>
      </c>
      <c r="C31" s="117" t="str">
        <f t="shared" si="1"/>
        <v>Construção de Redes de Abastecimento de Água, Coleta de Esgoto-DF</v>
      </c>
      <c r="E31" s="155">
        <v>9.3999999999999986E-3</v>
      </c>
      <c r="F31" s="155">
        <v>9.8999999999999991E-3</v>
      </c>
      <c r="G31" s="155">
        <v>1.1699999999999999E-2</v>
      </c>
      <c r="I31" s="430" t="str">
        <f>IF($I$24=$A$72,"Encargos Sociais incidentes sobre a mão de obra","Administração Central")</f>
        <v>Administração Central</v>
      </c>
      <c r="J31" s="430"/>
      <c r="K31" s="430"/>
      <c r="L31" s="430"/>
      <c r="M31" s="140" t="str">
        <f>IF($I$24=$A$72,"K1","AC")</f>
        <v>AC</v>
      </c>
      <c r="N31" s="133">
        <v>1.4999999999999999E-2</v>
      </c>
      <c r="O31" s="141" t="s">
        <v>132</v>
      </c>
      <c r="P31" s="134">
        <f>VLOOKUP(CONCATENATE(I$24,"-",M31),$C$2:$G$62,3,FALSE)</f>
        <v>1.4999999999999999E-2</v>
      </c>
      <c r="Q31" s="134">
        <f>VLOOKUP(CONCATENATE(I$24,"-",M31),$C$2:$G$62,4,FALSE)</f>
        <v>3.4500000000000003E-2</v>
      </c>
      <c r="R31" s="134">
        <f>VLOOKUP(CONCATENATE(I$24,"-",M31),$C$2:$G$62,5,FALSE)</f>
        <v>4.4900000000000002E-2</v>
      </c>
      <c r="T31" s="429"/>
      <c r="U31" s="429"/>
      <c r="V31" s="139"/>
      <c r="W31" s="139"/>
      <c r="X31" s="139"/>
      <c r="Y31" s="139"/>
      <c r="Z31" s="139"/>
      <c r="AA31" s="139"/>
      <c r="AB31" s="139"/>
      <c r="AC31" s="139"/>
    </row>
    <row r="32" spans="1:29" ht="26.25" customHeight="1" x14ac:dyDescent="0.2">
      <c r="A32" s="117" t="str">
        <f>A31</f>
        <v>Construção de Redes de Abastecimento de Água, Coleta de Esgoto</v>
      </c>
      <c r="B32" s="154" t="s">
        <v>95</v>
      </c>
      <c r="C32" s="117" t="str">
        <f t="shared" si="1"/>
        <v>Construção de Redes de Abastecimento de Água, Coleta de Esgoto-L</v>
      </c>
      <c r="E32" s="155">
        <v>6.7400000000000002E-2</v>
      </c>
      <c r="F32" s="155">
        <v>8.0399999999999985E-2</v>
      </c>
      <c r="G32" s="155">
        <v>9.4E-2</v>
      </c>
      <c r="I32" s="430" t="str">
        <f>IF($I$24=$A$72,"Administração Central da empresa ou consultoria - overhead","Seguro e Garantia")</f>
        <v>Seguro e Garantia</v>
      </c>
      <c r="J32" s="430"/>
      <c r="K32" s="430"/>
      <c r="L32" s="430"/>
      <c r="M32" s="140" t="str">
        <f>IF($I$24=$A$72,"K2","SG")</f>
        <v>SG</v>
      </c>
      <c r="N32" s="133">
        <v>3.0000000000000001E-3</v>
      </c>
      <c r="O32" s="141" t="s">
        <v>132</v>
      </c>
      <c r="P32" s="134">
        <f>VLOOKUP(CONCATENATE(I$24,"-",M32),$C$2:$G$62,3,FALSE)</f>
        <v>3.0000000000000001E-3</v>
      </c>
      <c r="Q32" s="134">
        <f>VLOOKUP(CONCATENATE(I$24,"-",M32),$C$2:$G$62,4,FALSE)</f>
        <v>4.7999999999999996E-3</v>
      </c>
      <c r="R32" s="134">
        <f>VLOOKUP(CONCATENATE(I$24,"-",M32),$C$2:$G$62,5,FALSE)</f>
        <v>8.199999999999999E-3</v>
      </c>
      <c r="T32" s="429"/>
      <c r="U32" s="429"/>
      <c r="V32" s="139"/>
      <c r="W32" s="139"/>
      <c r="X32" s="139"/>
      <c r="Y32" s="139"/>
      <c r="Z32" s="139"/>
      <c r="AA32" s="139"/>
      <c r="AB32" s="139"/>
      <c r="AC32" s="139"/>
    </row>
    <row r="33" spans="1:31" ht="26.25" customHeight="1" x14ac:dyDescent="0.2">
      <c r="A33" s="117" t="str">
        <f>A32</f>
        <v>Construção de Redes de Abastecimento de Água, Coleta de Esgoto</v>
      </c>
      <c r="B33" s="138" t="s">
        <v>99</v>
      </c>
      <c r="C33" s="117" t="str">
        <f t="shared" si="1"/>
        <v>Construção de Redes de Abastecimento de Água, Coleta de Esgoto-BDI PAD</v>
      </c>
      <c r="E33" s="155">
        <v>0.20760000000000001</v>
      </c>
      <c r="F33" s="155">
        <v>0.24179999999999999</v>
      </c>
      <c r="G33" s="155">
        <v>0.26440000000000002</v>
      </c>
      <c r="I33" s="430" t="str">
        <f>IF($I$24=$A$72,"","Risco")</f>
        <v>Risco</v>
      </c>
      <c r="J33" s="430"/>
      <c r="K33" s="430"/>
      <c r="L33" s="430"/>
      <c r="M33" s="140" t="str">
        <f>IF($I$24=$A$72,"","R")</f>
        <v>R</v>
      </c>
      <c r="N33" s="133">
        <v>5.5999999999999999E-3</v>
      </c>
      <c r="O33" s="141" t="s">
        <v>132</v>
      </c>
      <c r="P33" s="134">
        <f>VLOOKUP(CONCATENATE(I$24,"-",M33),$C$2:$G$62,3,FALSE)</f>
        <v>5.6000000000000008E-3</v>
      </c>
      <c r="Q33" s="134">
        <f>VLOOKUP(CONCATENATE(I$24,"-",M33),$C$2:$G$62,4,FALSE)</f>
        <v>8.5000000000000006E-3</v>
      </c>
      <c r="R33" s="134">
        <f>VLOOKUP(CONCATENATE(I$24,"-",M33),$C$2:$G$62,5,FALSE)</f>
        <v>8.8999999999999999E-3</v>
      </c>
      <c r="T33" s="429"/>
      <c r="U33" s="429"/>
      <c r="V33" s="139"/>
      <c r="W33" s="139"/>
      <c r="X33" s="139"/>
      <c r="Y33" s="139"/>
      <c r="Z33" s="139"/>
      <c r="AA33" s="139"/>
      <c r="AB33" s="139"/>
      <c r="AC33" s="139"/>
    </row>
    <row r="34" spans="1:31" ht="26.25" customHeight="1" x14ac:dyDescent="0.2">
      <c r="A34" s="117" t="s">
        <v>133</v>
      </c>
      <c r="B34" s="154" t="s">
        <v>91</v>
      </c>
      <c r="C34" s="117" t="str">
        <f t="shared" si="1"/>
        <v>Construção e Manutenção de Estações e Redes de Distribuição de Energia Elétrica-AC</v>
      </c>
      <c r="E34" s="155">
        <v>5.2900000000000003E-2</v>
      </c>
      <c r="F34" s="155">
        <v>5.9200000000000003E-2</v>
      </c>
      <c r="G34" s="155">
        <v>7.9299999999999995E-2</v>
      </c>
      <c r="I34" s="430" t="str">
        <f>IF($I$24=$A$72,"","Despesas Financeiras")</f>
        <v>Despesas Financeiras</v>
      </c>
      <c r="J34" s="430"/>
      <c r="K34" s="430"/>
      <c r="L34" s="430"/>
      <c r="M34" s="140" t="str">
        <f>IF($I$24=$A$72,"","DF")</f>
        <v>DF</v>
      </c>
      <c r="N34" s="133">
        <v>8.5000000000000006E-3</v>
      </c>
      <c r="O34" s="141" t="s">
        <v>132</v>
      </c>
      <c r="P34" s="134">
        <f>VLOOKUP(CONCATENATE(I$24,"-",M34),$C$2:$G$62,3,FALSE)</f>
        <v>8.5000000000000006E-3</v>
      </c>
      <c r="Q34" s="134">
        <f>VLOOKUP(CONCATENATE(I$24,"-",M34),$C$2:$G$62,4,FALSE)</f>
        <v>8.5000000000000006E-3</v>
      </c>
      <c r="R34" s="134">
        <f>VLOOKUP(CONCATENATE(I$24,"-",M34),$C$2:$G$62,5,FALSE)</f>
        <v>1.11E-2</v>
      </c>
      <c r="T34" s="429"/>
      <c r="U34" s="429"/>
    </row>
    <row r="35" spans="1:31" ht="26.25" customHeight="1" x14ac:dyDescent="0.2">
      <c r="A35" s="117" t="str">
        <f>A34</f>
        <v>Construção e Manutenção de Estações e Redes de Distribuição de Energia Elétrica</v>
      </c>
      <c r="B35" s="154" t="s">
        <v>92</v>
      </c>
      <c r="C35" s="117" t="str">
        <f t="shared" si="1"/>
        <v>Construção e Manutenção de Estações e Redes de Distribuição de Energia Elétrica-SG</v>
      </c>
      <c r="E35" s="155">
        <v>2.5000000000000001E-3</v>
      </c>
      <c r="F35" s="155">
        <v>5.1000000000000004E-3</v>
      </c>
      <c r="G35" s="155">
        <v>5.6000000000000008E-3</v>
      </c>
      <c r="I35" s="430" t="str">
        <f>IF($I$24=$A$72,"Margem bruta da empresa de consultoria","Lucro")</f>
        <v>Lucro</v>
      </c>
      <c r="J35" s="430"/>
      <c r="K35" s="430"/>
      <c r="L35" s="430"/>
      <c r="M35" s="140" t="str">
        <f>IF($I$24=$A$72,"K3","L")</f>
        <v>L</v>
      </c>
      <c r="N35" s="133">
        <v>3.5000000000000003E-2</v>
      </c>
      <c r="O35" s="141" t="s">
        <v>132</v>
      </c>
      <c r="P35" s="134">
        <f>VLOOKUP(CONCATENATE(I$24,"-",M35),$C$2:$G$62,3,FALSE)</f>
        <v>3.5000000000000003E-2</v>
      </c>
      <c r="Q35" s="134">
        <f>VLOOKUP(CONCATENATE(I$24,"-",M35),$C$2:$G$62,4,FALSE)</f>
        <v>5.1100000000000007E-2</v>
      </c>
      <c r="R35" s="134">
        <f>VLOOKUP(CONCATENATE(I$24,"-",M35),$C$2:$G$62,5,FALSE)</f>
        <v>6.2199999999999998E-2</v>
      </c>
      <c r="T35" s="429"/>
      <c r="U35" s="429"/>
    </row>
    <row r="36" spans="1:31" ht="26.25" customHeight="1" x14ac:dyDescent="0.2">
      <c r="A36" s="117" t="str">
        <f>A35</f>
        <v>Construção e Manutenção de Estações e Redes de Distribuição de Energia Elétrica</v>
      </c>
      <c r="B36" s="154" t="s">
        <v>93</v>
      </c>
      <c r="C36" s="117" t="str">
        <f t="shared" si="1"/>
        <v>Construção e Manutenção de Estações e Redes de Distribuição de Energia Elétrica-R</v>
      </c>
      <c r="E36" s="155">
        <v>0.01</v>
      </c>
      <c r="F36" s="155">
        <v>1.4800000000000001E-2</v>
      </c>
      <c r="G36" s="155">
        <v>1.9699999999999999E-2</v>
      </c>
      <c r="I36" s="431" t="s">
        <v>88</v>
      </c>
      <c r="J36" s="431"/>
      <c r="K36" s="431"/>
      <c r="L36" s="431"/>
      <c r="M36" s="140" t="s">
        <v>96</v>
      </c>
      <c r="N36" s="133">
        <v>3.6499999999999998E-2</v>
      </c>
      <c r="O36" s="141" t="s">
        <v>132</v>
      </c>
      <c r="P36" s="134">
        <v>3.6499999999999998E-2</v>
      </c>
      <c r="Q36" s="134">
        <v>3.6499999999999998E-2</v>
      </c>
      <c r="R36" s="134">
        <v>3.6499999999999998E-2</v>
      </c>
      <c r="T36" s="429"/>
      <c r="U36" s="429"/>
    </row>
    <row r="37" spans="1:31" ht="26.25" customHeight="1" x14ac:dyDescent="0.2">
      <c r="A37" s="117" t="str">
        <f>A36</f>
        <v>Construção e Manutenção de Estações e Redes de Distribuição de Energia Elétrica</v>
      </c>
      <c r="B37" s="154" t="s">
        <v>94</v>
      </c>
      <c r="C37" s="117" t="str">
        <f t="shared" si="1"/>
        <v>Construção e Manutenção de Estações e Redes de Distribuição de Energia Elétrica-DF</v>
      </c>
      <c r="E37" s="155">
        <v>1.01E-2</v>
      </c>
      <c r="F37" s="155">
        <v>1.0700000000000001E-2</v>
      </c>
      <c r="G37" s="155">
        <v>1.11E-2</v>
      </c>
      <c r="I37" s="430" t="s">
        <v>89</v>
      </c>
      <c r="J37" s="430"/>
      <c r="K37" s="430"/>
      <c r="L37" s="430"/>
      <c r="M37" s="140" t="s">
        <v>97</v>
      </c>
      <c r="N37" s="134">
        <f>IF($I$24&lt;&gt;$A$71,Q27*Q26,0)</f>
        <v>0.01</v>
      </c>
      <c r="O37" s="141" t="s">
        <v>132</v>
      </c>
      <c r="P37" s="134">
        <v>0</v>
      </c>
      <c r="Q37" s="134">
        <v>2.5000000000000001E-2</v>
      </c>
      <c r="R37" s="134">
        <v>0.05</v>
      </c>
      <c r="T37" s="429"/>
      <c r="U37" s="429"/>
    </row>
    <row r="38" spans="1:31" ht="26.25" customHeight="1" x14ac:dyDescent="0.2">
      <c r="A38" s="117" t="str">
        <f>A37</f>
        <v>Construção e Manutenção de Estações e Redes de Distribuição de Energia Elétrica</v>
      </c>
      <c r="B38" s="154" t="s">
        <v>95</v>
      </c>
      <c r="C38" s="117" t="str">
        <f t="shared" si="1"/>
        <v>Construção e Manutenção de Estações e Redes de Distribuição de Energia Elétrica-L</v>
      </c>
      <c r="E38" s="155">
        <v>0.08</v>
      </c>
      <c r="F38" s="155">
        <v>8.3100000000000007E-2</v>
      </c>
      <c r="G38" s="155">
        <v>9.5100000000000004E-2</v>
      </c>
      <c r="I38" s="430" t="s">
        <v>90</v>
      </c>
      <c r="J38" s="430"/>
      <c r="K38" s="430"/>
      <c r="L38" s="430"/>
      <c r="M38" s="140" t="s">
        <v>98</v>
      </c>
      <c r="N38" s="134">
        <f>IF(AND($I$24&lt;&gt;$A$71,Q24="Sim"),4.5%,0%)</f>
        <v>0</v>
      </c>
      <c r="O38" s="141" t="str">
        <f>IF(AND(N38&gt;=P38, N38&lt;=R38), "OK", "Não OK")</f>
        <v>OK</v>
      </c>
      <c r="P38" s="135">
        <v>0</v>
      </c>
      <c r="Q38" s="135">
        <v>4.4999999999999998E-2</v>
      </c>
      <c r="R38" s="135">
        <v>4.4999999999999998E-2</v>
      </c>
    </row>
    <row r="39" spans="1:31" ht="30.75" customHeight="1" x14ac:dyDescent="0.25">
      <c r="A39" s="117" t="str">
        <f>A38</f>
        <v>Construção e Manutenção de Estações e Redes de Distribuição de Energia Elétrica</v>
      </c>
      <c r="B39" s="138" t="s">
        <v>99</v>
      </c>
      <c r="C39" s="117" t="str">
        <f t="shared" si="1"/>
        <v>Construção e Manutenção de Estações e Redes de Distribuição de Energia Elétrica-BDI PAD</v>
      </c>
      <c r="E39" s="155">
        <v>0.24</v>
      </c>
      <c r="F39" s="155">
        <v>0.25840000000000002</v>
      </c>
      <c r="G39" s="155">
        <v>0.27860000000000001</v>
      </c>
      <c r="I39" s="430" t="s">
        <v>134</v>
      </c>
      <c r="J39" s="430"/>
      <c r="K39" s="430"/>
      <c r="L39" s="430"/>
      <c r="M39" s="142" t="s">
        <v>99</v>
      </c>
      <c r="N39" s="134">
        <f>IF($I$24=$A$71,0,ROUND((((1+N31+N32+N33)*(1+N34)*(1+N35)/(1-(N36+N37)))-1),4))</f>
        <v>0.1205</v>
      </c>
      <c r="O39" s="143" t="str">
        <f>IF(OR($I$24=$A$72,$I$24=$A$71,AND(N39&gt;=P39, N39&lt;=R39)), "OK", "FORA DO INTERVALO")</f>
        <v>OK</v>
      </c>
      <c r="P39" s="134">
        <f>IF($I$24=$A$71,0,VLOOKUP(CONCATENATE($I$24,"-",$M39),$C$2:$G$62,3,FALSE))</f>
        <v>0.111</v>
      </c>
      <c r="Q39" s="134">
        <f>IF($I$24=$A$71,0,VLOOKUP(CONCATENATE($I$24,"-",$M39),$C$2:$G$62,4,FALSE))</f>
        <v>0.14019999999999999</v>
      </c>
      <c r="R39" s="134">
        <f>IF($I$24=$A$71,0,VLOOKUP(CONCATENATE($I$24,"-",$M39),$C$2:$G$62,5,FALSE))</f>
        <v>0.16800000000000001</v>
      </c>
      <c r="T39" s="144"/>
      <c r="V39" s="139"/>
      <c r="W39" s="139"/>
      <c r="X39" s="139"/>
      <c r="Y39" s="139"/>
      <c r="Z39" s="139"/>
      <c r="AA39" s="139"/>
      <c r="AB39" s="139"/>
      <c r="AC39" s="139"/>
      <c r="AD39" s="139"/>
      <c r="AE39" s="139"/>
    </row>
    <row r="40" spans="1:31" ht="30" customHeight="1" x14ac:dyDescent="0.25">
      <c r="A40" s="117" t="s">
        <v>135</v>
      </c>
      <c r="B40" s="154" t="s">
        <v>91</v>
      </c>
      <c r="C40" s="117" t="str">
        <f t="shared" si="1"/>
        <v>Obras Portuárias, Marítimas e Fluviais-AC</v>
      </c>
      <c r="E40" s="155">
        <v>0.04</v>
      </c>
      <c r="F40" s="155">
        <v>5.5199999999999999E-2</v>
      </c>
      <c r="G40" s="155">
        <v>7.85E-2</v>
      </c>
      <c r="I40" s="445" t="s">
        <v>136</v>
      </c>
      <c r="J40" s="445"/>
      <c r="K40" s="445"/>
      <c r="L40" s="445"/>
      <c r="M40" s="145" t="s">
        <v>137</v>
      </c>
      <c r="N40" s="146">
        <f>IF($I$24=$A$71,0,ROUND((((1+N31+N32+N33)*(1+N34)*(1+N35)/(1-(N36+N37+N38)))-1),4))</f>
        <v>0.1205</v>
      </c>
      <c r="O40" s="147" t="str">
        <f>IF(Q24&lt;&gt;"Sim","",O39)</f>
        <v/>
      </c>
      <c r="P40" s="446"/>
      <c r="Q40" s="446"/>
      <c r="R40" s="446"/>
      <c r="T40" s="144"/>
      <c r="V40" s="148" t="b">
        <f>AND(COUNTA(N31:N36)=6,O39&lt;&gt;"ok",NOT(V42))</f>
        <v>0</v>
      </c>
      <c r="W40" s="136" t="s">
        <v>138</v>
      </c>
    </row>
    <row r="41" spans="1:31" ht="7.5" customHeight="1" x14ac:dyDescent="0.2">
      <c r="A41" s="117" t="str">
        <f>A40</f>
        <v>Obras Portuárias, Marítimas e Fluviais</v>
      </c>
      <c r="B41" s="154" t="s">
        <v>92</v>
      </c>
      <c r="C41" s="117" t="str">
        <f t="shared" si="1"/>
        <v>Obras Portuárias, Marítimas e Fluviais-SG</v>
      </c>
      <c r="E41" s="155">
        <v>8.1000000000000013E-3</v>
      </c>
      <c r="F41" s="155">
        <v>1.2199999999999999E-2</v>
      </c>
      <c r="G41" s="155">
        <v>1.9900000000000001E-2</v>
      </c>
      <c r="V41" s="148"/>
    </row>
    <row r="42" spans="1:31" ht="21.75" customHeight="1" x14ac:dyDescent="0.2">
      <c r="A42" s="117" t="str">
        <f>A41</f>
        <v>Obras Portuárias, Marítimas e Fluviais</v>
      </c>
      <c r="B42" s="154" t="s">
        <v>93</v>
      </c>
      <c r="C42" s="117" t="str">
        <f t="shared" si="1"/>
        <v>Obras Portuárias, Marítimas e Fluviais-R</v>
      </c>
      <c r="E42" s="155">
        <v>1.46E-2</v>
      </c>
      <c r="F42" s="155">
        <v>2.3199999999999998E-2</v>
      </c>
      <c r="G42" s="155">
        <v>3.1600000000000003E-2</v>
      </c>
      <c r="I42" s="149" t="str">
        <f>IF(V42,"X","")</f>
        <v/>
      </c>
      <c r="J42" s="447" t="s">
        <v>139</v>
      </c>
      <c r="K42" s="447"/>
      <c r="L42" s="447"/>
      <c r="M42" s="447"/>
      <c r="N42" s="447"/>
      <c r="O42" s="447"/>
      <c r="P42" s="447"/>
      <c r="Q42" s="447"/>
      <c r="R42" s="447"/>
      <c r="V42" s="148" t="b">
        <v>0</v>
      </c>
      <c r="W42" s="136" t="s">
        <v>140</v>
      </c>
    </row>
    <row r="43" spans="1:31" ht="7.5" customHeight="1" x14ac:dyDescent="0.2">
      <c r="B43" s="154"/>
      <c r="E43" s="155"/>
      <c r="F43" s="155"/>
      <c r="G43" s="155"/>
      <c r="V43" s="148"/>
    </row>
    <row r="44" spans="1:31" ht="18.75" customHeight="1" x14ac:dyDescent="0.2">
      <c r="B44" s="154"/>
      <c r="E44" s="155"/>
      <c r="F44" s="155"/>
      <c r="G44" s="155"/>
      <c r="I44" s="448" t="s">
        <v>103</v>
      </c>
      <c r="J44" s="448"/>
      <c r="K44" s="448"/>
      <c r="L44" s="448"/>
      <c r="M44" s="448"/>
      <c r="N44" s="448"/>
      <c r="O44" s="448"/>
      <c r="P44" s="448"/>
      <c r="Q44" s="448"/>
      <c r="R44" s="448"/>
    </row>
    <row r="45" spans="1:31" ht="30" customHeight="1" x14ac:dyDescent="0.2">
      <c r="A45" s="117" t="str">
        <f>A42</f>
        <v>Obras Portuárias, Marítimas e Fluviais</v>
      </c>
      <c r="B45" s="154" t="s">
        <v>94</v>
      </c>
      <c r="C45" s="117" t="str">
        <f>CONCATENATE(A45,"-",B45)</f>
        <v>Obras Portuárias, Marítimas e Fluviais-DF</v>
      </c>
      <c r="E45" s="155">
        <v>9.3999999999999986E-3</v>
      </c>
      <c r="F45" s="155">
        <v>1.0200000000000001E-2</v>
      </c>
      <c r="G45" s="155">
        <v>1.3300000000000001E-2</v>
      </c>
      <c r="I45" s="157"/>
      <c r="J45" s="157"/>
      <c r="K45" s="157"/>
      <c r="L45" s="449" t="str">
        <f>IF(Q24="Sim","BDI.DES =","BDI.PAD =")</f>
        <v>BDI.PAD =</v>
      </c>
      <c r="M45" s="450" t="str">
        <f>IF($I$24=$A$72,"(1+K1+K2)*(1+K3)","(1+AC + S + R + G)*(1 + DF)*(1+L)")</f>
        <v>(1+AC + S + R + G)*(1 + DF)*(1+L)</v>
      </c>
      <c r="N45" s="450"/>
      <c r="O45" s="450"/>
      <c r="P45" s="451" t="s">
        <v>104</v>
      </c>
      <c r="Q45" s="157"/>
      <c r="R45" s="157"/>
    </row>
    <row r="46" spans="1:31" ht="27" customHeight="1" x14ac:dyDescent="0.2">
      <c r="A46" s="117" t="str">
        <f>A45</f>
        <v>Obras Portuárias, Marítimas e Fluviais</v>
      </c>
      <c r="B46" s="154" t="s">
        <v>95</v>
      </c>
      <c r="C46" s="117" t="str">
        <f>CONCATENATE(A46,"-",B46)</f>
        <v>Obras Portuárias, Marítimas e Fluviais-L</v>
      </c>
      <c r="E46" s="155">
        <v>7.1399999999999991E-2</v>
      </c>
      <c r="F46" s="155">
        <v>8.4000000000000005E-2</v>
      </c>
      <c r="G46" s="155">
        <v>0.1043</v>
      </c>
      <c r="I46" s="157"/>
      <c r="J46" s="157"/>
      <c r="K46" s="157"/>
      <c r="L46" s="449"/>
      <c r="M46" s="453" t="str">
        <f>IF(Q24="Sim","(1-CP-ISS-CRPB)","(1-CP-ISS)")</f>
        <v>(1-CP-ISS)</v>
      </c>
      <c r="N46" s="453"/>
      <c r="O46" s="453"/>
      <c r="P46" s="452"/>
      <c r="Q46" s="157"/>
      <c r="R46" s="157"/>
    </row>
    <row r="47" spans="1:31" ht="7.5" customHeight="1" x14ac:dyDescent="0.2">
      <c r="A47" s="117" t="str">
        <f>A46</f>
        <v>Obras Portuárias, Marítimas e Fluviais</v>
      </c>
      <c r="B47" s="138" t="s">
        <v>99</v>
      </c>
      <c r="C47" s="117" t="str">
        <f>CONCATENATE(A47,"-",B47)</f>
        <v>Obras Portuárias, Marítimas e Fluviais-BDI PAD</v>
      </c>
      <c r="E47" s="155">
        <v>0.22800000000000001</v>
      </c>
      <c r="F47" s="155">
        <v>0.27479999999999999</v>
      </c>
      <c r="G47" s="155">
        <v>0.3095</v>
      </c>
      <c r="I47" s="158"/>
      <c r="J47" s="158"/>
      <c r="K47" s="158"/>
      <c r="L47" s="158"/>
      <c r="M47" s="158"/>
      <c r="N47" s="158"/>
      <c r="O47" s="158"/>
      <c r="P47" s="158"/>
      <c r="Q47" s="158"/>
      <c r="R47" s="158"/>
    </row>
    <row r="48" spans="1:31" ht="45" customHeight="1" x14ac:dyDescent="0.2">
      <c r="B48" s="138"/>
      <c r="E48" s="155"/>
      <c r="F48" s="155"/>
      <c r="G48" s="155"/>
      <c r="I48" s="444" t="str">
        <f>CONCATENATE("Declaro para os devidos fins que, conforme legislação tributária municipal, a base de cálculo para ",I24,", é de ",Q26*100,"%, com a respectiva alíquota de ",Q27*100,"%.")</f>
        <v>Declaro para os devidos fins que, conforme legislação tributária municipal, a base de cálculo para Fornecimento de Materiais e Equipamentos (aquisição indireta - em conjunto com licitação de obras), é de 50%, com a respectiva alíquota de 2%.</v>
      </c>
      <c r="J48" s="444"/>
      <c r="K48" s="444"/>
      <c r="L48" s="444"/>
      <c r="M48" s="444"/>
      <c r="N48" s="444"/>
      <c r="O48" s="444"/>
      <c r="P48" s="444"/>
      <c r="Q48" s="444"/>
      <c r="R48" s="444"/>
    </row>
    <row r="49" spans="1:18" ht="11.25" customHeight="1" x14ac:dyDescent="0.2">
      <c r="B49" s="138"/>
      <c r="E49" s="155"/>
      <c r="F49" s="155"/>
      <c r="G49" s="155"/>
    </row>
    <row r="50" spans="1:18" ht="52.5" customHeight="1" x14ac:dyDescent="0.2">
      <c r="B50" s="138"/>
      <c r="E50" s="155"/>
      <c r="F50" s="155"/>
      <c r="G50" s="155"/>
      <c r="I50" s="444" t="str">
        <f>CONCATENATE("Declaro para os devidos fins que o regime de Contribuição Previdenciária sobre a Receita Bruta adotado para elaboração do orçamento foi ",IF(Q24="Sim","COM","SEM"),"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50" s="444"/>
      <c r="K50" s="444"/>
      <c r="L50" s="444"/>
      <c r="M50" s="444"/>
      <c r="N50" s="444"/>
      <c r="O50" s="444"/>
      <c r="P50" s="444"/>
      <c r="Q50" s="444"/>
      <c r="R50" s="444"/>
    </row>
    <row r="51" spans="1:18" ht="18" customHeight="1" x14ac:dyDescent="0.2">
      <c r="A51" s="117" t="s">
        <v>118</v>
      </c>
      <c r="B51" s="154" t="s">
        <v>91</v>
      </c>
      <c r="C51" s="117" t="str">
        <f t="shared" ref="C51:C62" si="2">CONCATENATE(A51,"-",B51)</f>
        <v>Fornecimento de Materiais e Equipamentos (aquisição indireta - em conjunto com licitação de obras)-AC</v>
      </c>
      <c r="E51" s="155">
        <v>1.4999999999999999E-2</v>
      </c>
      <c r="F51" s="155">
        <v>3.4500000000000003E-2</v>
      </c>
      <c r="G51" s="155">
        <v>4.4900000000000002E-2</v>
      </c>
    </row>
    <row r="52" spans="1:18" ht="12.75" x14ac:dyDescent="0.2">
      <c r="A52" s="117" t="str">
        <f>A51</f>
        <v>Fornecimento de Materiais e Equipamentos (aquisição indireta - em conjunto com licitação de obras)</v>
      </c>
      <c r="B52" s="154" t="s">
        <v>92</v>
      </c>
      <c r="C52" s="117" t="str">
        <f t="shared" si="2"/>
        <v>Fornecimento de Materiais e Equipamentos (aquisição indireta - em conjunto com licitação de obras)-SG</v>
      </c>
      <c r="E52" s="155">
        <v>3.0000000000000001E-3</v>
      </c>
      <c r="F52" s="155">
        <v>4.7999999999999996E-3</v>
      </c>
      <c r="G52" s="155">
        <v>8.199999999999999E-3</v>
      </c>
      <c r="I52" s="117" t="s">
        <v>105</v>
      </c>
    </row>
    <row r="53" spans="1:18" ht="42.75" customHeight="1" x14ac:dyDescent="0.2">
      <c r="A53" s="117" t="str">
        <f>A52</f>
        <v>Fornecimento de Materiais e Equipamentos (aquisição indireta - em conjunto com licitação de obras)</v>
      </c>
      <c r="B53" s="154" t="s">
        <v>93</v>
      </c>
      <c r="C53" s="117" t="str">
        <f t="shared" si="2"/>
        <v>Fornecimento de Materiais e Equipamentos (aquisição indireta - em conjunto com licitação de obras)-R</v>
      </c>
      <c r="E53" s="155">
        <v>5.6000000000000008E-3</v>
      </c>
      <c r="F53" s="155">
        <v>8.5000000000000006E-3</v>
      </c>
      <c r="G53" s="155">
        <v>8.8999999999999999E-3</v>
      </c>
      <c r="I53" s="436"/>
      <c r="J53" s="437"/>
      <c r="K53" s="437"/>
      <c r="L53" s="437"/>
      <c r="M53" s="437"/>
      <c r="N53" s="437"/>
      <c r="O53" s="437"/>
      <c r="P53" s="437"/>
      <c r="Q53" s="437"/>
      <c r="R53" s="438"/>
    </row>
    <row r="54" spans="1:18" ht="16.5" customHeight="1" x14ac:dyDescent="0.2">
      <c r="A54" s="117" t="str">
        <f>A53</f>
        <v>Fornecimento de Materiais e Equipamentos (aquisição indireta - em conjunto com licitação de obras)</v>
      </c>
      <c r="B54" s="154" t="s">
        <v>94</v>
      </c>
      <c r="C54" s="117" t="str">
        <f t="shared" si="2"/>
        <v>Fornecimento de Materiais e Equipamentos (aquisição indireta - em conjunto com licitação de obras)-DF</v>
      </c>
      <c r="E54" s="155">
        <v>8.5000000000000006E-3</v>
      </c>
      <c r="F54" s="155">
        <v>8.5000000000000006E-3</v>
      </c>
      <c r="G54" s="155">
        <v>1.11E-2</v>
      </c>
    </row>
    <row r="55" spans="1:18" ht="12.75" x14ac:dyDescent="0.2">
      <c r="A55" s="117" t="str">
        <f>A54</f>
        <v>Fornecimento de Materiais e Equipamentos (aquisição indireta - em conjunto com licitação de obras)</v>
      </c>
      <c r="B55" s="154" t="s">
        <v>95</v>
      </c>
      <c r="C55" s="117" t="str">
        <f t="shared" si="2"/>
        <v>Fornecimento de Materiais e Equipamentos (aquisição indireta - em conjunto com licitação de obras)-L</v>
      </c>
      <c r="E55" s="155">
        <v>3.5000000000000003E-2</v>
      </c>
      <c r="F55" s="155">
        <v>5.1100000000000007E-2</v>
      </c>
      <c r="G55" s="155">
        <v>6.2199999999999998E-2</v>
      </c>
      <c r="I55" s="439" t="str">
        <f>DADOS!B5</f>
        <v>SÃO FELIPE/BA</v>
      </c>
      <c r="J55" s="439"/>
      <c r="K55" s="439"/>
      <c r="L55" s="439"/>
      <c r="O55" s="440">
        <f ca="1">DADOS!B18</f>
        <v>46099</v>
      </c>
      <c r="P55" s="440"/>
      <c r="Q55" s="440"/>
      <c r="R55" s="440"/>
    </row>
    <row r="56" spans="1:18" ht="15" customHeight="1" x14ac:dyDescent="0.2">
      <c r="A56" s="117" t="str">
        <f>A55</f>
        <v>Fornecimento de Materiais e Equipamentos (aquisição indireta - em conjunto com licitação de obras)</v>
      </c>
      <c r="B56" s="138" t="s">
        <v>99</v>
      </c>
      <c r="C56" s="117" t="str">
        <f t="shared" si="2"/>
        <v>Fornecimento de Materiais e Equipamentos (aquisição indireta - em conjunto com licitação de obras)-BDI PAD</v>
      </c>
      <c r="E56" s="155">
        <v>0.111</v>
      </c>
      <c r="F56" s="155">
        <v>0.14019999999999999</v>
      </c>
      <c r="G56" s="155">
        <v>0.16800000000000001</v>
      </c>
      <c r="I56" s="441" t="s">
        <v>20</v>
      </c>
      <c r="J56" s="441"/>
      <c r="K56" s="441"/>
      <c r="L56" s="441"/>
      <c r="N56" s="159"/>
      <c r="O56" s="160" t="s">
        <v>21</v>
      </c>
      <c r="P56" s="161"/>
      <c r="Q56" s="161"/>
      <c r="R56" s="161"/>
    </row>
    <row r="57" spans="1:18" ht="12.75" x14ac:dyDescent="0.2">
      <c r="A57" s="117" t="s">
        <v>141</v>
      </c>
      <c r="B57" s="154" t="s">
        <v>142</v>
      </c>
      <c r="C57" s="117" t="str">
        <f t="shared" si="2"/>
        <v>Estudos e Projetos, Planos e Gerenciamento e outros correlatos-K1</v>
      </c>
      <c r="E57" s="155" t="s">
        <v>132</v>
      </c>
      <c r="F57" s="155" t="s">
        <v>132</v>
      </c>
      <c r="G57" s="155" t="s">
        <v>132</v>
      </c>
    </row>
    <row r="58" spans="1:18" ht="30" customHeight="1" x14ac:dyDescent="0.2">
      <c r="A58" s="117" t="str">
        <f>A57</f>
        <v>Estudos e Projetos, Planos e Gerenciamento e outros correlatos</v>
      </c>
      <c r="B58" s="154" t="s">
        <v>143</v>
      </c>
      <c r="C58" s="117" t="str">
        <f t="shared" si="2"/>
        <v>Estudos e Projetos, Planos e Gerenciamento e outros correlatos-K2</v>
      </c>
      <c r="E58" s="155" t="s">
        <v>132</v>
      </c>
      <c r="F58" s="155">
        <v>0.2</v>
      </c>
      <c r="G58" s="155" t="s">
        <v>132</v>
      </c>
      <c r="I58" s="442"/>
      <c r="J58" s="442"/>
      <c r="K58" s="442"/>
      <c r="L58" s="442"/>
      <c r="M58" s="162"/>
      <c r="N58" s="162"/>
      <c r="O58" s="150"/>
      <c r="P58" s="150"/>
      <c r="Q58" s="150"/>
      <c r="R58" s="150"/>
    </row>
    <row r="59" spans="1:18" ht="12.75" x14ac:dyDescent="0.2">
      <c r="A59" s="117" t="str">
        <f>A58</f>
        <v>Estudos e Projetos, Planos e Gerenciamento e outros correlatos</v>
      </c>
      <c r="B59" s="154" t="s">
        <v>144</v>
      </c>
      <c r="C59" s="117" t="str">
        <f t="shared" si="2"/>
        <v>Estudos e Projetos, Planos e Gerenciamento e outros correlatos-</v>
      </c>
      <c r="E59" s="155" t="s">
        <v>132</v>
      </c>
      <c r="F59" s="155" t="s">
        <v>132</v>
      </c>
      <c r="G59" s="155" t="s">
        <v>132</v>
      </c>
      <c r="I59" s="443" t="s">
        <v>23</v>
      </c>
      <c r="J59" s="443"/>
      <c r="K59" s="443"/>
      <c r="L59" s="443"/>
    </row>
    <row r="60" spans="1:18" ht="14.25" x14ac:dyDescent="0.2">
      <c r="A60" s="117" t="str">
        <f>A59</f>
        <v>Estudos e Projetos, Planos e Gerenciamento e outros correlatos</v>
      </c>
      <c r="B60" s="154" t="s">
        <v>144</v>
      </c>
      <c r="C60" s="117" t="str">
        <f t="shared" si="2"/>
        <v>Estudos e Projetos, Planos e Gerenciamento e outros correlatos-</v>
      </c>
      <c r="E60" s="155" t="s">
        <v>132</v>
      </c>
      <c r="F60" s="155" t="s">
        <v>132</v>
      </c>
      <c r="G60" s="155" t="s">
        <v>132</v>
      </c>
      <c r="I60" s="163" t="s">
        <v>22</v>
      </c>
      <c r="J60" s="435" t="str">
        <f>DADOS!B15</f>
        <v>Eliabe Vitória</v>
      </c>
      <c r="K60" s="435"/>
      <c r="L60" s="435"/>
      <c r="M60" s="162"/>
      <c r="N60" s="162"/>
    </row>
    <row r="61" spans="1:18" ht="14.25" x14ac:dyDescent="0.2">
      <c r="A61" s="117" t="str">
        <f>A60</f>
        <v>Estudos e Projetos, Planos e Gerenciamento e outros correlatos</v>
      </c>
      <c r="B61" s="154" t="s">
        <v>145</v>
      </c>
      <c r="C61" s="117" t="str">
        <f t="shared" si="2"/>
        <v>Estudos e Projetos, Planos e Gerenciamento e outros correlatos-K3</v>
      </c>
      <c r="E61" s="155" t="s">
        <v>132</v>
      </c>
      <c r="F61" s="155">
        <v>0.12</v>
      </c>
      <c r="G61" s="155" t="s">
        <v>132</v>
      </c>
      <c r="I61" s="163" t="s">
        <v>24</v>
      </c>
      <c r="J61" s="435" t="str">
        <f>DADOS!B16</f>
        <v>Engenheiro Civil</v>
      </c>
      <c r="K61" s="435"/>
      <c r="L61" s="435"/>
      <c r="M61" s="162"/>
      <c r="N61" s="162"/>
    </row>
    <row r="62" spans="1:18" ht="14.25" x14ac:dyDescent="0.2">
      <c r="A62" s="117" t="str">
        <f>A61</f>
        <v>Estudos e Projetos, Planos e Gerenciamento e outros correlatos</v>
      </c>
      <c r="B62" s="138" t="s">
        <v>99</v>
      </c>
      <c r="C62" s="117" t="str">
        <f t="shared" si="2"/>
        <v>Estudos e Projetos, Planos e Gerenciamento e outros correlatos-BDI PAD</v>
      </c>
      <c r="E62" s="155" t="s">
        <v>132</v>
      </c>
      <c r="F62" s="155" t="s">
        <v>132</v>
      </c>
      <c r="G62" s="155" t="s">
        <v>132</v>
      </c>
      <c r="I62" s="163" t="s">
        <v>25</v>
      </c>
      <c r="J62" s="435" t="str">
        <f>DADOS!B17</f>
        <v>CREA-BA  051487735-9</v>
      </c>
      <c r="K62" s="435"/>
      <c r="L62" s="435"/>
      <c r="M62" s="162"/>
      <c r="N62" s="162"/>
    </row>
    <row r="63" spans="1:18" ht="12.75" x14ac:dyDescent="0.2">
      <c r="I63" s="163"/>
      <c r="J63" s="435">
        <v>0</v>
      </c>
      <c r="K63" s="435"/>
      <c r="L63" s="435"/>
    </row>
    <row r="64" spans="1:18" ht="12.75" x14ac:dyDescent="0.2"/>
    <row r="65" spans="1:7" ht="12.75" hidden="1" x14ac:dyDescent="0.2">
      <c r="A65" s="117" t="s">
        <v>109</v>
      </c>
    </row>
    <row r="66" spans="1:7" ht="12.75" hidden="1" x14ac:dyDescent="0.2">
      <c r="A66" s="117" t="s">
        <v>110</v>
      </c>
    </row>
    <row r="67" spans="1:7" ht="12.75" hidden="1" x14ac:dyDescent="0.2">
      <c r="A67" s="117" t="s">
        <v>127</v>
      </c>
    </row>
    <row r="68" spans="1:7" ht="12.75" hidden="1" x14ac:dyDescent="0.2">
      <c r="A68" s="117" t="s">
        <v>133</v>
      </c>
    </row>
    <row r="69" spans="1:7" ht="12.75" hidden="1" x14ac:dyDescent="0.2">
      <c r="A69" s="117" t="s">
        <v>135</v>
      </c>
    </row>
    <row r="70" spans="1:7" ht="12.75" hidden="1" x14ac:dyDescent="0.2">
      <c r="A70" s="117" t="s">
        <v>118</v>
      </c>
    </row>
    <row r="71" spans="1:7" ht="12.75" hidden="1" x14ac:dyDescent="0.2">
      <c r="A71" s="117" t="s">
        <v>146</v>
      </c>
    </row>
    <row r="72" spans="1:7" ht="12.75" hidden="1" x14ac:dyDescent="0.2">
      <c r="A72" s="117" t="s">
        <v>141</v>
      </c>
    </row>
    <row r="73" spans="1:7" ht="14.25" hidden="1" x14ac:dyDescent="0.2">
      <c r="A73" s="162"/>
      <c r="B73" s="162"/>
      <c r="C73" s="162"/>
      <c r="D73" s="162"/>
      <c r="E73" s="162"/>
      <c r="F73" s="162"/>
      <c r="G73" s="162"/>
    </row>
  </sheetData>
  <mergeCells count="64">
    <mergeCell ref="I8:R8"/>
    <mergeCell ref="I4:J4"/>
    <mergeCell ref="K4:R4"/>
    <mergeCell ref="I5:J5"/>
    <mergeCell ref="K5:R5"/>
    <mergeCell ref="I6:R6"/>
    <mergeCell ref="I9:R9"/>
    <mergeCell ref="I12:R12"/>
    <mergeCell ref="I13:R13"/>
    <mergeCell ref="I14:Q14"/>
    <mergeCell ref="I16:M16"/>
    <mergeCell ref="N16:R16"/>
    <mergeCell ref="I26:P26"/>
    <mergeCell ref="Q26:R26"/>
    <mergeCell ref="I17:M17"/>
    <mergeCell ref="N17:R17"/>
    <mergeCell ref="I18:M18"/>
    <mergeCell ref="N18:R18"/>
    <mergeCell ref="I19:M19"/>
    <mergeCell ref="N19:R19"/>
    <mergeCell ref="I21:R21"/>
    <mergeCell ref="I23:P23"/>
    <mergeCell ref="Q23:R23"/>
    <mergeCell ref="I24:P24"/>
    <mergeCell ref="Q24:R24"/>
    <mergeCell ref="I27:P27"/>
    <mergeCell ref="Q27:R27"/>
    <mergeCell ref="I29:L30"/>
    <mergeCell ref="M29:M30"/>
    <mergeCell ref="N29:N30"/>
    <mergeCell ref="O29:O30"/>
    <mergeCell ref="P29:P30"/>
    <mergeCell ref="Q29:Q30"/>
    <mergeCell ref="R29:R30"/>
    <mergeCell ref="T29:U37"/>
    <mergeCell ref="I31:L31"/>
    <mergeCell ref="I32:L32"/>
    <mergeCell ref="I33:L33"/>
    <mergeCell ref="I34:L34"/>
    <mergeCell ref="I35:L35"/>
    <mergeCell ref="I36:L36"/>
    <mergeCell ref="I37:L37"/>
    <mergeCell ref="I50:R50"/>
    <mergeCell ref="I38:L38"/>
    <mergeCell ref="I39:L39"/>
    <mergeCell ref="I40:L40"/>
    <mergeCell ref="P40:R40"/>
    <mergeCell ref="J42:R42"/>
    <mergeCell ref="I44:R44"/>
    <mergeCell ref="L45:L46"/>
    <mergeCell ref="M45:O45"/>
    <mergeCell ref="P45:P46"/>
    <mergeCell ref="M46:O46"/>
    <mergeCell ref="I48:R48"/>
    <mergeCell ref="J60:L60"/>
    <mergeCell ref="J61:L61"/>
    <mergeCell ref="J62:L62"/>
    <mergeCell ref="J63:L63"/>
    <mergeCell ref="I53:R53"/>
    <mergeCell ref="I55:L55"/>
    <mergeCell ref="O55:R55"/>
    <mergeCell ref="I56:L56"/>
    <mergeCell ref="I58:L58"/>
    <mergeCell ref="I59:L59"/>
  </mergeCells>
  <conditionalFormatting sqref="I39:N39">
    <cfRule type="expression" dxfId="13" priority="6" stopIfTrue="1">
      <formula>$Q$24="Não"</formula>
    </cfRule>
  </conditionalFormatting>
  <conditionalFormatting sqref="I40:N40">
    <cfRule type="expression" dxfId="12" priority="5" stopIfTrue="1">
      <formula>$Q$24="sim"</formula>
    </cfRule>
  </conditionalFormatting>
  <conditionalFormatting sqref="I42:R42">
    <cfRule type="expression" dxfId="11" priority="2" stopIfTrue="1">
      <formula>AND(NOT($V$40),NOT($V$42))</formula>
    </cfRule>
  </conditionalFormatting>
  <conditionalFormatting sqref="O31:O40">
    <cfRule type="expression" dxfId="10" priority="7" stopIfTrue="1">
      <formula>AND(O31&lt;&gt;"OK",O31&lt;&gt;"-",O31&lt;&gt;"")</formula>
    </cfRule>
    <cfRule type="cellIs" dxfId="9" priority="8" stopIfTrue="1" operator="equal">
      <formula>"OK"</formula>
    </cfRule>
  </conditionalFormatting>
  <conditionalFormatting sqref="O55">
    <cfRule type="expression" dxfId="8" priority="3" stopIfTrue="1">
      <formula>$O$55=""</formula>
    </cfRule>
  </conditionalFormatting>
  <conditionalFormatting sqref="P31:R39">
    <cfRule type="expression" dxfId="7" priority="1" stopIfTrue="1">
      <formula>$I$24=$A$71</formula>
    </cfRule>
  </conditionalFormatting>
  <conditionalFormatting sqref="P40:R40">
    <cfRule type="expression" dxfId="6" priority="4" stopIfTrue="1">
      <formula>$Q$24="sim"</formula>
    </cfRule>
  </conditionalFormatting>
  <dataValidations disablePrompts="1" count="6">
    <dataValidation type="decimal" allowBlank="1" showInputMessage="1" showErrorMessage="1" errorTitle="Erro de valores" error="Digite um valor entre 0% e 100%" sqref="N31:N36" xr:uid="{00000000-0002-0000-0200-000000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27:R27" xr:uid="{00000000-0002-0000-0200-000001000000}">
      <formula1>0</formula1>
    </dataValidation>
    <dataValidation type="decimal" allowBlank="1" showInputMessage="1" showErrorMessage="1" errorTitle="Valor não permitido" error="Digite um percentual entre 0% e 100%." promptTitle="Valores admissíveis:" prompt="Insira valores entre 0 e 100%." sqref="Q26:R26" xr:uid="{00000000-0002-0000-0200-000002000000}">
      <formula1>0</formula1>
      <formula2>1</formula2>
    </dataValidation>
    <dataValidation type="decimal" allowBlank="1" showInputMessage="1" showErrorMessage="1" errorTitle="Erro de valores" error="Digite um valor maior do que 0." sqref="N37" xr:uid="{00000000-0002-0000-0200-000003000000}">
      <formula1>0</formula1>
      <formula2>1</formula2>
    </dataValidation>
    <dataValidation operator="greaterThanOrEqual" allowBlank="1" showInputMessage="1" showErrorMessage="1" errorTitle="Erro de valores" error="Digite um valor igual a 0% ou 2%." sqref="N38" xr:uid="{00000000-0002-0000-0200-000004000000}"/>
    <dataValidation type="list" allowBlank="1" showInputMessage="1" showErrorMessage="1" sqref="I24:P24" xr:uid="{00000000-0002-0000-0200-000005000000}">
      <formula1>$A$65:$A$72</formula1>
    </dataValidation>
  </dataValidations>
  <printOptions horizontalCentered="1"/>
  <pageMargins left="0.51181102362204722" right="0.51181102362204722" top="0.78740157480314965" bottom="0.78740157480314965" header="0.31496062992125984" footer="0.31496062992125984"/>
  <pageSetup paperSize="9" scale="7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7F2B5B-96CB-43A6-93F6-226599AA86B6}">
  <sheetPr>
    <pageSetUpPr fitToPage="1"/>
  </sheetPr>
  <dimension ref="A2:N155"/>
  <sheetViews>
    <sheetView showGridLines="0" tabSelected="1" view="pageBreakPreview" zoomScale="85" zoomScaleNormal="85" zoomScaleSheetLayoutView="85" workbookViewId="0">
      <selection activeCell="E11" sqref="E11"/>
    </sheetView>
  </sheetViews>
  <sheetFormatPr defaultColWidth="8.85546875" defaultRowHeight="14.25" x14ac:dyDescent="0.2"/>
  <cols>
    <col min="1" max="1" width="9.28515625" style="187" customWidth="1"/>
    <col min="2" max="2" width="11.140625" style="182" customWidth="1"/>
    <col min="3" max="3" width="10.42578125" style="182" customWidth="1"/>
    <col min="4" max="4" width="58.42578125" style="314" customWidth="1"/>
    <col min="5" max="5" width="8.7109375" style="330" customWidth="1"/>
    <col min="6" max="6" width="12.42578125" style="182" customWidth="1"/>
    <col min="7" max="7" width="13.28515625" style="182" customWidth="1"/>
    <col min="8" max="8" width="13.7109375" style="182" customWidth="1"/>
    <col min="9" max="9" width="17.28515625" style="182" customWidth="1"/>
    <col min="10" max="11" width="16.5703125" style="92" bestFit="1" customWidth="1"/>
    <col min="12" max="16384" width="8.85546875" style="92"/>
  </cols>
  <sheetData>
    <row r="2" spans="1:14" ht="15" customHeight="1" x14ac:dyDescent="0.2">
      <c r="A2" s="311"/>
      <c r="B2" s="312"/>
      <c r="C2" s="313" t="s">
        <v>347</v>
      </c>
      <c r="E2" s="312"/>
      <c r="F2" s="312"/>
      <c r="G2" s="312"/>
      <c r="H2" s="312"/>
    </row>
    <row r="3" spans="1:14" ht="20.25" customHeight="1" x14ac:dyDescent="0.2">
      <c r="A3" s="311"/>
      <c r="B3" s="312"/>
      <c r="C3" s="313" t="s">
        <v>341</v>
      </c>
      <c r="E3" s="88"/>
      <c r="F3" s="88"/>
      <c r="G3" s="88"/>
      <c r="H3" s="88"/>
    </row>
    <row r="4" spans="1:14" ht="14.25" customHeight="1" x14ac:dyDescent="0.2">
      <c r="A4" s="314"/>
      <c r="B4" s="315"/>
      <c r="C4" s="455" t="s">
        <v>348</v>
      </c>
      <c r="D4" s="455"/>
      <c r="E4" s="455"/>
      <c r="F4" s="455"/>
      <c r="G4" s="455"/>
      <c r="H4" s="314"/>
    </row>
    <row r="5" spans="1:14" ht="11.25" customHeight="1" x14ac:dyDescent="0.2">
      <c r="A5" s="315"/>
      <c r="B5" s="315"/>
      <c r="C5" s="455"/>
      <c r="D5" s="455"/>
      <c r="E5" s="455"/>
      <c r="F5" s="455"/>
      <c r="G5" s="455"/>
      <c r="H5" s="314"/>
    </row>
    <row r="6" spans="1:14" customFormat="1" ht="43.9" customHeight="1" x14ac:dyDescent="0.25">
      <c r="A6" s="317" t="s">
        <v>0</v>
      </c>
      <c r="B6" s="318"/>
      <c r="C6" s="318"/>
      <c r="D6" s="319"/>
      <c r="E6" s="320" t="s">
        <v>1</v>
      </c>
      <c r="F6" s="318"/>
      <c r="G6" s="318"/>
      <c r="H6" s="318"/>
      <c r="I6" s="290"/>
    </row>
    <row r="7" spans="1:14" s="36" customFormat="1" ht="30.75" customHeight="1" x14ac:dyDescent="0.2">
      <c r="A7" s="321" t="s">
        <v>349</v>
      </c>
      <c r="B7" s="322"/>
      <c r="C7" s="322"/>
      <c r="D7" s="323"/>
      <c r="E7" s="456" t="s">
        <v>350</v>
      </c>
      <c r="F7" s="456"/>
      <c r="G7" s="456"/>
      <c r="H7" s="456"/>
      <c r="I7" s="456"/>
    </row>
    <row r="8" spans="1:14" customFormat="1" ht="29.25" customHeight="1" x14ac:dyDescent="0.25">
      <c r="A8" s="324" t="s">
        <v>15</v>
      </c>
      <c r="B8" s="318"/>
      <c r="C8" s="318"/>
      <c r="D8" s="325"/>
      <c r="E8" s="457" t="s">
        <v>351</v>
      </c>
      <c r="F8" s="457"/>
      <c r="G8" s="326"/>
      <c r="H8" s="325" t="s">
        <v>352</v>
      </c>
      <c r="I8" s="326" t="s">
        <v>353</v>
      </c>
    </row>
    <row r="9" spans="1:14" customFormat="1" ht="29.25" customHeight="1" x14ac:dyDescent="0.25">
      <c r="A9" s="327" t="s">
        <v>354</v>
      </c>
      <c r="B9" s="322"/>
      <c r="C9" s="322"/>
      <c r="D9" s="323"/>
      <c r="E9" s="458" t="str">
        <f>DADOS!B10</f>
        <v xml:space="preserve">SINAPI - 01/2026 - Bahia
ORSE - 12/2025 - Sergipe
</v>
      </c>
      <c r="F9" s="458"/>
      <c r="G9" s="458"/>
      <c r="H9" s="328">
        <v>0.20349999999999999</v>
      </c>
      <c r="I9" s="397" t="s">
        <v>1177</v>
      </c>
    </row>
    <row r="10" spans="1:14" customFormat="1" ht="29.25" customHeight="1" x14ac:dyDescent="0.25">
      <c r="A10" s="321"/>
      <c r="B10" s="322"/>
      <c r="C10" s="322"/>
      <c r="D10" s="323"/>
      <c r="E10" s="456"/>
      <c r="F10" s="456"/>
      <c r="G10" s="456"/>
      <c r="H10" s="329"/>
      <c r="I10" s="248"/>
      <c r="N10" t="s">
        <v>355</v>
      </c>
    </row>
    <row r="11" spans="1:14" ht="10.5" customHeight="1" thickBot="1" x14ac:dyDescent="0.25">
      <c r="A11" s="94"/>
      <c r="B11" s="219"/>
      <c r="C11" s="219"/>
      <c r="D11" s="218"/>
      <c r="F11" s="331"/>
      <c r="G11" s="332"/>
      <c r="H11" s="332"/>
      <c r="N11" s="92" t="s">
        <v>356</v>
      </c>
    </row>
    <row r="12" spans="1:14" ht="31.5" customHeight="1" thickBot="1" x14ac:dyDescent="0.25">
      <c r="A12" s="459" t="s">
        <v>357</v>
      </c>
      <c r="B12" s="460"/>
      <c r="C12" s="460"/>
      <c r="D12" s="460"/>
      <c r="E12" s="460"/>
      <c r="F12" s="460"/>
      <c r="G12" s="460"/>
      <c r="H12" s="460"/>
      <c r="I12" s="461"/>
      <c r="N12" s="92" t="s">
        <v>358</v>
      </c>
    </row>
    <row r="13" spans="1:14" ht="10.5" customHeight="1" thickBot="1" x14ac:dyDescent="0.25">
      <c r="A13" s="29"/>
      <c r="B13" s="219"/>
      <c r="C13" s="219"/>
      <c r="D13" s="119"/>
      <c r="E13" s="333"/>
      <c r="F13" s="219"/>
      <c r="G13" s="219"/>
      <c r="H13" s="219"/>
      <c r="N13" s="92" t="s">
        <v>359</v>
      </c>
    </row>
    <row r="14" spans="1:14" s="93" customFormat="1" ht="30" customHeight="1" x14ac:dyDescent="0.2">
      <c r="A14" s="334" t="s">
        <v>2</v>
      </c>
      <c r="B14" s="335" t="s">
        <v>3</v>
      </c>
      <c r="C14" s="335" t="s">
        <v>360</v>
      </c>
      <c r="D14" s="335" t="s">
        <v>361</v>
      </c>
      <c r="E14" s="336" t="s">
        <v>6</v>
      </c>
      <c r="F14" s="335" t="s">
        <v>116</v>
      </c>
      <c r="G14" s="335" t="s">
        <v>362</v>
      </c>
      <c r="H14" s="335" t="s">
        <v>9</v>
      </c>
      <c r="I14" s="337" t="s">
        <v>363</v>
      </c>
      <c r="K14" s="338"/>
      <c r="N14" s="339" t="s">
        <v>364</v>
      </c>
    </row>
    <row r="15" spans="1:14" ht="28.5" x14ac:dyDescent="0.2">
      <c r="A15" s="340" t="s">
        <v>159</v>
      </c>
      <c r="B15" s="309">
        <v>90777</v>
      </c>
      <c r="C15" s="309" t="s">
        <v>113</v>
      </c>
      <c r="D15" s="341" t="s">
        <v>114</v>
      </c>
      <c r="E15" s="309" t="s">
        <v>161</v>
      </c>
      <c r="F15" s="342">
        <v>60</v>
      </c>
      <c r="G15" s="343">
        <v>145.87</v>
      </c>
      <c r="H15" s="344">
        <f>TRUNC(G15*1.2035,2)</f>
        <v>175.55</v>
      </c>
      <c r="I15" s="345">
        <f>TRUNC(F15*H15,2)</f>
        <v>10533</v>
      </c>
      <c r="J15" s="306"/>
      <c r="K15" s="346"/>
    </row>
    <row r="16" spans="1:14" ht="28.5" x14ac:dyDescent="0.2">
      <c r="A16" s="340" t="s">
        <v>160</v>
      </c>
      <c r="B16" s="309">
        <v>90776</v>
      </c>
      <c r="C16" s="309" t="s">
        <v>113</v>
      </c>
      <c r="D16" s="341" t="s">
        <v>216</v>
      </c>
      <c r="E16" s="309" t="s">
        <v>161</v>
      </c>
      <c r="F16" s="342">
        <v>143</v>
      </c>
      <c r="G16" s="343">
        <v>47.2</v>
      </c>
      <c r="H16" s="344">
        <f t="shared" ref="H16:H79" si="0">TRUNC(G16*1.2035,2)</f>
        <v>56.8</v>
      </c>
      <c r="I16" s="345">
        <f t="shared" ref="I16:I79" si="1">TRUNC(F16*H16,2)</f>
        <v>8122.4</v>
      </c>
      <c r="J16" s="306"/>
      <c r="K16" s="346"/>
    </row>
    <row r="17" spans="1:11" ht="42.75" x14ac:dyDescent="0.2">
      <c r="A17" s="340" t="s">
        <v>493</v>
      </c>
      <c r="B17" s="309">
        <v>103689</v>
      </c>
      <c r="C17" s="309" t="s">
        <v>113</v>
      </c>
      <c r="D17" s="341" t="s">
        <v>223</v>
      </c>
      <c r="E17" s="309" t="s">
        <v>154</v>
      </c>
      <c r="F17" s="342">
        <v>8</v>
      </c>
      <c r="G17" s="343">
        <v>448.88</v>
      </c>
      <c r="H17" s="344">
        <f t="shared" si="0"/>
        <v>540.22</v>
      </c>
      <c r="I17" s="345">
        <f t="shared" si="1"/>
        <v>4321.76</v>
      </c>
      <c r="J17" s="306"/>
      <c r="K17" s="346"/>
    </row>
    <row r="18" spans="1:11" ht="42.75" x14ac:dyDescent="0.2">
      <c r="A18" s="340" t="s">
        <v>494</v>
      </c>
      <c r="B18" s="309">
        <v>103247</v>
      </c>
      <c r="C18" s="309" t="s">
        <v>113</v>
      </c>
      <c r="D18" s="341" t="s">
        <v>365</v>
      </c>
      <c r="E18" s="309" t="s">
        <v>157</v>
      </c>
      <c r="F18" s="342">
        <v>7</v>
      </c>
      <c r="G18" s="343">
        <v>2777.74</v>
      </c>
      <c r="H18" s="344">
        <f t="shared" si="0"/>
        <v>3343.01</v>
      </c>
      <c r="I18" s="345">
        <f t="shared" si="1"/>
        <v>23401.07</v>
      </c>
      <c r="J18" s="306"/>
      <c r="K18" s="346"/>
    </row>
    <row r="19" spans="1:11" ht="42.75" x14ac:dyDescent="0.2">
      <c r="A19" s="340" t="s">
        <v>512</v>
      </c>
      <c r="B19" s="309">
        <v>2104</v>
      </c>
      <c r="C19" s="309" t="s">
        <v>366</v>
      </c>
      <c r="D19" s="341" t="s">
        <v>398</v>
      </c>
      <c r="E19" s="309" t="s">
        <v>166</v>
      </c>
      <c r="F19" s="342">
        <v>1</v>
      </c>
      <c r="G19" s="343">
        <v>1103.95</v>
      </c>
      <c r="H19" s="344">
        <f t="shared" si="0"/>
        <v>1328.6</v>
      </c>
      <c r="I19" s="345">
        <f t="shared" si="1"/>
        <v>1328.6</v>
      </c>
      <c r="J19" s="306"/>
      <c r="K19" s="346"/>
    </row>
    <row r="20" spans="1:11" ht="42.75" x14ac:dyDescent="0.2">
      <c r="A20" s="340" t="s">
        <v>529</v>
      </c>
      <c r="B20" s="309">
        <v>89867</v>
      </c>
      <c r="C20" s="309" t="s">
        <v>113</v>
      </c>
      <c r="D20" s="341" t="s">
        <v>367</v>
      </c>
      <c r="E20" s="309" t="s">
        <v>157</v>
      </c>
      <c r="F20" s="342">
        <v>12</v>
      </c>
      <c r="G20" s="343">
        <v>8.99</v>
      </c>
      <c r="H20" s="344">
        <f t="shared" si="0"/>
        <v>10.81</v>
      </c>
      <c r="I20" s="345">
        <f t="shared" si="1"/>
        <v>129.72</v>
      </c>
      <c r="J20" s="306"/>
      <c r="K20" s="346"/>
    </row>
    <row r="21" spans="1:11" ht="28.5" x14ac:dyDescent="0.2">
      <c r="A21" s="340" t="s">
        <v>543</v>
      </c>
      <c r="B21" s="309">
        <v>104325</v>
      </c>
      <c r="C21" s="347" t="s">
        <v>113</v>
      </c>
      <c r="D21" s="341" t="s">
        <v>1138</v>
      </c>
      <c r="E21" s="309" t="s">
        <v>157</v>
      </c>
      <c r="F21" s="342">
        <v>7</v>
      </c>
      <c r="G21" s="343">
        <v>59.35</v>
      </c>
      <c r="H21" s="344">
        <f t="shared" si="0"/>
        <v>71.42</v>
      </c>
      <c r="I21" s="345">
        <f t="shared" si="1"/>
        <v>499.94</v>
      </c>
      <c r="J21" s="306"/>
      <c r="K21" s="346"/>
    </row>
    <row r="22" spans="1:11" ht="43.15" customHeight="1" x14ac:dyDescent="0.2">
      <c r="A22" s="340" t="s">
        <v>545</v>
      </c>
      <c r="B22" s="309">
        <v>89868</v>
      </c>
      <c r="C22" s="309" t="s">
        <v>113</v>
      </c>
      <c r="D22" s="341" t="s">
        <v>368</v>
      </c>
      <c r="E22" s="309" t="s">
        <v>157</v>
      </c>
      <c r="F22" s="342">
        <v>7</v>
      </c>
      <c r="G22" s="343">
        <v>6.17</v>
      </c>
      <c r="H22" s="344">
        <f t="shared" si="0"/>
        <v>7.42</v>
      </c>
      <c r="I22" s="345">
        <f t="shared" si="1"/>
        <v>51.94</v>
      </c>
      <c r="J22" s="306"/>
      <c r="K22" s="346"/>
    </row>
    <row r="23" spans="1:11" ht="42.75" x14ac:dyDescent="0.2">
      <c r="A23" s="340" t="s">
        <v>548</v>
      </c>
      <c r="B23" s="309">
        <v>89865</v>
      </c>
      <c r="C23" s="309" t="s">
        <v>113</v>
      </c>
      <c r="D23" s="341" t="s">
        <v>369</v>
      </c>
      <c r="E23" s="309" t="s">
        <v>158</v>
      </c>
      <c r="F23" s="342">
        <v>45</v>
      </c>
      <c r="G23" s="343">
        <v>19.28</v>
      </c>
      <c r="H23" s="344">
        <f t="shared" si="0"/>
        <v>23.2</v>
      </c>
      <c r="I23" s="345">
        <f t="shared" si="1"/>
        <v>1044</v>
      </c>
      <c r="J23" s="306"/>
      <c r="K23" s="346"/>
    </row>
    <row r="24" spans="1:11" ht="42.75" x14ac:dyDescent="0.2">
      <c r="A24" s="340" t="s">
        <v>551</v>
      </c>
      <c r="B24" s="309">
        <v>86910</v>
      </c>
      <c r="C24" s="309" t="s">
        <v>113</v>
      </c>
      <c r="D24" s="341" t="s">
        <v>370</v>
      </c>
      <c r="E24" s="309" t="s">
        <v>157</v>
      </c>
      <c r="F24" s="342">
        <v>5</v>
      </c>
      <c r="G24" s="343">
        <v>135.52000000000001</v>
      </c>
      <c r="H24" s="344">
        <f t="shared" si="0"/>
        <v>163.09</v>
      </c>
      <c r="I24" s="345">
        <f t="shared" si="1"/>
        <v>815.45</v>
      </c>
      <c r="J24" s="306"/>
      <c r="K24" s="346"/>
    </row>
    <row r="25" spans="1:11" ht="85.5" x14ac:dyDescent="0.2">
      <c r="A25" s="340" t="s">
        <v>557</v>
      </c>
      <c r="B25" s="309">
        <v>100690</v>
      </c>
      <c r="C25" s="309" t="s">
        <v>113</v>
      </c>
      <c r="D25" s="341" t="s">
        <v>404</v>
      </c>
      <c r="E25" s="309" t="s">
        <v>157</v>
      </c>
      <c r="F25" s="342">
        <v>3</v>
      </c>
      <c r="G25" s="343">
        <v>1122.6400000000001</v>
      </c>
      <c r="H25" s="344">
        <f t="shared" si="0"/>
        <v>1351.09</v>
      </c>
      <c r="I25" s="345">
        <f t="shared" si="1"/>
        <v>4053.27</v>
      </c>
      <c r="J25" s="306"/>
      <c r="K25" s="346"/>
    </row>
    <row r="26" spans="1:11" ht="42.75" x14ac:dyDescent="0.2">
      <c r="A26" s="340" t="s">
        <v>567</v>
      </c>
      <c r="B26" s="309">
        <v>102220</v>
      </c>
      <c r="C26" s="309" t="s">
        <v>113</v>
      </c>
      <c r="D26" s="341" t="s">
        <v>371</v>
      </c>
      <c r="E26" s="309" t="s">
        <v>154</v>
      </c>
      <c r="F26" s="342">
        <v>27.72</v>
      </c>
      <c r="G26" s="343">
        <v>19.37</v>
      </c>
      <c r="H26" s="344">
        <f t="shared" si="0"/>
        <v>23.31</v>
      </c>
      <c r="I26" s="345">
        <f t="shared" si="1"/>
        <v>646.15</v>
      </c>
      <c r="J26" s="306"/>
      <c r="K26" s="346"/>
    </row>
    <row r="27" spans="1:11" ht="42.75" x14ac:dyDescent="0.2">
      <c r="A27" s="340" t="s">
        <v>572</v>
      </c>
      <c r="B27" s="309">
        <v>96485</v>
      </c>
      <c r="C27" s="309" t="s">
        <v>113</v>
      </c>
      <c r="D27" s="341" t="s">
        <v>372</v>
      </c>
      <c r="E27" s="309" t="s">
        <v>154</v>
      </c>
      <c r="F27" s="342">
        <v>211.2</v>
      </c>
      <c r="G27" s="343">
        <v>83.04</v>
      </c>
      <c r="H27" s="344">
        <f t="shared" si="0"/>
        <v>99.93</v>
      </c>
      <c r="I27" s="345">
        <f t="shared" si="1"/>
        <v>21105.21</v>
      </c>
      <c r="J27" s="306"/>
      <c r="K27" s="346"/>
    </row>
    <row r="28" spans="1:11" ht="28.5" x14ac:dyDescent="0.2">
      <c r="A28" s="340" t="s">
        <v>589</v>
      </c>
      <c r="B28" s="309">
        <v>96121</v>
      </c>
      <c r="C28" s="309" t="s">
        <v>113</v>
      </c>
      <c r="D28" s="341" t="s">
        <v>373</v>
      </c>
      <c r="E28" s="309" t="s">
        <v>158</v>
      </c>
      <c r="F28" s="342">
        <v>283</v>
      </c>
      <c r="G28" s="343">
        <v>13.75</v>
      </c>
      <c r="H28" s="344">
        <f t="shared" si="0"/>
        <v>16.54</v>
      </c>
      <c r="I28" s="345">
        <f t="shared" si="1"/>
        <v>4680.82</v>
      </c>
      <c r="J28" s="306"/>
      <c r="K28" s="346"/>
    </row>
    <row r="29" spans="1:11" ht="85.5" x14ac:dyDescent="0.2">
      <c r="A29" s="340" t="s">
        <v>594</v>
      </c>
      <c r="B29" s="309">
        <v>93396</v>
      </c>
      <c r="C29" s="309" t="s">
        <v>113</v>
      </c>
      <c r="D29" s="341" t="s">
        <v>409</v>
      </c>
      <c r="E29" s="309" t="s">
        <v>157</v>
      </c>
      <c r="F29" s="342">
        <v>3</v>
      </c>
      <c r="G29" s="343">
        <v>660.37</v>
      </c>
      <c r="H29" s="344">
        <f t="shared" si="0"/>
        <v>794.75</v>
      </c>
      <c r="I29" s="345">
        <f t="shared" si="1"/>
        <v>2384.25</v>
      </c>
      <c r="J29" s="306"/>
      <c r="K29" s="346"/>
    </row>
    <row r="30" spans="1:11" ht="28.5" x14ac:dyDescent="0.2">
      <c r="A30" s="340" t="s">
        <v>603</v>
      </c>
      <c r="B30" s="309">
        <v>98689</v>
      </c>
      <c r="C30" s="309" t="s">
        <v>113</v>
      </c>
      <c r="D30" s="341" t="s">
        <v>374</v>
      </c>
      <c r="E30" s="309" t="s">
        <v>158</v>
      </c>
      <c r="F30" s="342">
        <v>10</v>
      </c>
      <c r="G30" s="343">
        <v>96.48</v>
      </c>
      <c r="H30" s="344">
        <f t="shared" si="0"/>
        <v>116.11</v>
      </c>
      <c r="I30" s="345">
        <f t="shared" si="1"/>
        <v>1161.0999999999999</v>
      </c>
      <c r="J30" s="306"/>
      <c r="K30" s="346"/>
    </row>
    <row r="31" spans="1:11" ht="28.5" x14ac:dyDescent="0.2">
      <c r="A31" s="340" t="s">
        <v>611</v>
      </c>
      <c r="B31" s="309">
        <v>95546</v>
      </c>
      <c r="C31" s="309" t="s">
        <v>113</v>
      </c>
      <c r="D31" s="341" t="s">
        <v>375</v>
      </c>
      <c r="E31" s="309" t="s">
        <v>157</v>
      </c>
      <c r="F31" s="342">
        <v>3</v>
      </c>
      <c r="G31" s="343">
        <v>131.36000000000001</v>
      </c>
      <c r="H31" s="344">
        <f t="shared" si="0"/>
        <v>158.09</v>
      </c>
      <c r="I31" s="345">
        <f t="shared" si="1"/>
        <v>474.27</v>
      </c>
      <c r="J31" s="306"/>
      <c r="K31" s="346"/>
    </row>
    <row r="32" spans="1:11" ht="57" x14ac:dyDescent="0.2">
      <c r="A32" s="340" t="s">
        <v>1131</v>
      </c>
      <c r="B32" s="309">
        <v>102145</v>
      </c>
      <c r="C32" s="309" t="s">
        <v>113</v>
      </c>
      <c r="D32" s="341" t="s">
        <v>1133</v>
      </c>
      <c r="E32" s="309" t="s">
        <v>154</v>
      </c>
      <c r="F32" s="342">
        <v>3</v>
      </c>
      <c r="G32" s="343">
        <v>715.25</v>
      </c>
      <c r="H32" s="344">
        <f t="shared" si="0"/>
        <v>860.8</v>
      </c>
      <c r="I32" s="345">
        <f t="shared" si="1"/>
        <v>2582.4</v>
      </c>
      <c r="J32" s="306"/>
      <c r="K32" s="346"/>
    </row>
    <row r="33" spans="1:11" ht="42.75" x14ac:dyDescent="0.2">
      <c r="A33" s="340" t="s">
        <v>614</v>
      </c>
      <c r="B33" s="309">
        <v>97605</v>
      </c>
      <c r="C33" s="309" t="s">
        <v>113</v>
      </c>
      <c r="D33" s="341" t="s">
        <v>376</v>
      </c>
      <c r="E33" s="309" t="s">
        <v>157</v>
      </c>
      <c r="F33" s="342">
        <v>15</v>
      </c>
      <c r="G33" s="343">
        <v>78.91</v>
      </c>
      <c r="H33" s="344">
        <f t="shared" si="0"/>
        <v>94.96</v>
      </c>
      <c r="I33" s="345">
        <f t="shared" si="1"/>
        <v>1424.4</v>
      </c>
      <c r="J33" s="306"/>
      <c r="K33" s="346"/>
    </row>
    <row r="34" spans="1:11" ht="28.5" x14ac:dyDescent="0.2">
      <c r="A34" s="340" t="s">
        <v>624</v>
      </c>
      <c r="B34" s="309">
        <v>13598</v>
      </c>
      <c r="C34" s="309" t="s">
        <v>366</v>
      </c>
      <c r="D34" s="341" t="s">
        <v>416</v>
      </c>
      <c r="E34" s="309" t="s">
        <v>166</v>
      </c>
      <c r="F34" s="342">
        <v>45</v>
      </c>
      <c r="G34" s="343">
        <v>86.04</v>
      </c>
      <c r="H34" s="344">
        <f t="shared" si="0"/>
        <v>103.54</v>
      </c>
      <c r="I34" s="345">
        <f t="shared" si="1"/>
        <v>4659.3</v>
      </c>
      <c r="J34" s="306"/>
      <c r="K34" s="346"/>
    </row>
    <row r="35" spans="1:11" ht="28.5" x14ac:dyDescent="0.2">
      <c r="A35" s="340" t="s">
        <v>628</v>
      </c>
      <c r="B35" s="309">
        <v>13656</v>
      </c>
      <c r="C35" s="309" t="s">
        <v>366</v>
      </c>
      <c r="D35" s="341" t="s">
        <v>418</v>
      </c>
      <c r="E35" s="309" t="s">
        <v>166</v>
      </c>
      <c r="F35" s="342">
        <v>7</v>
      </c>
      <c r="G35" s="343">
        <v>100.73</v>
      </c>
      <c r="H35" s="344">
        <f t="shared" si="0"/>
        <v>121.22</v>
      </c>
      <c r="I35" s="345">
        <f t="shared" si="1"/>
        <v>848.54</v>
      </c>
      <c r="J35" s="306"/>
      <c r="K35" s="346"/>
    </row>
    <row r="36" spans="1:11" ht="57" customHeight="1" x14ac:dyDescent="0.2">
      <c r="A36" s="340" t="s">
        <v>630</v>
      </c>
      <c r="B36" s="309">
        <v>86932</v>
      </c>
      <c r="C36" s="309" t="s">
        <v>113</v>
      </c>
      <c r="D36" s="341" t="s">
        <v>420</v>
      </c>
      <c r="E36" s="309" t="s">
        <v>157</v>
      </c>
      <c r="F36" s="342">
        <v>3</v>
      </c>
      <c r="G36" s="343">
        <v>596.53</v>
      </c>
      <c r="H36" s="344">
        <f t="shared" si="0"/>
        <v>717.92</v>
      </c>
      <c r="I36" s="345">
        <f t="shared" si="1"/>
        <v>2153.7600000000002</v>
      </c>
      <c r="J36" s="306"/>
      <c r="K36" s="346"/>
    </row>
    <row r="37" spans="1:11" x14ac:dyDescent="0.2">
      <c r="A37" s="340" t="s">
        <v>635</v>
      </c>
      <c r="B37" s="309">
        <v>10710</v>
      </c>
      <c r="C37" s="309" t="s">
        <v>366</v>
      </c>
      <c r="D37" s="341" t="s">
        <v>422</v>
      </c>
      <c r="E37" s="309" t="s">
        <v>154</v>
      </c>
      <c r="F37" s="342">
        <v>48</v>
      </c>
      <c r="G37" s="343">
        <v>155.59</v>
      </c>
      <c r="H37" s="344">
        <f t="shared" si="0"/>
        <v>187.25</v>
      </c>
      <c r="I37" s="345">
        <f t="shared" si="1"/>
        <v>8988</v>
      </c>
      <c r="J37" s="306"/>
      <c r="K37" s="346"/>
    </row>
    <row r="38" spans="1:11" ht="28.5" x14ac:dyDescent="0.2">
      <c r="A38" s="340" t="s">
        <v>639</v>
      </c>
      <c r="B38" s="309">
        <v>95544</v>
      </c>
      <c r="C38" s="309" t="s">
        <v>113</v>
      </c>
      <c r="D38" s="341" t="s">
        <v>377</v>
      </c>
      <c r="E38" s="309" t="s">
        <v>157</v>
      </c>
      <c r="F38" s="342">
        <v>25</v>
      </c>
      <c r="G38" s="343">
        <v>33.409999999999997</v>
      </c>
      <c r="H38" s="344">
        <f t="shared" si="0"/>
        <v>40.200000000000003</v>
      </c>
      <c r="I38" s="345">
        <f t="shared" si="1"/>
        <v>1005</v>
      </c>
      <c r="J38" s="306"/>
      <c r="K38" s="346"/>
    </row>
    <row r="39" spans="1:11" ht="42.75" x14ac:dyDescent="0.2">
      <c r="A39" s="340" t="s">
        <v>642</v>
      </c>
      <c r="B39" s="309">
        <v>95547</v>
      </c>
      <c r="C39" s="309" t="s">
        <v>113</v>
      </c>
      <c r="D39" s="341" t="s">
        <v>378</v>
      </c>
      <c r="E39" s="309" t="s">
        <v>157</v>
      </c>
      <c r="F39" s="342">
        <v>25</v>
      </c>
      <c r="G39" s="343">
        <v>67.3</v>
      </c>
      <c r="H39" s="344">
        <f t="shared" si="0"/>
        <v>80.989999999999995</v>
      </c>
      <c r="I39" s="345">
        <f t="shared" si="1"/>
        <v>2024.75</v>
      </c>
      <c r="J39" s="306"/>
      <c r="K39" s="346"/>
    </row>
    <row r="40" spans="1:11" ht="42.75" x14ac:dyDescent="0.2">
      <c r="A40" s="340" t="s">
        <v>645</v>
      </c>
      <c r="B40" s="309">
        <v>95622</v>
      </c>
      <c r="C40" s="309" t="s">
        <v>113</v>
      </c>
      <c r="D40" s="341" t="s">
        <v>379</v>
      </c>
      <c r="E40" s="309" t="s">
        <v>154</v>
      </c>
      <c r="F40" s="342">
        <v>804</v>
      </c>
      <c r="G40" s="343">
        <v>17.510000000000002</v>
      </c>
      <c r="H40" s="344">
        <f t="shared" si="0"/>
        <v>21.07</v>
      </c>
      <c r="I40" s="345">
        <f t="shared" si="1"/>
        <v>16940.28</v>
      </c>
      <c r="J40" s="306"/>
      <c r="K40" s="346"/>
    </row>
    <row r="41" spans="1:11" x14ac:dyDescent="0.2">
      <c r="A41" s="340" t="s">
        <v>649</v>
      </c>
      <c r="B41" s="309">
        <v>102194</v>
      </c>
      <c r="C41" s="309" t="s">
        <v>113</v>
      </c>
      <c r="D41" s="341" t="s">
        <v>380</v>
      </c>
      <c r="E41" s="309" t="s">
        <v>154</v>
      </c>
      <c r="F41" s="342">
        <v>804</v>
      </c>
      <c r="G41" s="343">
        <v>9.77</v>
      </c>
      <c r="H41" s="344">
        <f t="shared" si="0"/>
        <v>11.75</v>
      </c>
      <c r="I41" s="345">
        <f t="shared" si="1"/>
        <v>9447</v>
      </c>
      <c r="J41" s="306"/>
      <c r="K41" s="346"/>
    </row>
    <row r="42" spans="1:11" ht="42.75" x14ac:dyDescent="0.2">
      <c r="A42" s="340" t="s">
        <v>652</v>
      </c>
      <c r="B42" s="309">
        <v>100331</v>
      </c>
      <c r="C42" s="309" t="s">
        <v>113</v>
      </c>
      <c r="D42" s="341" t="s">
        <v>428</v>
      </c>
      <c r="E42" s="309" t="s">
        <v>154</v>
      </c>
      <c r="F42" s="342">
        <v>304.2</v>
      </c>
      <c r="G42" s="343">
        <v>27.62</v>
      </c>
      <c r="H42" s="344">
        <f t="shared" si="0"/>
        <v>33.24</v>
      </c>
      <c r="I42" s="345">
        <f t="shared" si="1"/>
        <v>10111.6</v>
      </c>
      <c r="J42" s="306"/>
      <c r="K42" s="346"/>
    </row>
    <row r="43" spans="1:11" ht="57" x14ac:dyDescent="0.2">
      <c r="A43" s="340" t="s">
        <v>663</v>
      </c>
      <c r="B43" s="309">
        <v>100393</v>
      </c>
      <c r="C43" s="309" t="s">
        <v>113</v>
      </c>
      <c r="D43" s="341" t="s">
        <v>430</v>
      </c>
      <c r="E43" s="309" t="s">
        <v>154</v>
      </c>
      <c r="F43" s="342">
        <v>152.1</v>
      </c>
      <c r="G43" s="343">
        <v>22.25</v>
      </c>
      <c r="H43" s="344">
        <f t="shared" si="0"/>
        <v>26.77</v>
      </c>
      <c r="I43" s="345">
        <f t="shared" si="1"/>
        <v>4071.71</v>
      </c>
      <c r="J43" s="306"/>
      <c r="K43" s="346"/>
    </row>
    <row r="44" spans="1:11" ht="42.75" x14ac:dyDescent="0.2">
      <c r="A44" s="340" t="s">
        <v>671</v>
      </c>
      <c r="B44" s="309">
        <v>94201</v>
      </c>
      <c r="C44" s="309" t="s">
        <v>113</v>
      </c>
      <c r="D44" s="341" t="s">
        <v>381</v>
      </c>
      <c r="E44" s="309" t="s">
        <v>154</v>
      </c>
      <c r="F44" s="342">
        <v>152.1</v>
      </c>
      <c r="G44" s="343">
        <v>49.55</v>
      </c>
      <c r="H44" s="344">
        <f t="shared" si="0"/>
        <v>59.63</v>
      </c>
      <c r="I44" s="345">
        <f t="shared" si="1"/>
        <v>9069.7199999999993</v>
      </c>
      <c r="J44" s="306"/>
      <c r="K44" s="346"/>
    </row>
    <row r="45" spans="1:11" ht="42.75" x14ac:dyDescent="0.2">
      <c r="A45" s="340" t="s">
        <v>672</v>
      </c>
      <c r="B45" s="309">
        <v>94227</v>
      </c>
      <c r="C45" s="309" t="s">
        <v>113</v>
      </c>
      <c r="D45" s="341" t="s">
        <v>382</v>
      </c>
      <c r="E45" s="309" t="s">
        <v>158</v>
      </c>
      <c r="F45" s="342">
        <v>65</v>
      </c>
      <c r="G45" s="343">
        <v>62.66</v>
      </c>
      <c r="H45" s="344">
        <f t="shared" si="0"/>
        <v>75.41</v>
      </c>
      <c r="I45" s="345">
        <f t="shared" si="1"/>
        <v>4901.6499999999996</v>
      </c>
      <c r="J45" s="306"/>
      <c r="K45" s="346"/>
    </row>
    <row r="46" spans="1:11" ht="57" x14ac:dyDescent="0.2">
      <c r="A46" s="340" t="s">
        <v>684</v>
      </c>
      <c r="B46" s="309">
        <v>8365</v>
      </c>
      <c r="C46" s="309" t="s">
        <v>366</v>
      </c>
      <c r="D46" s="341" t="s">
        <v>434</v>
      </c>
      <c r="E46" s="309" t="s">
        <v>435</v>
      </c>
      <c r="F46" s="342">
        <v>1</v>
      </c>
      <c r="G46" s="343">
        <v>1119.1300000000001</v>
      </c>
      <c r="H46" s="344">
        <f t="shared" si="0"/>
        <v>1346.87</v>
      </c>
      <c r="I46" s="345">
        <f t="shared" si="1"/>
        <v>1346.87</v>
      </c>
      <c r="J46" s="306"/>
      <c r="K46" s="346"/>
    </row>
    <row r="47" spans="1:11" ht="42.75" x14ac:dyDescent="0.2">
      <c r="A47" s="340" t="s">
        <v>687</v>
      </c>
      <c r="B47" s="309">
        <v>3298</v>
      </c>
      <c r="C47" s="309" t="s">
        <v>366</v>
      </c>
      <c r="D47" s="341" t="s">
        <v>437</v>
      </c>
      <c r="E47" s="309" t="s">
        <v>438</v>
      </c>
      <c r="F47" s="342">
        <v>25</v>
      </c>
      <c r="G47" s="343">
        <v>295.43</v>
      </c>
      <c r="H47" s="344">
        <f t="shared" si="0"/>
        <v>355.55</v>
      </c>
      <c r="I47" s="345">
        <f t="shared" si="1"/>
        <v>8888.75</v>
      </c>
      <c r="J47" s="306"/>
      <c r="K47" s="346"/>
    </row>
    <row r="48" spans="1:11" ht="42.75" x14ac:dyDescent="0.2">
      <c r="A48" s="340" t="s">
        <v>691</v>
      </c>
      <c r="B48" s="309">
        <v>92019</v>
      </c>
      <c r="C48" s="309" t="s">
        <v>113</v>
      </c>
      <c r="D48" s="341" t="s">
        <v>1135</v>
      </c>
      <c r="E48" s="309" t="s">
        <v>157</v>
      </c>
      <c r="F48" s="342">
        <v>25</v>
      </c>
      <c r="G48" s="343">
        <v>86.45</v>
      </c>
      <c r="H48" s="344">
        <f t="shared" si="0"/>
        <v>104.04</v>
      </c>
      <c r="I48" s="345">
        <f t="shared" si="1"/>
        <v>2601</v>
      </c>
      <c r="J48" s="306"/>
      <c r="K48" s="346"/>
    </row>
    <row r="49" spans="1:11" ht="14.25" customHeight="1" x14ac:dyDescent="0.2">
      <c r="A49" s="340" t="s">
        <v>692</v>
      </c>
      <c r="B49" s="309">
        <v>92035</v>
      </c>
      <c r="C49" s="309" t="s">
        <v>113</v>
      </c>
      <c r="D49" s="341" t="s">
        <v>1137</v>
      </c>
      <c r="E49" s="309" t="s">
        <v>157</v>
      </c>
      <c r="F49" s="342">
        <v>15</v>
      </c>
      <c r="G49" s="343">
        <v>73.8</v>
      </c>
      <c r="H49" s="344">
        <f t="shared" si="0"/>
        <v>88.81</v>
      </c>
      <c r="I49" s="345">
        <f t="shared" si="1"/>
        <v>1332.15</v>
      </c>
      <c r="J49" s="306"/>
      <c r="K49" s="346"/>
    </row>
    <row r="50" spans="1:11" ht="28.5" x14ac:dyDescent="0.2">
      <c r="A50" s="340" t="s">
        <v>697</v>
      </c>
      <c r="B50" s="309">
        <v>1678</v>
      </c>
      <c r="C50" s="309" t="s">
        <v>366</v>
      </c>
      <c r="D50" s="341" t="s">
        <v>440</v>
      </c>
      <c r="E50" s="309" t="s">
        <v>166</v>
      </c>
      <c r="F50" s="342">
        <v>14</v>
      </c>
      <c r="G50" s="343">
        <v>116.27</v>
      </c>
      <c r="H50" s="344">
        <f t="shared" si="0"/>
        <v>139.93</v>
      </c>
      <c r="I50" s="345">
        <f t="shared" si="1"/>
        <v>1959.02</v>
      </c>
      <c r="J50" s="306"/>
      <c r="K50" s="346"/>
    </row>
    <row r="51" spans="1:11" ht="28.5" x14ac:dyDescent="0.2">
      <c r="A51" s="340" t="s">
        <v>701</v>
      </c>
      <c r="B51" s="309">
        <v>1683</v>
      </c>
      <c r="C51" s="309" t="s">
        <v>366</v>
      </c>
      <c r="D51" s="341" t="s">
        <v>442</v>
      </c>
      <c r="E51" s="309" t="s">
        <v>438</v>
      </c>
      <c r="F51" s="342">
        <v>20</v>
      </c>
      <c r="G51" s="343">
        <v>107.12</v>
      </c>
      <c r="H51" s="344">
        <f t="shared" si="0"/>
        <v>128.91</v>
      </c>
      <c r="I51" s="345">
        <f t="shared" si="1"/>
        <v>2578.1999999999998</v>
      </c>
      <c r="J51" s="306"/>
      <c r="K51" s="346"/>
    </row>
    <row r="52" spans="1:11" ht="57" x14ac:dyDescent="0.2">
      <c r="A52" s="340" t="s">
        <v>702</v>
      </c>
      <c r="B52" s="309">
        <v>101881</v>
      </c>
      <c r="C52" s="309" t="s">
        <v>113</v>
      </c>
      <c r="D52" s="341" t="s">
        <v>444</v>
      </c>
      <c r="E52" s="309" t="s">
        <v>157</v>
      </c>
      <c r="F52" s="342">
        <v>1</v>
      </c>
      <c r="G52" s="343">
        <v>969.48</v>
      </c>
      <c r="H52" s="344">
        <f t="shared" si="0"/>
        <v>1166.76</v>
      </c>
      <c r="I52" s="345">
        <f t="shared" si="1"/>
        <v>1166.76</v>
      </c>
      <c r="J52" s="306"/>
      <c r="K52" s="346"/>
    </row>
    <row r="53" spans="1:11" ht="28.5" x14ac:dyDescent="0.2">
      <c r="A53" s="340" t="s">
        <v>708</v>
      </c>
      <c r="B53" s="309">
        <v>93660</v>
      </c>
      <c r="C53" s="309" t="s">
        <v>113</v>
      </c>
      <c r="D53" s="341" t="s">
        <v>446</v>
      </c>
      <c r="E53" s="309" t="s">
        <v>157</v>
      </c>
      <c r="F53" s="342">
        <v>12</v>
      </c>
      <c r="G53" s="343">
        <v>54.48</v>
      </c>
      <c r="H53" s="344">
        <f t="shared" si="0"/>
        <v>65.56</v>
      </c>
      <c r="I53" s="345">
        <f t="shared" si="1"/>
        <v>786.72</v>
      </c>
      <c r="J53" s="306"/>
      <c r="K53" s="346"/>
    </row>
    <row r="54" spans="1:11" ht="28.5" x14ac:dyDescent="0.2">
      <c r="A54" s="340" t="s">
        <v>711</v>
      </c>
      <c r="B54" s="309">
        <v>93661</v>
      </c>
      <c r="C54" s="309" t="s">
        <v>113</v>
      </c>
      <c r="D54" s="341" t="s">
        <v>448</v>
      </c>
      <c r="E54" s="309" t="s">
        <v>157</v>
      </c>
      <c r="F54" s="342">
        <v>9</v>
      </c>
      <c r="G54" s="343">
        <v>54.48</v>
      </c>
      <c r="H54" s="344">
        <f t="shared" si="0"/>
        <v>65.56</v>
      </c>
      <c r="I54" s="345">
        <f t="shared" si="1"/>
        <v>590.04</v>
      </c>
      <c r="J54" s="306"/>
      <c r="K54" s="346"/>
    </row>
    <row r="55" spans="1:11" ht="28.5" x14ac:dyDescent="0.2">
      <c r="A55" s="340" t="s">
        <v>712</v>
      </c>
      <c r="B55" s="309">
        <v>93662</v>
      </c>
      <c r="C55" s="309" t="s">
        <v>113</v>
      </c>
      <c r="D55" s="341" t="s">
        <v>450</v>
      </c>
      <c r="E55" s="309" t="s">
        <v>157</v>
      </c>
      <c r="F55" s="342">
        <v>8</v>
      </c>
      <c r="G55" s="343">
        <v>56.4</v>
      </c>
      <c r="H55" s="344">
        <f t="shared" si="0"/>
        <v>67.87</v>
      </c>
      <c r="I55" s="345">
        <f t="shared" si="1"/>
        <v>542.96</v>
      </c>
      <c r="J55" s="306"/>
      <c r="K55" s="346"/>
    </row>
    <row r="56" spans="1:11" ht="42.75" x14ac:dyDescent="0.2">
      <c r="A56" s="340" t="s">
        <v>715</v>
      </c>
      <c r="B56" s="309">
        <v>93654</v>
      </c>
      <c r="C56" s="309" t="s">
        <v>113</v>
      </c>
      <c r="D56" s="341" t="s">
        <v>452</v>
      </c>
      <c r="E56" s="309" t="s">
        <v>157</v>
      </c>
      <c r="F56" s="342">
        <v>11</v>
      </c>
      <c r="G56" s="343">
        <v>11.47</v>
      </c>
      <c r="H56" s="344">
        <f t="shared" si="0"/>
        <v>13.8</v>
      </c>
      <c r="I56" s="345">
        <f t="shared" si="1"/>
        <v>151.80000000000001</v>
      </c>
      <c r="J56" s="306"/>
      <c r="K56" s="346"/>
    </row>
    <row r="57" spans="1:11" ht="42.75" x14ac:dyDescent="0.2">
      <c r="A57" s="340" t="s">
        <v>718</v>
      </c>
      <c r="B57" s="309">
        <v>91924</v>
      </c>
      <c r="C57" s="309" t="s">
        <v>113</v>
      </c>
      <c r="D57" s="341" t="s">
        <v>383</v>
      </c>
      <c r="E57" s="309" t="s">
        <v>158</v>
      </c>
      <c r="F57" s="342">
        <v>625</v>
      </c>
      <c r="G57" s="343">
        <v>3.37</v>
      </c>
      <c r="H57" s="344">
        <f t="shared" si="0"/>
        <v>4.05</v>
      </c>
      <c r="I57" s="345">
        <f t="shared" si="1"/>
        <v>2531.25</v>
      </c>
      <c r="J57" s="306"/>
      <c r="K57" s="346"/>
    </row>
    <row r="58" spans="1:11" ht="42.75" x14ac:dyDescent="0.2">
      <c r="A58" s="340" t="s">
        <v>724</v>
      </c>
      <c r="B58" s="309">
        <v>91926</v>
      </c>
      <c r="C58" s="309" t="s">
        <v>113</v>
      </c>
      <c r="D58" s="341" t="s">
        <v>384</v>
      </c>
      <c r="E58" s="309" t="s">
        <v>158</v>
      </c>
      <c r="F58" s="342">
        <v>800</v>
      </c>
      <c r="G58" s="343">
        <v>4.88</v>
      </c>
      <c r="H58" s="344">
        <f t="shared" si="0"/>
        <v>5.87</v>
      </c>
      <c r="I58" s="345">
        <f t="shared" si="1"/>
        <v>4696</v>
      </c>
      <c r="J58" s="306"/>
      <c r="K58" s="346"/>
    </row>
    <row r="59" spans="1:11" ht="57" x14ac:dyDescent="0.2">
      <c r="A59" s="340" t="s">
        <v>727</v>
      </c>
      <c r="B59" s="309">
        <v>91845</v>
      </c>
      <c r="C59" s="309" t="s">
        <v>113</v>
      </c>
      <c r="D59" s="341" t="s">
        <v>385</v>
      </c>
      <c r="E59" s="309" t="s">
        <v>158</v>
      </c>
      <c r="F59" s="342">
        <v>800</v>
      </c>
      <c r="G59" s="343">
        <v>8.6199999999999992</v>
      </c>
      <c r="H59" s="344">
        <f t="shared" si="0"/>
        <v>10.37</v>
      </c>
      <c r="I59" s="345">
        <f t="shared" si="1"/>
        <v>8296</v>
      </c>
      <c r="J59" s="306"/>
      <c r="K59" s="346"/>
    </row>
    <row r="60" spans="1:11" ht="42.75" x14ac:dyDescent="0.2">
      <c r="A60" s="340" t="s">
        <v>732</v>
      </c>
      <c r="B60" s="309">
        <v>92980</v>
      </c>
      <c r="C60" s="309" t="s">
        <v>113</v>
      </c>
      <c r="D60" s="341" t="s">
        <v>386</v>
      </c>
      <c r="E60" s="309" t="s">
        <v>158</v>
      </c>
      <c r="F60" s="342">
        <v>456</v>
      </c>
      <c r="G60" s="343">
        <v>11.61</v>
      </c>
      <c r="H60" s="344">
        <f t="shared" si="0"/>
        <v>13.97</v>
      </c>
      <c r="I60" s="345">
        <f t="shared" si="1"/>
        <v>6370.32</v>
      </c>
      <c r="J60" s="306"/>
      <c r="K60" s="346"/>
    </row>
    <row r="61" spans="1:11" ht="28.5" x14ac:dyDescent="0.2">
      <c r="A61" s="340" t="s">
        <v>735</v>
      </c>
      <c r="B61" s="309">
        <v>11955</v>
      </c>
      <c r="C61" s="309" t="s">
        <v>366</v>
      </c>
      <c r="D61" s="341" t="s">
        <v>458</v>
      </c>
      <c r="E61" s="309" t="s">
        <v>154</v>
      </c>
      <c r="F61" s="342">
        <v>9.6</v>
      </c>
      <c r="G61" s="343">
        <v>360.9</v>
      </c>
      <c r="H61" s="344">
        <f t="shared" si="0"/>
        <v>434.34</v>
      </c>
      <c r="I61" s="345">
        <f t="shared" si="1"/>
        <v>4169.66</v>
      </c>
      <c r="J61" s="306"/>
      <c r="K61" s="346"/>
    </row>
    <row r="62" spans="1:11" ht="57" x14ac:dyDescent="0.2">
      <c r="A62" s="340" t="s">
        <v>739</v>
      </c>
      <c r="B62" s="309">
        <v>11494</v>
      </c>
      <c r="C62" s="309" t="s">
        <v>366</v>
      </c>
      <c r="D62" s="341" t="s">
        <v>460</v>
      </c>
      <c r="E62" s="309" t="s">
        <v>154</v>
      </c>
      <c r="F62" s="342">
        <v>24</v>
      </c>
      <c r="G62" s="343">
        <v>352.58</v>
      </c>
      <c r="H62" s="344">
        <f t="shared" si="0"/>
        <v>424.33</v>
      </c>
      <c r="I62" s="345">
        <f t="shared" si="1"/>
        <v>10183.92</v>
      </c>
      <c r="J62" s="306"/>
      <c r="K62" s="346"/>
    </row>
    <row r="63" spans="1:11" ht="28.5" x14ac:dyDescent="0.2">
      <c r="A63" s="340" t="s">
        <v>742</v>
      </c>
      <c r="B63" s="309">
        <v>102180</v>
      </c>
      <c r="C63" s="309" t="s">
        <v>113</v>
      </c>
      <c r="D63" s="341" t="s">
        <v>462</v>
      </c>
      <c r="E63" s="309" t="s">
        <v>154</v>
      </c>
      <c r="F63" s="342">
        <v>20</v>
      </c>
      <c r="G63" s="343">
        <v>490.82</v>
      </c>
      <c r="H63" s="344">
        <f t="shared" si="0"/>
        <v>590.70000000000005</v>
      </c>
      <c r="I63" s="345">
        <f t="shared" si="1"/>
        <v>11814</v>
      </c>
      <c r="J63" s="306"/>
      <c r="K63" s="346"/>
    </row>
    <row r="64" spans="1:11" ht="28.5" x14ac:dyDescent="0.2">
      <c r="A64" s="340" t="s">
        <v>754</v>
      </c>
      <c r="B64" s="309">
        <v>11940</v>
      </c>
      <c r="C64" s="309" t="s">
        <v>366</v>
      </c>
      <c r="D64" s="341" t="s">
        <v>464</v>
      </c>
      <c r="E64" s="309" t="s">
        <v>154</v>
      </c>
      <c r="F64" s="342">
        <v>6</v>
      </c>
      <c r="G64" s="343">
        <v>380.84</v>
      </c>
      <c r="H64" s="344">
        <f t="shared" si="0"/>
        <v>458.34</v>
      </c>
      <c r="I64" s="345">
        <f t="shared" si="1"/>
        <v>2750.04</v>
      </c>
      <c r="J64" s="306"/>
      <c r="K64" s="346"/>
    </row>
    <row r="65" spans="1:11" ht="28.5" x14ac:dyDescent="0.2">
      <c r="A65" s="340" t="s">
        <v>756</v>
      </c>
      <c r="B65" s="309">
        <v>11941</v>
      </c>
      <c r="C65" s="309" t="s">
        <v>366</v>
      </c>
      <c r="D65" s="341" t="s">
        <v>466</v>
      </c>
      <c r="E65" s="309" t="s">
        <v>154</v>
      </c>
      <c r="F65" s="342">
        <v>14</v>
      </c>
      <c r="G65" s="343">
        <v>527.16999999999996</v>
      </c>
      <c r="H65" s="344">
        <f t="shared" si="0"/>
        <v>634.44000000000005</v>
      </c>
      <c r="I65" s="345">
        <f t="shared" si="1"/>
        <v>8882.16</v>
      </c>
      <c r="J65" s="306"/>
      <c r="K65" s="346"/>
    </row>
    <row r="66" spans="1:11" ht="42.75" x14ac:dyDescent="0.2">
      <c r="A66" s="340" t="s">
        <v>759</v>
      </c>
      <c r="B66" s="309">
        <v>102185</v>
      </c>
      <c r="C66" s="309" t="s">
        <v>113</v>
      </c>
      <c r="D66" s="341" t="s">
        <v>468</v>
      </c>
      <c r="E66" s="309" t="s">
        <v>157</v>
      </c>
      <c r="F66" s="342">
        <v>1</v>
      </c>
      <c r="G66" s="343">
        <v>4419.55</v>
      </c>
      <c r="H66" s="344">
        <f t="shared" si="0"/>
        <v>5318.92</v>
      </c>
      <c r="I66" s="345">
        <f t="shared" si="1"/>
        <v>5318.92</v>
      </c>
      <c r="J66" s="306"/>
      <c r="K66" s="346"/>
    </row>
    <row r="67" spans="1:11" ht="42.75" x14ac:dyDescent="0.2">
      <c r="A67" s="340" t="s">
        <v>767</v>
      </c>
      <c r="B67" s="309">
        <v>102183</v>
      </c>
      <c r="C67" s="309" t="s">
        <v>113</v>
      </c>
      <c r="D67" s="341" t="s">
        <v>470</v>
      </c>
      <c r="E67" s="309" t="s">
        <v>157</v>
      </c>
      <c r="F67" s="342">
        <v>1</v>
      </c>
      <c r="G67" s="343">
        <v>2225.7800000000002</v>
      </c>
      <c r="H67" s="344">
        <f t="shared" si="0"/>
        <v>2678.72</v>
      </c>
      <c r="I67" s="345">
        <f t="shared" si="1"/>
        <v>2678.72</v>
      </c>
      <c r="J67" s="306"/>
      <c r="K67" s="346"/>
    </row>
    <row r="68" spans="1:11" x14ac:dyDescent="0.2">
      <c r="A68" s="340" t="s">
        <v>768</v>
      </c>
      <c r="B68" s="309">
        <v>10712</v>
      </c>
      <c r="C68" s="309" t="s">
        <v>366</v>
      </c>
      <c r="D68" s="341" t="s">
        <v>472</v>
      </c>
      <c r="E68" s="309" t="s">
        <v>154</v>
      </c>
      <c r="F68" s="342">
        <v>12</v>
      </c>
      <c r="G68" s="343">
        <v>416.19</v>
      </c>
      <c r="H68" s="344">
        <f t="shared" si="0"/>
        <v>500.88</v>
      </c>
      <c r="I68" s="345">
        <f t="shared" si="1"/>
        <v>6010.56</v>
      </c>
      <c r="J68" s="306"/>
      <c r="K68" s="346"/>
    </row>
    <row r="69" spans="1:11" ht="42.75" x14ac:dyDescent="0.2">
      <c r="A69" s="340" t="s">
        <v>784</v>
      </c>
      <c r="B69" s="309">
        <v>11149</v>
      </c>
      <c r="C69" s="309" t="s">
        <v>366</v>
      </c>
      <c r="D69" s="341" t="s">
        <v>474</v>
      </c>
      <c r="E69" s="309" t="s">
        <v>166</v>
      </c>
      <c r="F69" s="342">
        <v>1</v>
      </c>
      <c r="G69" s="343">
        <v>1102.94</v>
      </c>
      <c r="H69" s="344">
        <f t="shared" si="0"/>
        <v>1327.38</v>
      </c>
      <c r="I69" s="345">
        <f t="shared" si="1"/>
        <v>1327.38</v>
      </c>
      <c r="J69" s="306"/>
      <c r="K69" s="346"/>
    </row>
    <row r="70" spans="1:11" ht="28.5" x14ac:dyDescent="0.2">
      <c r="A70" s="340" t="s">
        <v>790</v>
      </c>
      <c r="B70" s="309">
        <v>11986</v>
      </c>
      <c r="C70" s="309" t="s">
        <v>366</v>
      </c>
      <c r="D70" s="341" t="s">
        <v>476</v>
      </c>
      <c r="E70" s="309" t="s">
        <v>166</v>
      </c>
      <c r="F70" s="342">
        <v>1</v>
      </c>
      <c r="G70" s="343">
        <v>1338.05</v>
      </c>
      <c r="H70" s="344">
        <f t="shared" si="0"/>
        <v>1610.34</v>
      </c>
      <c r="I70" s="345">
        <f t="shared" si="1"/>
        <v>1610.34</v>
      </c>
      <c r="J70" s="306"/>
      <c r="K70" s="346"/>
    </row>
    <row r="71" spans="1:11" ht="42.75" x14ac:dyDescent="0.2">
      <c r="A71" s="340" t="s">
        <v>792</v>
      </c>
      <c r="B71" s="309">
        <v>102491</v>
      </c>
      <c r="C71" s="309" t="s">
        <v>113</v>
      </c>
      <c r="D71" s="341" t="s">
        <v>387</v>
      </c>
      <c r="E71" s="309" t="s">
        <v>154</v>
      </c>
      <c r="F71" s="342">
        <v>143</v>
      </c>
      <c r="G71" s="343">
        <v>24.61</v>
      </c>
      <c r="H71" s="344">
        <f t="shared" si="0"/>
        <v>29.61</v>
      </c>
      <c r="I71" s="345">
        <f t="shared" si="1"/>
        <v>4234.2299999999996</v>
      </c>
      <c r="J71" s="306"/>
      <c r="K71" s="346"/>
    </row>
    <row r="72" spans="1:11" ht="28.5" x14ac:dyDescent="0.2">
      <c r="A72" s="340" t="s">
        <v>800</v>
      </c>
      <c r="B72" s="309">
        <v>99814</v>
      </c>
      <c r="C72" s="309" t="s">
        <v>113</v>
      </c>
      <c r="D72" s="341" t="s">
        <v>479</v>
      </c>
      <c r="E72" s="309" t="s">
        <v>154</v>
      </c>
      <c r="F72" s="342">
        <v>143</v>
      </c>
      <c r="G72" s="343">
        <v>1.82</v>
      </c>
      <c r="H72" s="344">
        <f t="shared" si="0"/>
        <v>2.19</v>
      </c>
      <c r="I72" s="345">
        <f t="shared" si="1"/>
        <v>313.17</v>
      </c>
      <c r="J72" s="306"/>
      <c r="K72" s="346"/>
    </row>
    <row r="73" spans="1:11" ht="28.5" x14ac:dyDescent="0.2">
      <c r="A73" s="340" t="s">
        <v>806</v>
      </c>
      <c r="B73" s="309">
        <v>96620</v>
      </c>
      <c r="C73" s="309" t="s">
        <v>113</v>
      </c>
      <c r="D73" s="341" t="s">
        <v>388</v>
      </c>
      <c r="E73" s="309" t="s">
        <v>155</v>
      </c>
      <c r="F73" s="342">
        <v>2.2999999999999998</v>
      </c>
      <c r="G73" s="343">
        <v>923.23</v>
      </c>
      <c r="H73" s="344">
        <f t="shared" si="0"/>
        <v>1111.0999999999999</v>
      </c>
      <c r="I73" s="345">
        <f t="shared" si="1"/>
        <v>2555.5300000000002</v>
      </c>
      <c r="J73" s="306"/>
      <c r="K73" s="346"/>
    </row>
    <row r="74" spans="1:11" ht="42.75" x14ac:dyDescent="0.2">
      <c r="A74" s="340" t="s">
        <v>811</v>
      </c>
      <c r="B74" s="309">
        <v>4653</v>
      </c>
      <c r="C74" s="309" t="s">
        <v>366</v>
      </c>
      <c r="D74" s="341" t="s">
        <v>482</v>
      </c>
      <c r="E74" s="309" t="s">
        <v>154</v>
      </c>
      <c r="F74" s="342">
        <v>216</v>
      </c>
      <c r="G74" s="343">
        <v>29.45</v>
      </c>
      <c r="H74" s="344">
        <f t="shared" si="0"/>
        <v>35.44</v>
      </c>
      <c r="I74" s="345">
        <f t="shared" si="1"/>
        <v>7655.04</v>
      </c>
      <c r="J74" s="306"/>
      <c r="K74" s="346"/>
    </row>
    <row r="75" spans="1:11" ht="57" x14ac:dyDescent="0.2">
      <c r="A75" s="340" t="s">
        <v>817</v>
      </c>
      <c r="B75" s="309">
        <v>3653</v>
      </c>
      <c r="C75" s="309" t="s">
        <v>366</v>
      </c>
      <c r="D75" s="341" t="s">
        <v>484</v>
      </c>
      <c r="E75" s="309" t="s">
        <v>154</v>
      </c>
      <c r="F75" s="342">
        <v>60</v>
      </c>
      <c r="G75" s="343">
        <v>103.13</v>
      </c>
      <c r="H75" s="344">
        <f t="shared" si="0"/>
        <v>124.11</v>
      </c>
      <c r="I75" s="345">
        <f t="shared" si="1"/>
        <v>7446.6</v>
      </c>
      <c r="J75" s="306"/>
      <c r="K75" s="346"/>
    </row>
    <row r="76" spans="1:11" ht="28.5" x14ac:dyDescent="0.2">
      <c r="A76" s="340" t="s">
        <v>824</v>
      </c>
      <c r="B76" s="309">
        <v>98516</v>
      </c>
      <c r="C76" s="309" t="s">
        <v>113</v>
      </c>
      <c r="D76" s="341" t="s">
        <v>389</v>
      </c>
      <c r="E76" s="309" t="s">
        <v>157</v>
      </c>
      <c r="F76" s="342">
        <v>4</v>
      </c>
      <c r="G76" s="343">
        <v>367.04</v>
      </c>
      <c r="H76" s="344">
        <f t="shared" si="0"/>
        <v>441.73</v>
      </c>
      <c r="I76" s="345">
        <f t="shared" si="1"/>
        <v>1766.92</v>
      </c>
      <c r="J76" s="306"/>
      <c r="K76" s="346"/>
    </row>
    <row r="77" spans="1:11" x14ac:dyDescent="0.2">
      <c r="A77" s="340" t="s">
        <v>834</v>
      </c>
      <c r="B77" s="309">
        <v>98509</v>
      </c>
      <c r="C77" s="309" t="s">
        <v>113</v>
      </c>
      <c r="D77" s="341" t="s">
        <v>487</v>
      </c>
      <c r="E77" s="309" t="s">
        <v>157</v>
      </c>
      <c r="F77" s="342">
        <v>32</v>
      </c>
      <c r="G77" s="343">
        <v>62.24</v>
      </c>
      <c r="H77" s="344">
        <f t="shared" si="0"/>
        <v>74.900000000000006</v>
      </c>
      <c r="I77" s="345">
        <f t="shared" si="1"/>
        <v>2396.8000000000002</v>
      </c>
      <c r="J77" s="306"/>
      <c r="K77" s="346"/>
    </row>
    <row r="78" spans="1:11" ht="28.5" x14ac:dyDescent="0.2">
      <c r="A78" s="340" t="s">
        <v>837</v>
      </c>
      <c r="B78" s="309">
        <v>103946</v>
      </c>
      <c r="C78" s="309" t="s">
        <v>113</v>
      </c>
      <c r="D78" s="341" t="s">
        <v>390</v>
      </c>
      <c r="E78" s="309" t="s">
        <v>154</v>
      </c>
      <c r="F78" s="342">
        <v>120</v>
      </c>
      <c r="G78" s="343">
        <v>18.260000000000002</v>
      </c>
      <c r="H78" s="344">
        <f t="shared" si="0"/>
        <v>21.97</v>
      </c>
      <c r="I78" s="345">
        <f t="shared" si="1"/>
        <v>2636.4</v>
      </c>
      <c r="J78" s="306"/>
      <c r="K78" s="346"/>
    </row>
    <row r="79" spans="1:11" ht="42.75" x14ac:dyDescent="0.2">
      <c r="A79" s="340" t="s">
        <v>840</v>
      </c>
      <c r="B79" s="309">
        <v>93588</v>
      </c>
      <c r="C79" s="309" t="s">
        <v>113</v>
      </c>
      <c r="D79" s="341" t="s">
        <v>391</v>
      </c>
      <c r="E79" s="309" t="s">
        <v>392</v>
      </c>
      <c r="F79" s="342">
        <v>980</v>
      </c>
      <c r="G79" s="343">
        <v>3.26</v>
      </c>
      <c r="H79" s="344">
        <f t="shared" si="0"/>
        <v>3.92</v>
      </c>
      <c r="I79" s="345">
        <f t="shared" si="1"/>
        <v>3841.6</v>
      </c>
      <c r="J79" s="306"/>
      <c r="K79" s="346"/>
    </row>
    <row r="80" spans="1:11" ht="57.75" thickBot="1" x14ac:dyDescent="0.25">
      <c r="A80" s="348" t="s">
        <v>846</v>
      </c>
      <c r="B80" s="349">
        <v>100982</v>
      </c>
      <c r="C80" s="349" t="s">
        <v>113</v>
      </c>
      <c r="D80" s="350" t="s">
        <v>491</v>
      </c>
      <c r="E80" s="349" t="s">
        <v>155</v>
      </c>
      <c r="F80" s="351">
        <v>70</v>
      </c>
      <c r="G80" s="352">
        <v>9.42</v>
      </c>
      <c r="H80" s="344">
        <f t="shared" ref="H80" si="2">TRUNC(G80*1.2035,2)</f>
        <v>11.33</v>
      </c>
      <c r="I80" s="345">
        <f t="shared" ref="I80" si="3">TRUNC(F80*H80,2)</f>
        <v>793.1</v>
      </c>
      <c r="J80" s="306"/>
      <c r="K80" s="346"/>
    </row>
    <row r="81" spans="1:9" ht="15" thickBot="1" x14ac:dyDescent="0.25">
      <c r="A81" s="353"/>
      <c r="D81" s="316"/>
      <c r="E81" s="182"/>
      <c r="F81" s="354"/>
      <c r="G81" s="355"/>
      <c r="H81" s="356"/>
      <c r="I81" s="356"/>
    </row>
    <row r="82" spans="1:9" ht="19.5" customHeight="1" thickBot="1" x14ac:dyDescent="0.25">
      <c r="A82" s="353"/>
      <c r="D82" s="316"/>
      <c r="E82" s="182"/>
      <c r="F82" s="354"/>
      <c r="G82" s="372"/>
      <c r="H82" s="370" t="s">
        <v>62</v>
      </c>
      <c r="I82" s="371">
        <f>SUM(I15:I80)</f>
        <v>295203.98999999993</v>
      </c>
    </row>
    <row r="83" spans="1:9" ht="19.5" customHeight="1" x14ac:dyDescent="0.2">
      <c r="A83" s="353"/>
      <c r="D83" s="316"/>
      <c r="E83" s="182"/>
      <c r="F83" s="354"/>
      <c r="G83" s="355"/>
      <c r="H83" s="357"/>
      <c r="I83" s="358"/>
    </row>
    <row r="84" spans="1:9" ht="19.5" customHeight="1" x14ac:dyDescent="0.2">
      <c r="A84" s="353"/>
      <c r="D84" s="316"/>
      <c r="E84" s="182"/>
      <c r="F84" s="354"/>
      <c r="G84" s="355"/>
      <c r="H84" s="357"/>
      <c r="I84" s="358"/>
    </row>
    <row r="85" spans="1:9" ht="19.5" customHeight="1" x14ac:dyDescent="0.2">
      <c r="A85" s="353"/>
      <c r="D85" s="316"/>
      <c r="E85" s="182"/>
      <c r="F85" s="354"/>
      <c r="G85" s="355"/>
      <c r="H85" s="357"/>
      <c r="I85" s="358"/>
    </row>
    <row r="86" spans="1:9" ht="19.5" customHeight="1" x14ac:dyDescent="0.2">
      <c r="A86" s="353"/>
      <c r="D86" s="316"/>
      <c r="E86" s="182"/>
      <c r="F86" s="354"/>
      <c r="G86" s="355"/>
      <c r="H86" s="357"/>
      <c r="I86" s="358"/>
    </row>
    <row r="87" spans="1:9" ht="19.5" customHeight="1" x14ac:dyDescent="0.2">
      <c r="A87" s="462"/>
      <c r="B87" s="462"/>
      <c r="C87" s="462"/>
      <c r="D87" s="463"/>
      <c r="E87" s="463"/>
      <c r="F87" s="354"/>
      <c r="G87" s="462" t="s">
        <v>393</v>
      </c>
      <c r="H87" s="462"/>
      <c r="I87" s="462"/>
    </row>
    <row r="88" spans="1:9" ht="15" customHeight="1" x14ac:dyDescent="0.2">
      <c r="A88" s="454"/>
      <c r="B88" s="454"/>
      <c r="C88" s="454"/>
      <c r="D88" s="359"/>
      <c r="E88" s="182"/>
      <c r="H88" s="182" t="s">
        <v>394</v>
      </c>
      <c r="I88" s="360"/>
    </row>
    <row r="89" spans="1:9" ht="16.5" customHeight="1" x14ac:dyDescent="0.2">
      <c r="A89" s="454"/>
      <c r="B89" s="454"/>
      <c r="C89" s="454"/>
      <c r="D89" s="361"/>
      <c r="E89" s="182"/>
      <c r="G89" s="454" t="s">
        <v>395</v>
      </c>
      <c r="H89" s="454"/>
      <c r="I89" s="454"/>
    </row>
    <row r="90" spans="1:9" x14ac:dyDescent="0.2">
      <c r="A90" s="353"/>
      <c r="D90" s="359"/>
      <c r="E90" s="182"/>
      <c r="F90" s="354"/>
      <c r="G90" s="355"/>
      <c r="H90" s="356"/>
      <c r="I90" s="356"/>
    </row>
    <row r="91" spans="1:9" x14ac:dyDescent="0.2">
      <c r="A91" s="362"/>
      <c r="B91" s="363"/>
      <c r="C91" s="363"/>
      <c r="D91" s="364"/>
      <c r="E91" s="363"/>
      <c r="F91" s="365"/>
      <c r="G91" s="366"/>
      <c r="H91" s="367"/>
      <c r="I91" s="367"/>
    </row>
    <row r="92" spans="1:9" x14ac:dyDescent="0.2">
      <c r="A92" s="362"/>
      <c r="B92" s="363"/>
      <c r="C92" s="363"/>
      <c r="D92" s="364"/>
      <c r="E92" s="363"/>
      <c r="F92" s="365"/>
      <c r="G92" s="366"/>
      <c r="H92" s="367"/>
      <c r="I92" s="367"/>
    </row>
    <row r="93" spans="1:9" x14ac:dyDescent="0.2">
      <c r="A93" s="362"/>
      <c r="B93" s="363"/>
      <c r="C93" s="363"/>
      <c r="D93" s="364"/>
      <c r="E93" s="363"/>
      <c r="F93" s="365"/>
      <c r="G93" s="366"/>
      <c r="H93" s="367"/>
      <c r="I93" s="367"/>
    </row>
    <row r="94" spans="1:9" x14ac:dyDescent="0.2">
      <c r="A94" s="362"/>
      <c r="B94" s="363"/>
      <c r="C94" s="363"/>
      <c r="D94" s="364"/>
      <c r="E94" s="363"/>
      <c r="F94" s="365"/>
      <c r="G94" s="366"/>
      <c r="H94" s="367"/>
      <c r="I94" s="367"/>
    </row>
    <row r="95" spans="1:9" x14ac:dyDescent="0.2">
      <c r="A95" s="362"/>
      <c r="B95" s="363"/>
      <c r="C95" s="363"/>
      <c r="D95" s="364"/>
      <c r="E95" s="363"/>
      <c r="F95" s="365"/>
      <c r="G95" s="366"/>
      <c r="H95" s="367"/>
      <c r="I95" s="367"/>
    </row>
    <row r="96" spans="1:9" x14ac:dyDescent="0.2">
      <c r="A96" s="362"/>
      <c r="B96" s="363"/>
      <c r="C96" s="363"/>
      <c r="D96" s="364"/>
      <c r="E96" s="363"/>
      <c r="F96" s="365"/>
      <c r="G96" s="366"/>
      <c r="H96" s="367"/>
      <c r="I96" s="367"/>
    </row>
    <row r="97" spans="1:9" x14ac:dyDescent="0.2">
      <c r="A97" s="362"/>
      <c r="B97" s="363"/>
      <c r="C97" s="363"/>
      <c r="D97" s="364"/>
      <c r="E97" s="363"/>
      <c r="F97" s="365"/>
      <c r="G97" s="366"/>
      <c r="H97" s="367"/>
      <c r="I97" s="367"/>
    </row>
    <row r="98" spans="1:9" x14ac:dyDescent="0.2">
      <c r="A98" s="362"/>
      <c r="B98" s="363"/>
      <c r="C98" s="363"/>
      <c r="D98" s="364"/>
      <c r="E98" s="363"/>
      <c r="F98" s="365"/>
      <c r="G98" s="366"/>
      <c r="H98" s="367"/>
      <c r="I98" s="367"/>
    </row>
    <row r="99" spans="1:9" x14ac:dyDescent="0.2">
      <c r="A99" s="362"/>
      <c r="B99" s="363"/>
      <c r="C99" s="363"/>
      <c r="D99" s="364"/>
      <c r="E99" s="363"/>
      <c r="F99" s="365"/>
      <c r="G99" s="366"/>
      <c r="H99" s="367"/>
      <c r="I99" s="367"/>
    </row>
    <row r="100" spans="1:9" x14ac:dyDescent="0.2">
      <c r="A100" s="362"/>
      <c r="B100" s="363"/>
      <c r="C100" s="363"/>
      <c r="D100" s="364"/>
      <c r="E100" s="363"/>
      <c r="F100" s="365"/>
      <c r="G100" s="366"/>
      <c r="H100" s="367"/>
      <c r="I100" s="367"/>
    </row>
    <row r="101" spans="1:9" x14ac:dyDescent="0.2">
      <c r="A101" s="362"/>
      <c r="B101" s="363"/>
      <c r="C101" s="363"/>
      <c r="D101" s="364"/>
      <c r="E101" s="363"/>
      <c r="F101" s="365"/>
      <c r="G101" s="366"/>
      <c r="H101" s="367"/>
      <c r="I101" s="367"/>
    </row>
    <row r="102" spans="1:9" x14ac:dyDescent="0.2">
      <c r="A102" s="362"/>
      <c r="B102" s="363"/>
      <c r="C102" s="363"/>
      <c r="D102" s="364"/>
      <c r="E102" s="363"/>
      <c r="F102" s="365"/>
      <c r="G102" s="366"/>
      <c r="H102" s="367"/>
      <c r="I102" s="367"/>
    </row>
    <row r="103" spans="1:9" x14ac:dyDescent="0.2">
      <c r="A103" s="362"/>
      <c r="B103" s="363"/>
      <c r="C103" s="363"/>
      <c r="D103" s="364"/>
      <c r="E103" s="363"/>
      <c r="F103" s="365"/>
      <c r="G103" s="366"/>
      <c r="H103" s="367"/>
      <c r="I103" s="367"/>
    </row>
    <row r="104" spans="1:9" x14ac:dyDescent="0.2">
      <c r="A104" s="362"/>
      <c r="B104" s="363"/>
      <c r="C104" s="363"/>
      <c r="D104" s="364"/>
      <c r="E104" s="363"/>
      <c r="F104" s="365"/>
      <c r="G104" s="366"/>
      <c r="H104" s="367"/>
      <c r="I104" s="367"/>
    </row>
    <row r="105" spans="1:9" x14ac:dyDescent="0.2">
      <c r="A105" s="362"/>
      <c r="B105" s="363"/>
      <c r="C105" s="363"/>
      <c r="D105" s="364"/>
      <c r="E105" s="363"/>
      <c r="F105" s="365"/>
      <c r="G105" s="366"/>
      <c r="H105" s="367"/>
      <c r="I105" s="367"/>
    </row>
    <row r="106" spans="1:9" x14ac:dyDescent="0.2">
      <c r="A106" s="362"/>
      <c r="B106" s="363"/>
      <c r="C106" s="363"/>
      <c r="D106" s="364"/>
      <c r="E106" s="363"/>
      <c r="F106" s="365"/>
      <c r="G106" s="366"/>
      <c r="H106" s="367"/>
      <c r="I106" s="367"/>
    </row>
    <row r="107" spans="1:9" x14ac:dyDescent="0.2">
      <c r="A107" s="362"/>
      <c r="B107" s="363"/>
      <c r="C107" s="363"/>
      <c r="D107" s="364"/>
      <c r="E107" s="363"/>
      <c r="F107" s="365"/>
      <c r="G107" s="366"/>
      <c r="H107" s="367"/>
      <c r="I107" s="367"/>
    </row>
    <row r="108" spans="1:9" x14ac:dyDescent="0.2">
      <c r="A108" s="362"/>
      <c r="B108" s="363"/>
      <c r="C108" s="363"/>
      <c r="D108" s="364"/>
      <c r="E108" s="363"/>
      <c r="F108" s="365"/>
      <c r="G108" s="366"/>
      <c r="H108" s="367"/>
      <c r="I108" s="367"/>
    </row>
    <row r="109" spans="1:9" x14ac:dyDescent="0.2">
      <c r="A109" s="362"/>
      <c r="B109" s="363"/>
      <c r="C109" s="363"/>
      <c r="D109" s="364"/>
      <c r="E109" s="363"/>
      <c r="F109" s="365"/>
      <c r="G109" s="366"/>
      <c r="H109" s="367"/>
      <c r="I109" s="367"/>
    </row>
    <row r="110" spans="1:9" x14ac:dyDescent="0.2">
      <c r="A110" s="362"/>
      <c r="B110" s="363"/>
      <c r="C110" s="363"/>
      <c r="D110" s="364"/>
      <c r="E110" s="363"/>
      <c r="F110" s="365"/>
      <c r="G110" s="366"/>
      <c r="H110" s="367"/>
      <c r="I110" s="367"/>
    </row>
    <row r="111" spans="1:9" x14ac:dyDescent="0.2">
      <c r="A111" s="362"/>
      <c r="B111" s="363"/>
      <c r="C111" s="363"/>
      <c r="D111" s="364"/>
      <c r="E111" s="363"/>
      <c r="F111" s="365"/>
      <c r="G111" s="366"/>
      <c r="H111" s="367"/>
      <c r="I111" s="367"/>
    </row>
    <row r="112" spans="1:9" x14ac:dyDescent="0.2">
      <c r="A112" s="362"/>
      <c r="B112" s="363"/>
      <c r="C112" s="363"/>
      <c r="D112" s="364"/>
      <c r="E112" s="363"/>
      <c r="F112" s="365"/>
      <c r="G112" s="366"/>
      <c r="H112" s="367"/>
      <c r="I112" s="367"/>
    </row>
    <row r="113" spans="1:9" x14ac:dyDescent="0.2">
      <c r="A113" s="362"/>
      <c r="B113" s="363"/>
      <c r="C113" s="363"/>
      <c r="D113" s="364"/>
      <c r="E113" s="363"/>
      <c r="F113" s="365"/>
      <c r="G113" s="366"/>
      <c r="H113" s="367"/>
      <c r="I113" s="367"/>
    </row>
    <row r="114" spans="1:9" x14ac:dyDescent="0.2">
      <c r="A114" s="362"/>
      <c r="B114" s="363"/>
      <c r="C114" s="363"/>
      <c r="D114" s="364"/>
      <c r="E114" s="363"/>
      <c r="F114" s="365"/>
      <c r="G114" s="366"/>
      <c r="H114" s="367"/>
      <c r="I114" s="367"/>
    </row>
    <row r="115" spans="1:9" x14ac:dyDescent="0.2">
      <c r="A115" s="362"/>
      <c r="B115" s="363"/>
      <c r="C115" s="363"/>
      <c r="D115" s="364"/>
      <c r="E115" s="363"/>
      <c r="F115" s="365"/>
      <c r="G115" s="366"/>
      <c r="H115" s="367"/>
      <c r="I115" s="367"/>
    </row>
    <row r="116" spans="1:9" x14ac:dyDescent="0.2">
      <c r="A116" s="362"/>
      <c r="B116" s="363"/>
      <c r="C116" s="363"/>
      <c r="D116" s="364"/>
      <c r="E116" s="363"/>
      <c r="F116" s="365"/>
      <c r="G116" s="366"/>
      <c r="H116" s="367"/>
      <c r="I116" s="367"/>
    </row>
    <row r="117" spans="1:9" x14ac:dyDescent="0.2">
      <c r="A117" s="362"/>
      <c r="B117" s="363"/>
      <c r="C117" s="363"/>
      <c r="D117" s="364"/>
      <c r="E117" s="363"/>
      <c r="F117" s="365"/>
      <c r="G117" s="366"/>
      <c r="H117" s="367"/>
      <c r="I117" s="367"/>
    </row>
    <row r="118" spans="1:9" x14ac:dyDescent="0.2">
      <c r="A118" s="362"/>
      <c r="B118" s="363"/>
      <c r="C118" s="363"/>
      <c r="D118" s="364"/>
      <c r="E118" s="363"/>
      <c r="F118" s="365"/>
      <c r="G118" s="366"/>
      <c r="H118" s="367"/>
      <c r="I118" s="367"/>
    </row>
    <row r="119" spans="1:9" x14ac:dyDescent="0.2">
      <c r="A119" s="362"/>
      <c r="B119" s="363"/>
      <c r="C119" s="363"/>
      <c r="D119" s="364"/>
      <c r="E119" s="363"/>
      <c r="F119" s="365"/>
      <c r="G119" s="366"/>
      <c r="H119" s="367"/>
      <c r="I119" s="367"/>
    </row>
    <row r="120" spans="1:9" x14ac:dyDescent="0.2">
      <c r="A120" s="362"/>
      <c r="B120" s="363"/>
      <c r="C120" s="363"/>
      <c r="D120" s="364"/>
      <c r="E120" s="363"/>
      <c r="F120" s="365"/>
      <c r="G120" s="366"/>
      <c r="H120" s="367"/>
      <c r="I120" s="367"/>
    </row>
    <row r="121" spans="1:9" x14ac:dyDescent="0.2">
      <c r="A121" s="362"/>
      <c r="B121" s="363"/>
      <c r="C121" s="363"/>
      <c r="D121" s="364"/>
      <c r="E121" s="363"/>
      <c r="F121" s="365"/>
      <c r="G121" s="366"/>
      <c r="H121" s="367"/>
      <c r="I121" s="367"/>
    </row>
    <row r="122" spans="1:9" x14ac:dyDescent="0.2">
      <c r="A122" s="362"/>
      <c r="B122" s="363"/>
      <c r="C122" s="363"/>
      <c r="D122" s="364"/>
      <c r="E122" s="363"/>
      <c r="F122" s="365"/>
      <c r="G122" s="366"/>
      <c r="H122" s="367"/>
      <c r="I122" s="367"/>
    </row>
    <row r="123" spans="1:9" x14ac:dyDescent="0.2">
      <c r="A123" s="362"/>
      <c r="B123" s="363"/>
      <c r="C123" s="363"/>
      <c r="D123" s="364"/>
      <c r="E123" s="363"/>
      <c r="F123" s="365"/>
      <c r="G123" s="366"/>
      <c r="H123" s="367"/>
      <c r="I123" s="367"/>
    </row>
    <row r="124" spans="1:9" x14ac:dyDescent="0.2">
      <c r="A124" s="362"/>
      <c r="B124" s="363"/>
      <c r="C124" s="363"/>
      <c r="D124" s="364"/>
      <c r="E124" s="363"/>
      <c r="F124" s="365"/>
      <c r="G124" s="366"/>
      <c r="H124" s="367"/>
      <c r="I124" s="367"/>
    </row>
    <row r="125" spans="1:9" x14ac:dyDescent="0.2">
      <c r="A125" s="362"/>
      <c r="B125" s="363"/>
      <c r="C125" s="363"/>
      <c r="D125" s="364"/>
      <c r="E125" s="363"/>
      <c r="F125" s="365"/>
      <c r="G125" s="366"/>
      <c r="H125" s="367"/>
      <c r="I125" s="367"/>
    </row>
    <row r="126" spans="1:9" x14ac:dyDescent="0.2">
      <c r="A126" s="362"/>
      <c r="B126" s="363"/>
      <c r="C126" s="363"/>
      <c r="D126" s="364"/>
      <c r="E126" s="363"/>
      <c r="F126" s="365"/>
      <c r="G126" s="366"/>
      <c r="H126" s="367"/>
      <c r="I126" s="367"/>
    </row>
    <row r="127" spans="1:9" x14ac:dyDescent="0.2">
      <c r="A127" s="362"/>
      <c r="B127" s="363"/>
      <c r="C127" s="363"/>
      <c r="D127" s="364"/>
      <c r="E127" s="363"/>
      <c r="F127" s="365"/>
      <c r="G127" s="366"/>
      <c r="H127" s="367"/>
      <c r="I127" s="367"/>
    </row>
    <row r="128" spans="1:9" x14ac:dyDescent="0.2">
      <c r="A128" s="362"/>
      <c r="B128" s="363"/>
      <c r="C128" s="363"/>
      <c r="D128" s="364"/>
      <c r="E128" s="363"/>
      <c r="F128" s="365"/>
      <c r="G128" s="366"/>
      <c r="H128" s="367"/>
      <c r="I128" s="367"/>
    </row>
    <row r="129" spans="1:9" x14ac:dyDescent="0.2">
      <c r="A129" s="362"/>
      <c r="B129" s="363"/>
      <c r="C129" s="363"/>
      <c r="D129" s="364"/>
      <c r="E129" s="363"/>
      <c r="F129" s="365"/>
      <c r="G129" s="366"/>
      <c r="H129" s="367"/>
      <c r="I129" s="367"/>
    </row>
    <row r="130" spans="1:9" x14ac:dyDescent="0.2">
      <c r="A130" s="362"/>
      <c r="B130" s="363"/>
      <c r="C130" s="363"/>
      <c r="D130" s="364"/>
      <c r="E130" s="363"/>
      <c r="F130" s="365"/>
      <c r="G130" s="366"/>
      <c r="H130" s="367"/>
      <c r="I130" s="367"/>
    </row>
    <row r="131" spans="1:9" x14ac:dyDescent="0.2">
      <c r="A131" s="362"/>
      <c r="B131" s="363"/>
      <c r="C131" s="363"/>
      <c r="D131" s="364"/>
      <c r="E131" s="363"/>
      <c r="F131" s="365"/>
      <c r="G131" s="366"/>
      <c r="H131" s="367"/>
      <c r="I131" s="367"/>
    </row>
    <row r="132" spans="1:9" x14ac:dyDescent="0.2">
      <c r="A132" s="362"/>
      <c r="B132" s="363"/>
      <c r="C132" s="363"/>
      <c r="D132" s="364"/>
      <c r="E132" s="363"/>
      <c r="F132" s="365"/>
      <c r="G132" s="366"/>
      <c r="H132" s="367"/>
      <c r="I132" s="367"/>
    </row>
    <row r="133" spans="1:9" x14ac:dyDescent="0.2">
      <c r="A133" s="362"/>
      <c r="B133" s="363"/>
      <c r="C133" s="363"/>
      <c r="D133" s="364"/>
      <c r="E133" s="363"/>
      <c r="F133" s="365"/>
      <c r="G133" s="366"/>
      <c r="H133" s="367"/>
      <c r="I133" s="367"/>
    </row>
    <row r="134" spans="1:9" x14ac:dyDescent="0.2">
      <c r="A134" s="362"/>
      <c r="B134" s="363"/>
      <c r="C134" s="363"/>
      <c r="D134" s="364"/>
      <c r="E134" s="363"/>
      <c r="F134" s="365"/>
      <c r="G134" s="366"/>
      <c r="H134" s="367"/>
      <c r="I134" s="367"/>
    </row>
    <row r="135" spans="1:9" x14ac:dyDescent="0.2">
      <c r="A135" s="362"/>
      <c r="B135" s="363"/>
      <c r="C135" s="363"/>
      <c r="D135" s="364"/>
      <c r="E135" s="363"/>
      <c r="F135" s="365"/>
      <c r="G135" s="366"/>
      <c r="H135" s="367"/>
      <c r="I135" s="367"/>
    </row>
    <row r="136" spans="1:9" x14ac:dyDescent="0.2">
      <c r="A136" s="362"/>
      <c r="B136" s="363"/>
      <c r="C136" s="363"/>
      <c r="D136" s="364"/>
      <c r="E136" s="363"/>
      <c r="F136" s="365"/>
      <c r="G136" s="366"/>
      <c r="H136" s="367"/>
      <c r="I136" s="367"/>
    </row>
    <row r="137" spans="1:9" x14ac:dyDescent="0.2">
      <c r="A137" s="362"/>
      <c r="B137" s="363"/>
      <c r="C137" s="363"/>
      <c r="D137" s="364"/>
      <c r="E137" s="363"/>
      <c r="F137" s="365"/>
      <c r="G137" s="366"/>
      <c r="H137" s="367"/>
      <c r="I137" s="367"/>
    </row>
    <row r="138" spans="1:9" x14ac:dyDescent="0.2">
      <c r="A138" s="362"/>
      <c r="B138" s="363"/>
      <c r="C138" s="363"/>
      <c r="D138" s="364"/>
      <c r="E138" s="363"/>
      <c r="F138" s="365"/>
      <c r="G138" s="366"/>
      <c r="H138" s="367"/>
      <c r="I138" s="367"/>
    </row>
    <row r="139" spans="1:9" x14ac:dyDescent="0.2">
      <c r="A139" s="362"/>
      <c r="B139" s="363"/>
      <c r="C139" s="363"/>
      <c r="D139" s="364"/>
      <c r="E139" s="363"/>
      <c r="F139" s="365"/>
      <c r="G139" s="366"/>
      <c r="H139" s="367"/>
      <c r="I139" s="367"/>
    </row>
    <row r="140" spans="1:9" x14ac:dyDescent="0.2">
      <c r="A140" s="362"/>
      <c r="B140" s="363"/>
      <c r="C140" s="363"/>
      <c r="D140" s="364"/>
      <c r="E140" s="363"/>
      <c r="F140" s="365"/>
      <c r="G140" s="366"/>
      <c r="H140" s="367"/>
      <c r="I140" s="367"/>
    </row>
    <row r="141" spans="1:9" x14ac:dyDescent="0.2">
      <c r="A141" s="362"/>
      <c r="B141" s="363"/>
      <c r="C141" s="363"/>
      <c r="D141" s="364"/>
      <c r="E141" s="363"/>
      <c r="F141" s="365"/>
      <c r="G141" s="366"/>
      <c r="H141" s="367"/>
      <c r="I141" s="367"/>
    </row>
    <row r="142" spans="1:9" x14ac:dyDescent="0.2">
      <c r="A142" s="362"/>
      <c r="B142" s="363"/>
      <c r="C142" s="363"/>
      <c r="D142" s="364"/>
      <c r="E142" s="363"/>
      <c r="F142" s="365"/>
      <c r="G142" s="366"/>
      <c r="H142" s="367"/>
      <c r="I142" s="367"/>
    </row>
    <row r="143" spans="1:9" x14ac:dyDescent="0.2">
      <c r="A143" s="362"/>
      <c r="B143" s="363"/>
      <c r="C143" s="363"/>
      <c r="D143" s="364"/>
      <c r="E143" s="363"/>
      <c r="F143" s="365"/>
      <c r="G143" s="366"/>
      <c r="H143" s="367"/>
      <c r="I143" s="367"/>
    </row>
    <row r="144" spans="1:9" x14ac:dyDescent="0.2">
      <c r="A144" s="362"/>
      <c r="B144" s="363"/>
      <c r="C144" s="363"/>
      <c r="D144" s="364"/>
      <c r="E144" s="363"/>
      <c r="F144" s="365"/>
      <c r="G144" s="366"/>
      <c r="H144" s="367"/>
      <c r="I144" s="367"/>
    </row>
    <row r="145" spans="1:9" x14ac:dyDescent="0.2">
      <c r="A145" s="362"/>
      <c r="B145" s="363"/>
      <c r="C145" s="363"/>
      <c r="D145" s="364"/>
      <c r="E145" s="363"/>
      <c r="F145" s="365"/>
      <c r="G145" s="366"/>
      <c r="H145" s="367"/>
      <c r="I145" s="367"/>
    </row>
    <row r="146" spans="1:9" x14ac:dyDescent="0.2">
      <c r="A146" s="362"/>
      <c r="B146" s="363"/>
      <c r="C146" s="363"/>
      <c r="D146" s="364"/>
      <c r="E146" s="363"/>
      <c r="F146" s="365"/>
      <c r="G146" s="366"/>
      <c r="H146" s="367"/>
      <c r="I146" s="367"/>
    </row>
    <row r="147" spans="1:9" x14ac:dyDescent="0.2">
      <c r="A147" s="362"/>
      <c r="B147" s="363"/>
      <c r="C147" s="363"/>
      <c r="D147" s="364"/>
      <c r="E147" s="363"/>
      <c r="F147" s="365"/>
      <c r="G147" s="366"/>
      <c r="H147" s="367"/>
      <c r="I147" s="367"/>
    </row>
    <row r="148" spans="1:9" x14ac:dyDescent="0.2">
      <c r="A148" s="362"/>
      <c r="B148" s="363"/>
      <c r="C148" s="363"/>
      <c r="D148" s="364"/>
      <c r="E148" s="363"/>
      <c r="F148" s="365"/>
      <c r="G148" s="366"/>
      <c r="H148" s="367"/>
      <c r="I148" s="367"/>
    </row>
    <row r="149" spans="1:9" x14ac:dyDescent="0.2">
      <c r="A149" s="362"/>
      <c r="B149" s="363"/>
      <c r="C149" s="363"/>
      <c r="D149" s="364"/>
      <c r="E149" s="363"/>
      <c r="F149" s="365"/>
      <c r="G149" s="366"/>
      <c r="H149" s="367"/>
      <c r="I149" s="367"/>
    </row>
    <row r="150" spans="1:9" x14ac:dyDescent="0.2">
      <c r="A150" s="362"/>
      <c r="B150" s="363"/>
      <c r="C150" s="363"/>
      <c r="D150" s="364"/>
      <c r="E150" s="363"/>
      <c r="F150" s="365"/>
      <c r="G150" s="366"/>
      <c r="H150" s="367"/>
      <c r="I150" s="367"/>
    </row>
    <row r="151" spans="1:9" x14ac:dyDescent="0.2">
      <c r="A151" s="362"/>
      <c r="B151" s="363"/>
      <c r="C151" s="363"/>
      <c r="D151" s="364"/>
      <c r="E151" s="363"/>
      <c r="F151" s="365"/>
      <c r="G151" s="366"/>
      <c r="H151" s="367"/>
      <c r="I151" s="367"/>
    </row>
    <row r="152" spans="1:9" x14ac:dyDescent="0.2">
      <c r="A152" s="362"/>
      <c r="B152" s="363"/>
      <c r="C152" s="363"/>
      <c r="D152" s="364"/>
      <c r="E152" s="363"/>
      <c r="F152" s="365"/>
      <c r="G152" s="366"/>
      <c r="H152" s="367"/>
      <c r="I152" s="367"/>
    </row>
    <row r="153" spans="1:9" x14ac:dyDescent="0.2">
      <c r="A153" s="362"/>
      <c r="B153" s="363"/>
      <c r="C153" s="363"/>
      <c r="D153" s="364"/>
      <c r="E153" s="363"/>
      <c r="F153" s="365"/>
      <c r="G153" s="366"/>
      <c r="H153" s="367"/>
      <c r="I153" s="367"/>
    </row>
    <row r="154" spans="1:9" x14ac:dyDescent="0.2">
      <c r="A154" s="362"/>
      <c r="B154" s="363"/>
      <c r="C154" s="363"/>
      <c r="D154" s="364"/>
      <c r="E154" s="363"/>
      <c r="F154" s="365"/>
      <c r="G154" s="366"/>
      <c r="H154" s="367"/>
      <c r="I154" s="367"/>
    </row>
    <row r="155" spans="1:9" x14ac:dyDescent="0.2">
      <c r="A155" s="362"/>
      <c r="B155" s="363"/>
      <c r="C155" s="363"/>
      <c r="D155" s="364"/>
      <c r="E155" s="363"/>
      <c r="F155" s="365"/>
      <c r="G155" s="366"/>
      <c r="H155" s="367"/>
      <c r="I155" s="367"/>
    </row>
  </sheetData>
  <mergeCells count="11">
    <mergeCell ref="A88:C88"/>
    <mergeCell ref="A89:C89"/>
    <mergeCell ref="G89:I89"/>
    <mergeCell ref="C4:G5"/>
    <mergeCell ref="E7:I7"/>
    <mergeCell ref="E8:F8"/>
    <mergeCell ref="E9:G10"/>
    <mergeCell ref="A12:I12"/>
    <mergeCell ref="A87:C87"/>
    <mergeCell ref="D87:E87"/>
    <mergeCell ref="G87:I87"/>
  </mergeCells>
  <printOptions horizontalCentered="1"/>
  <pageMargins left="1" right="1" top="1" bottom="1" header="0.5" footer="0.5"/>
  <pageSetup paperSize="9" scale="51" fitToHeight="0" orientation="portrait" horizontalDpi="360" verticalDpi="360" r:id="rId1"/>
  <headerFooter>
    <oddFooter>&amp;CPraça Cônego José Lourenço,42 – Tel. (75) 3628-2021 FAX – (75) 3628-2047 CNPJ - 13.827.027/0001-02 – CEP: 44.550.000 São Felipe – Bahia
Email:conveniossaofelipe2017@gmail.com
&amp;RPágina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M46"/>
  <sheetViews>
    <sheetView showGridLines="0" topLeftCell="G7" zoomScale="85" zoomScaleNormal="85" zoomScaleSheetLayoutView="85" workbookViewId="0">
      <selection activeCell="AA14" sqref="AA14"/>
    </sheetView>
  </sheetViews>
  <sheetFormatPr defaultRowHeight="15" x14ac:dyDescent="0.25"/>
  <cols>
    <col min="1" max="1" width="5.140625" style="120" bestFit="1" customWidth="1"/>
    <col min="2" max="2" width="14.7109375" style="248" customWidth="1"/>
    <col min="3" max="3" width="9.5703125" style="120" customWidth="1"/>
    <col min="4" max="4" width="67.28515625" style="120" customWidth="1"/>
    <col min="5" max="5" width="8.28515625" style="120" customWidth="1"/>
    <col min="6" max="6" width="10.28515625" style="248" bestFit="1" customWidth="1"/>
    <col min="7" max="7" width="10.28515625" style="248" customWidth="1"/>
    <col min="8" max="8" width="11.5703125" style="248" customWidth="1"/>
    <col min="9" max="26" width="12.85546875" style="248" customWidth="1"/>
    <col min="27" max="27" width="12.42578125" style="120" bestFit="1" customWidth="1"/>
    <col min="28" max="28" width="14.28515625" style="120" customWidth="1"/>
    <col min="29" max="29" width="16.28515625" style="249" bestFit="1" customWidth="1"/>
    <col min="30" max="30" width="16" customWidth="1"/>
    <col min="31" max="31" width="14.28515625" customWidth="1"/>
    <col min="32" max="32" width="18.85546875" customWidth="1"/>
    <col min="33" max="33" width="16.140625" bestFit="1" customWidth="1"/>
    <col min="34" max="34" width="15.28515625" bestFit="1" customWidth="1"/>
    <col min="35" max="35" width="14.5703125" bestFit="1" customWidth="1"/>
    <col min="36" max="36" width="10" bestFit="1" customWidth="1"/>
  </cols>
  <sheetData>
    <row r="1" spans="1:39" ht="30" customHeight="1" x14ac:dyDescent="0.25">
      <c r="A1" s="414" t="s">
        <v>148</v>
      </c>
      <c r="B1" s="414"/>
      <c r="C1" s="414"/>
      <c r="D1" s="414"/>
      <c r="E1" s="414"/>
      <c r="F1" s="414"/>
      <c r="G1" s="414"/>
      <c r="H1" s="414"/>
      <c r="I1" s="414"/>
      <c r="J1" s="172"/>
      <c r="K1" s="88"/>
      <c r="L1" s="88"/>
      <c r="M1" s="88"/>
      <c r="N1" s="88"/>
      <c r="O1" s="88"/>
      <c r="P1" s="88"/>
      <c r="Q1" s="88"/>
      <c r="R1" s="88"/>
      <c r="S1" s="88"/>
      <c r="T1" s="88"/>
      <c r="U1" s="88"/>
      <c r="V1" s="88"/>
      <c r="W1" s="88"/>
      <c r="X1" s="88"/>
      <c r="Y1" s="88"/>
      <c r="Z1" s="88"/>
      <c r="AA1" s="172"/>
      <c r="AB1"/>
      <c r="AC1"/>
    </row>
    <row r="2" spans="1:39" ht="13.5" customHeight="1" x14ac:dyDescent="0.25">
      <c r="A2" s="415" t="s">
        <v>149</v>
      </c>
      <c r="B2" s="415"/>
      <c r="C2" s="415"/>
      <c r="D2" s="415"/>
      <c r="E2" s="415"/>
      <c r="F2" s="415"/>
      <c r="G2" s="415"/>
      <c r="H2" s="415"/>
      <c r="I2" s="415"/>
      <c r="J2" s="177"/>
      <c r="K2" s="239"/>
      <c r="L2" s="239"/>
      <c r="M2" s="239"/>
      <c r="N2" s="239"/>
      <c r="O2" s="239"/>
      <c r="P2" s="239"/>
      <c r="Q2" s="239"/>
      <c r="R2" s="239"/>
      <c r="S2" s="239"/>
      <c r="T2" s="239"/>
      <c r="U2" s="239"/>
      <c r="V2" s="239"/>
      <c r="W2" s="239"/>
      <c r="X2" s="239"/>
      <c r="Y2" s="239"/>
      <c r="Z2" s="239"/>
      <c r="AA2" s="172"/>
      <c r="AB2"/>
      <c r="AC2"/>
    </row>
    <row r="3" spans="1:39" ht="27.75" customHeight="1" thickBot="1" x14ac:dyDescent="0.3">
      <c r="A3" s="405" t="s">
        <v>217</v>
      </c>
      <c r="B3" s="405"/>
      <c r="C3" s="405"/>
      <c r="D3" s="405"/>
      <c r="E3" s="405"/>
      <c r="F3" s="405"/>
      <c r="G3" s="405"/>
      <c r="H3" s="405"/>
      <c r="I3" s="405"/>
      <c r="J3" s="119"/>
      <c r="K3" s="264"/>
      <c r="L3" s="264"/>
      <c r="M3" s="264"/>
      <c r="N3" s="264"/>
      <c r="O3" s="264"/>
      <c r="P3" s="264"/>
      <c r="Q3" s="264"/>
      <c r="R3" s="264"/>
      <c r="S3" s="264"/>
      <c r="T3" s="264"/>
      <c r="U3" s="264"/>
      <c r="V3" s="264"/>
      <c r="W3" s="264"/>
      <c r="X3" s="264"/>
      <c r="Y3" s="264"/>
      <c r="Z3" s="264"/>
      <c r="AA3" s="173"/>
      <c r="AB3"/>
      <c r="AC3"/>
    </row>
    <row r="4" spans="1:39" ht="9" customHeight="1" thickBot="1" x14ac:dyDescent="0.3">
      <c r="A4" s="79"/>
      <c r="B4" s="79"/>
      <c r="C4" s="79"/>
      <c r="D4" s="79"/>
      <c r="E4" s="79"/>
      <c r="F4" s="79"/>
      <c r="G4" s="79"/>
      <c r="H4" s="79"/>
      <c r="I4" s="79"/>
      <c r="J4" s="79"/>
      <c r="K4" s="264"/>
      <c r="L4" s="264"/>
      <c r="M4" s="264"/>
      <c r="N4" s="264"/>
      <c r="O4" s="264"/>
      <c r="P4" s="264"/>
      <c r="Q4" s="264"/>
      <c r="R4" s="264"/>
      <c r="S4" s="264"/>
      <c r="T4" s="264"/>
      <c r="U4" s="264"/>
      <c r="V4" s="264"/>
      <c r="W4" s="264"/>
      <c r="X4" s="264"/>
      <c r="Y4" s="264"/>
      <c r="Z4" s="264"/>
      <c r="AA4" s="173"/>
      <c r="AB4"/>
      <c r="AC4"/>
      <c r="AF4" s="78" t="s">
        <v>227</v>
      </c>
      <c r="AG4" s="77">
        <f>'BDI INSUMO'!$N$39+1</f>
        <v>1.1205000000000001</v>
      </c>
    </row>
    <row r="5" spans="1:39" s="36" customFormat="1" ht="15" customHeight="1" thickBot="1" x14ac:dyDescent="0.25">
      <c r="A5" s="478" t="s">
        <v>0</v>
      </c>
      <c r="B5" s="478"/>
      <c r="C5" s="478"/>
      <c r="D5" s="478"/>
      <c r="E5" s="479" t="s">
        <v>1</v>
      </c>
      <c r="F5" s="479"/>
      <c r="G5" s="479"/>
      <c r="H5" s="479"/>
      <c r="I5" s="479"/>
      <c r="J5" s="479"/>
      <c r="K5" s="479"/>
      <c r="L5" s="479"/>
      <c r="M5" s="479"/>
      <c r="N5" s="479"/>
      <c r="O5" s="479"/>
      <c r="P5" s="479"/>
      <c r="Q5" s="479"/>
      <c r="R5" s="479"/>
      <c r="S5" s="479"/>
      <c r="T5" s="479"/>
      <c r="U5" s="479"/>
      <c r="V5" s="479"/>
      <c r="W5" s="479"/>
      <c r="X5" s="479"/>
      <c r="Y5" s="479"/>
      <c r="Z5" s="479"/>
      <c r="AA5" s="479"/>
      <c r="AB5" s="479"/>
      <c r="AC5" s="479" t="s">
        <v>233</v>
      </c>
      <c r="AD5" s="479"/>
    </row>
    <row r="6" spans="1:39" ht="55.9" customHeight="1" thickBot="1" x14ac:dyDescent="0.3">
      <c r="A6" s="469" t="str">
        <f>DADOS!B4</f>
        <v>PREFEITURA MUNICIPAL DE SÃO FELIPE</v>
      </c>
      <c r="B6" s="469"/>
      <c r="C6" s="469"/>
      <c r="D6" s="469"/>
      <c r="E6" s="471" t="str">
        <f>DADOS!B8</f>
        <v xml:space="preserve">REFORMA DE UNIDADES DE SAÚDE NO MUNICIPIO DE SÃO FELIPE:UNIDADE INOCÊNCIO
</v>
      </c>
      <c r="F6" s="476"/>
      <c r="G6" s="476"/>
      <c r="H6" s="476"/>
      <c r="I6" s="476"/>
      <c r="J6" s="476"/>
      <c r="K6" s="476"/>
      <c r="L6" s="476"/>
      <c r="M6" s="476"/>
      <c r="N6" s="476"/>
      <c r="O6" s="476"/>
      <c r="P6" s="476"/>
      <c r="Q6" s="476"/>
      <c r="R6" s="476"/>
      <c r="S6" s="476"/>
      <c r="T6" s="476"/>
      <c r="U6" s="476"/>
      <c r="V6" s="476"/>
      <c r="W6" s="476"/>
      <c r="X6" s="476"/>
      <c r="Y6" s="476"/>
      <c r="Z6" s="476"/>
      <c r="AA6" s="476"/>
      <c r="AB6" s="476"/>
      <c r="AC6" s="477" t="s">
        <v>234</v>
      </c>
      <c r="AD6" s="477"/>
      <c r="AF6" s="78" t="s">
        <v>228</v>
      </c>
      <c r="AG6" s="77">
        <f>DADOS!B12</f>
        <v>1.2035</v>
      </c>
    </row>
    <row r="7" spans="1:39" s="36" customFormat="1" ht="15.75" thickBot="1" x14ac:dyDescent="0.25">
      <c r="A7" s="478" t="s">
        <v>229</v>
      </c>
      <c r="B7" s="478"/>
      <c r="C7" s="478"/>
      <c r="D7" s="478"/>
      <c r="E7" s="478" t="s">
        <v>230</v>
      </c>
      <c r="F7" s="478"/>
      <c r="G7" s="174"/>
      <c r="H7" s="174"/>
      <c r="I7" s="174"/>
      <c r="J7" s="174"/>
      <c r="K7" s="174"/>
      <c r="L7" s="174"/>
      <c r="M7" s="174"/>
      <c r="N7" s="174"/>
      <c r="O7" s="174"/>
      <c r="P7" s="174"/>
      <c r="Q7" s="174"/>
      <c r="R7" s="174"/>
      <c r="S7" s="174"/>
      <c r="T7" s="174"/>
      <c r="U7" s="174"/>
      <c r="V7" s="174"/>
      <c r="W7" s="174"/>
      <c r="X7" s="174"/>
      <c r="Y7" s="174"/>
      <c r="Z7" s="174"/>
      <c r="AA7" s="479" t="s">
        <v>231</v>
      </c>
      <c r="AB7" s="480"/>
      <c r="AC7" s="174" t="s">
        <v>232</v>
      </c>
      <c r="AD7" s="174"/>
      <c r="AE7" s="178"/>
    </row>
    <row r="8" spans="1:39" ht="38.25" customHeight="1" thickBot="1" x14ac:dyDescent="0.3">
      <c r="A8" s="469" t="str">
        <f>DADOS!B5</f>
        <v>SÃO FELIPE/BA</v>
      </c>
      <c r="B8" s="469"/>
      <c r="C8" s="469"/>
      <c r="D8" s="469"/>
      <c r="E8" s="470">
        <f ca="1">DADOS!B18</f>
        <v>46099</v>
      </c>
      <c r="F8" s="470"/>
      <c r="G8" s="297"/>
      <c r="H8" s="297"/>
      <c r="I8" s="297"/>
      <c r="J8" s="297"/>
      <c r="K8" s="297"/>
      <c r="L8" s="297"/>
      <c r="M8" s="297"/>
      <c r="N8" s="297"/>
      <c r="O8" s="297"/>
      <c r="P8" s="297"/>
      <c r="Q8" s="297"/>
      <c r="R8" s="297"/>
      <c r="S8" s="297"/>
      <c r="T8" s="297"/>
      <c r="U8" s="297"/>
      <c r="V8" s="297"/>
      <c r="W8" s="297"/>
      <c r="X8" s="297"/>
      <c r="Y8" s="297"/>
      <c r="Z8" s="297"/>
      <c r="AA8" s="471" t="str">
        <f>DADOS!B10</f>
        <v xml:space="preserve">SINAPI - 01/2026 - Bahia
ORSE - 12/2025 - Sergipe
</v>
      </c>
      <c r="AB8" s="471"/>
      <c r="AC8" s="175">
        <f>DADOS!B11</f>
        <v>0.20349999999999999</v>
      </c>
      <c r="AD8" s="175"/>
      <c r="AE8" s="175"/>
      <c r="AF8" s="55" t="s">
        <v>43</v>
      </c>
      <c r="AG8" s="76">
        <v>1</v>
      </c>
      <c r="AI8" s="55" t="s">
        <v>115</v>
      </c>
      <c r="AJ8" s="76">
        <v>1</v>
      </c>
      <c r="AL8" s="55" t="s">
        <v>115</v>
      </c>
      <c r="AM8" s="76">
        <v>1</v>
      </c>
    </row>
    <row r="9" spans="1:39" ht="3.75" customHeight="1" x14ac:dyDescent="0.25">
      <c r="A9" s="29"/>
      <c r="B9" s="219"/>
      <c r="C9" s="29"/>
      <c r="D9" s="119"/>
      <c r="E9" s="29"/>
      <c r="F9" s="219"/>
      <c r="G9" s="219"/>
      <c r="H9" s="219"/>
      <c r="I9" s="219"/>
      <c r="J9" s="219"/>
      <c r="K9" s="219"/>
      <c r="L9" s="219"/>
      <c r="M9" s="219"/>
      <c r="N9" s="219"/>
      <c r="O9" s="219"/>
      <c r="P9" s="219"/>
      <c r="Q9" s="219"/>
      <c r="R9" s="219"/>
      <c r="S9" s="219"/>
      <c r="T9" s="219"/>
      <c r="U9" s="219"/>
      <c r="V9" s="219"/>
      <c r="W9" s="219"/>
      <c r="X9" s="219"/>
      <c r="Y9" s="219"/>
      <c r="Z9" s="219"/>
      <c r="AA9" s="29"/>
      <c r="AB9" s="29"/>
      <c r="AC9" s="250"/>
      <c r="AD9" s="1"/>
      <c r="AE9" s="1"/>
    </row>
    <row r="10" spans="1:39" x14ac:dyDescent="0.25">
      <c r="A10" s="415" t="s">
        <v>218</v>
      </c>
      <c r="B10" s="415"/>
      <c r="C10" s="415"/>
      <c r="D10" s="415"/>
      <c r="E10" s="415"/>
      <c r="F10" s="415"/>
      <c r="G10" s="415"/>
      <c r="H10" s="415"/>
      <c r="I10" s="415"/>
      <c r="J10" s="415"/>
      <c r="K10" s="415"/>
      <c r="L10" s="415"/>
      <c r="M10" s="415"/>
      <c r="N10" s="415"/>
      <c r="O10" s="415"/>
      <c r="P10" s="415"/>
      <c r="Q10" s="415"/>
      <c r="R10" s="415"/>
      <c r="S10" s="415"/>
      <c r="T10" s="415"/>
      <c r="U10" s="415"/>
      <c r="V10" s="415"/>
      <c r="W10" s="415"/>
      <c r="X10" s="415"/>
      <c r="Y10" s="415"/>
      <c r="Z10" s="415"/>
      <c r="AA10" s="415"/>
      <c r="AB10" s="415"/>
      <c r="AC10" s="415"/>
      <c r="AD10" s="415"/>
      <c r="AE10" s="239"/>
      <c r="AF10" s="223"/>
      <c r="AG10" s="224"/>
    </row>
    <row r="11" spans="1:39" ht="15.75" hidden="1" x14ac:dyDescent="0.25">
      <c r="A11" s="165"/>
      <c r="B11" s="165"/>
      <c r="C11" s="165"/>
      <c r="D11" s="165"/>
      <c r="E11" s="165"/>
      <c r="F11" s="165"/>
      <c r="G11" s="165"/>
      <c r="H11" s="165"/>
      <c r="I11" s="165"/>
      <c r="J11" s="165"/>
      <c r="K11" s="165"/>
      <c r="L11" s="165"/>
      <c r="M11" s="165"/>
      <c r="N11" s="165"/>
      <c r="O11" s="165"/>
      <c r="P11" s="165"/>
      <c r="Q11" s="165"/>
      <c r="R11" s="165"/>
      <c r="S11" s="165"/>
      <c r="T11" s="165"/>
      <c r="U11" s="165"/>
      <c r="V11" s="165"/>
      <c r="W11" s="165"/>
      <c r="X11" s="165"/>
      <c r="Y11" s="165"/>
      <c r="Z11" s="165"/>
      <c r="AA11" s="165"/>
      <c r="AB11" s="165"/>
      <c r="AF11" s="223"/>
      <c r="AG11" s="224"/>
    </row>
    <row r="12" spans="1:39" s="37" customFormat="1" ht="24" x14ac:dyDescent="0.2">
      <c r="A12" s="236" t="s">
        <v>2</v>
      </c>
      <c r="B12" s="236" t="s">
        <v>3</v>
      </c>
      <c r="C12" s="236" t="s">
        <v>4</v>
      </c>
      <c r="D12" s="236" t="s">
        <v>5</v>
      </c>
      <c r="E12" s="236" t="s">
        <v>6</v>
      </c>
      <c r="F12" s="236" t="s">
        <v>7</v>
      </c>
      <c r="G12" s="236" t="e">
        <f>#REF!</f>
        <v>#REF!</v>
      </c>
      <c r="H12" s="236" t="e">
        <f>#REF!</f>
        <v>#REF!</v>
      </c>
      <c r="I12" s="236" t="e">
        <f>#REF!</f>
        <v>#REF!</v>
      </c>
      <c r="J12" s="236" t="e">
        <f>#REF!</f>
        <v>#REF!</v>
      </c>
      <c r="K12" s="236" t="e">
        <f>#REF!</f>
        <v>#REF!</v>
      </c>
      <c r="L12" s="236" t="e">
        <f>#REF!</f>
        <v>#REF!</v>
      </c>
      <c r="M12" s="236" t="e">
        <f>#REF!</f>
        <v>#REF!</v>
      </c>
      <c r="N12" s="236" t="e">
        <f>#REF!</f>
        <v>#REF!</v>
      </c>
      <c r="O12" s="236" t="e">
        <f>#REF!</f>
        <v>#REF!</v>
      </c>
      <c r="P12" s="236" t="e">
        <f>#REF!</f>
        <v>#REF!</v>
      </c>
      <c r="Q12" s="236" t="e">
        <f>#REF!</f>
        <v>#REF!</v>
      </c>
      <c r="R12" s="236" t="e">
        <f>#REF!</f>
        <v>#REF!</v>
      </c>
      <c r="S12" s="236" t="e">
        <f>#REF!</f>
        <v>#REF!</v>
      </c>
      <c r="T12" s="236" t="e">
        <f>#REF!</f>
        <v>#REF!</v>
      </c>
      <c r="U12" s="236" t="e">
        <f>#REF!</f>
        <v>#REF!</v>
      </c>
      <c r="V12" s="236" t="e">
        <f>#REF!</f>
        <v>#REF!</v>
      </c>
      <c r="W12" s="236" t="e">
        <f>#REF!</f>
        <v>#REF!</v>
      </c>
      <c r="X12" s="236" t="e">
        <f>#REF!</f>
        <v>#REF!</v>
      </c>
      <c r="Y12" s="236" t="e">
        <f>#REF!</f>
        <v>#REF!</v>
      </c>
      <c r="Z12" s="236" t="e">
        <f>#REF!</f>
        <v>#REF!</v>
      </c>
      <c r="AA12" s="236" t="s">
        <v>8</v>
      </c>
      <c r="AB12" s="236" t="s">
        <v>9</v>
      </c>
      <c r="AC12" s="236" t="s">
        <v>10</v>
      </c>
      <c r="AD12" s="236" t="s">
        <v>19</v>
      </c>
      <c r="AE12" s="89"/>
      <c r="AF12" s="260"/>
      <c r="AG12" s="260"/>
    </row>
    <row r="13" spans="1:39" x14ac:dyDescent="0.25">
      <c r="A13" s="127" t="e">
        <f>#REF!</f>
        <v>#REF!</v>
      </c>
      <c r="B13" s="127"/>
      <c r="C13" s="127"/>
      <c r="D13" s="127" t="e">
        <f>#REF!</f>
        <v>#REF!</v>
      </c>
      <c r="E13" s="127"/>
      <c r="F13" s="127"/>
      <c r="G13" s="131"/>
      <c r="H13" s="131"/>
      <c r="I13" s="131"/>
      <c r="J13" s="131"/>
      <c r="K13" s="131"/>
      <c r="L13" s="131"/>
      <c r="M13" s="131"/>
      <c r="N13" s="131"/>
      <c r="O13" s="131"/>
      <c r="P13" s="131"/>
      <c r="Q13" s="131"/>
      <c r="R13" s="131"/>
      <c r="S13" s="131"/>
      <c r="T13" s="131"/>
      <c r="U13" s="131"/>
      <c r="V13" s="131"/>
      <c r="W13" s="131"/>
      <c r="X13" s="131"/>
      <c r="Y13" s="131"/>
      <c r="Z13" s="131"/>
      <c r="AA13" s="262"/>
      <c r="AB13" s="233"/>
      <c r="AC13" s="251" t="e">
        <f>SUM(AC14:AC15)</f>
        <v>#REF!</v>
      </c>
      <c r="AD13" s="233"/>
      <c r="AE13" s="307"/>
      <c r="AG13" s="265" t="e">
        <f>AC35-AC13</f>
        <v>#REF!</v>
      </c>
      <c r="AI13" s="124"/>
    </row>
    <row r="14" spans="1:39" x14ac:dyDescent="0.25">
      <c r="A14" s="128" t="e">
        <f>#REF!</f>
        <v>#REF!</v>
      </c>
      <c r="B14" s="263" t="e">
        <f>#REF!</f>
        <v>#REF!</v>
      </c>
      <c r="C14" s="129" t="e">
        <f>#REF!</f>
        <v>#REF!</v>
      </c>
      <c r="D14" s="128" t="e">
        <f>#REF!</f>
        <v>#REF!</v>
      </c>
      <c r="E14" s="129" t="e">
        <f>#REF!</f>
        <v>#REF!</v>
      </c>
      <c r="F14" s="232" t="e">
        <f>SUM(G14:Z14)</f>
        <v>#REF!</v>
      </c>
      <c r="G14" s="232" t="e">
        <f>ROUND(#REF!/20,2)</f>
        <v>#REF!</v>
      </c>
      <c r="H14" s="232" t="e">
        <f>ROUND(#REF!/20,2)</f>
        <v>#REF!</v>
      </c>
      <c r="I14" s="232" t="e">
        <f>ROUND(#REF!/20,2)</f>
        <v>#REF!</v>
      </c>
      <c r="J14" s="232" t="e">
        <f>ROUND(#REF!/20,2)</f>
        <v>#REF!</v>
      </c>
      <c r="K14" s="232" t="e">
        <f>ROUND(#REF!/20,2)</f>
        <v>#REF!</v>
      </c>
      <c r="L14" s="232" t="e">
        <f>ROUND(#REF!/20,2)</f>
        <v>#REF!</v>
      </c>
      <c r="M14" s="232" t="e">
        <f>ROUND(#REF!/20,2)</f>
        <v>#REF!</v>
      </c>
      <c r="N14" s="232" t="e">
        <f>ROUND(#REF!/20,2)</f>
        <v>#REF!</v>
      </c>
      <c r="O14" s="232" t="e">
        <f>ROUND(#REF!/20,2)</f>
        <v>#REF!</v>
      </c>
      <c r="P14" s="232" t="e">
        <f>ROUND(#REF!/20,2)</f>
        <v>#REF!</v>
      </c>
      <c r="Q14" s="232" t="e">
        <f>ROUND(#REF!/20,2)</f>
        <v>#REF!</v>
      </c>
      <c r="R14" s="232" t="e">
        <f>ROUND(#REF!/20,2)</f>
        <v>#REF!</v>
      </c>
      <c r="S14" s="232" t="e">
        <f>ROUND(#REF!/20,2)</f>
        <v>#REF!</v>
      </c>
      <c r="T14" s="232" t="e">
        <f>ROUND(#REF!/20,2)</f>
        <v>#REF!</v>
      </c>
      <c r="U14" s="232" t="e">
        <f>ROUND(#REF!/20,2)</f>
        <v>#REF!</v>
      </c>
      <c r="V14" s="232" t="e">
        <f>ROUND(#REF!/20,2)</f>
        <v>#REF!</v>
      </c>
      <c r="W14" s="232" t="e">
        <f>ROUND(#REF!/20,2)</f>
        <v>#REF!</v>
      </c>
      <c r="X14" s="232" t="e">
        <f>ROUND(#REF!/20,2)</f>
        <v>#REF!</v>
      </c>
      <c r="Y14" s="232" t="e">
        <f>ROUND(#REF!/20,2)</f>
        <v>#REF!</v>
      </c>
      <c r="Z14" s="232" t="e">
        <f>ROUND(#REF!/20,2)</f>
        <v>#REF!</v>
      </c>
      <c r="AA14" s="234" t="e">
        <f>#REF!</f>
        <v>#REF!</v>
      </c>
      <c r="AB14" s="234" t="e">
        <f>TRUNC(AA14*$AG$6,2)</f>
        <v>#REF!</v>
      </c>
      <c r="AC14" s="252" t="e">
        <f>TRUNC(AB14*F14,2)</f>
        <v>#REF!</v>
      </c>
      <c r="AD14" s="294" t="s">
        <v>228</v>
      </c>
      <c r="AE14" s="307"/>
      <c r="AI14" s="242"/>
    </row>
    <row r="15" spans="1:39" x14ac:dyDescent="0.25">
      <c r="A15" s="128" t="e">
        <f>#REF!</f>
        <v>#REF!</v>
      </c>
      <c r="B15" s="263" t="e">
        <f>#REF!</f>
        <v>#REF!</v>
      </c>
      <c r="C15" s="263" t="e">
        <f>#REF!</f>
        <v>#REF!</v>
      </c>
      <c r="D15" s="128" t="e">
        <f>#REF!</f>
        <v>#REF!</v>
      </c>
      <c r="E15" s="129" t="e">
        <f>#REF!</f>
        <v>#REF!</v>
      </c>
      <c r="F15" s="232" t="e">
        <f>SUM(G15:Z15)</f>
        <v>#REF!</v>
      </c>
      <c r="G15" s="232" t="e">
        <f>ROUND(#REF!/20,2)</f>
        <v>#REF!</v>
      </c>
      <c r="H15" s="232" t="e">
        <f>ROUND(#REF!/20,2)</f>
        <v>#REF!</v>
      </c>
      <c r="I15" s="232" t="e">
        <f>ROUND(#REF!/20,2)</f>
        <v>#REF!</v>
      </c>
      <c r="J15" s="232" t="e">
        <f>ROUND(#REF!/20,2)</f>
        <v>#REF!</v>
      </c>
      <c r="K15" s="232" t="e">
        <f>ROUND(#REF!/20,2)</f>
        <v>#REF!</v>
      </c>
      <c r="L15" s="232" t="e">
        <f>ROUND(#REF!/20,2)</f>
        <v>#REF!</v>
      </c>
      <c r="M15" s="232" t="e">
        <f>ROUND(#REF!/20,2)</f>
        <v>#REF!</v>
      </c>
      <c r="N15" s="232" t="e">
        <f>ROUND(#REF!/20,2)</f>
        <v>#REF!</v>
      </c>
      <c r="O15" s="232" t="e">
        <f>ROUND(#REF!/20,2)</f>
        <v>#REF!</v>
      </c>
      <c r="P15" s="232" t="e">
        <f>ROUND(#REF!/20,2)</f>
        <v>#REF!</v>
      </c>
      <c r="Q15" s="232" t="e">
        <f>ROUND(#REF!/20,2)</f>
        <v>#REF!</v>
      </c>
      <c r="R15" s="232" t="e">
        <f>ROUND(#REF!/20,2)</f>
        <v>#REF!</v>
      </c>
      <c r="S15" s="232" t="e">
        <f>ROUND(#REF!/20,2)</f>
        <v>#REF!</v>
      </c>
      <c r="T15" s="232" t="e">
        <f>ROUND(#REF!/20,2)</f>
        <v>#REF!</v>
      </c>
      <c r="U15" s="232" t="e">
        <f>ROUND(#REF!/20,2)</f>
        <v>#REF!</v>
      </c>
      <c r="V15" s="232" t="e">
        <f>ROUND(#REF!/20,2)</f>
        <v>#REF!</v>
      </c>
      <c r="W15" s="232" t="e">
        <f>ROUND(#REF!/20,2)</f>
        <v>#REF!</v>
      </c>
      <c r="X15" s="232" t="e">
        <f>ROUND(#REF!/20,2)</f>
        <v>#REF!</v>
      </c>
      <c r="Y15" s="232" t="e">
        <f>ROUND(#REF!/20,2)</f>
        <v>#REF!</v>
      </c>
      <c r="Z15" s="232" t="e">
        <f>ROUND(#REF!/20,2)</f>
        <v>#REF!</v>
      </c>
      <c r="AA15" s="234" t="e">
        <f>#REF!</f>
        <v>#REF!</v>
      </c>
      <c r="AB15" s="234" t="e">
        <f>TRUNC(AA15*$AG$6,2)</f>
        <v>#REF!</v>
      </c>
      <c r="AC15" s="252" t="e">
        <f>TRUNC(AB15*F15,2)</f>
        <v>#REF!</v>
      </c>
      <c r="AD15" s="294" t="s">
        <v>228</v>
      </c>
      <c r="AE15" s="307"/>
      <c r="AG15" s="124" t="e">
        <f>AC13/AG13</f>
        <v>#REF!</v>
      </c>
      <c r="AI15" s="242"/>
    </row>
    <row r="16" spans="1:39" x14ac:dyDescent="0.25">
      <c r="A16" s="127">
        <v>2</v>
      </c>
      <c r="B16" s="131"/>
      <c r="C16" s="131"/>
      <c r="D16" s="127" t="s">
        <v>11</v>
      </c>
      <c r="E16" s="127"/>
      <c r="F16" s="131"/>
      <c r="G16" s="131"/>
      <c r="H16" s="131"/>
      <c r="I16" s="131"/>
      <c r="J16" s="131"/>
      <c r="K16" s="131"/>
      <c r="L16" s="131"/>
      <c r="M16" s="131"/>
      <c r="N16" s="131"/>
      <c r="O16" s="131"/>
      <c r="P16" s="131"/>
      <c r="Q16" s="131"/>
      <c r="R16" s="131"/>
      <c r="S16" s="131"/>
      <c r="T16" s="131"/>
      <c r="U16" s="131"/>
      <c r="V16" s="131"/>
      <c r="W16" s="131"/>
      <c r="X16" s="131"/>
      <c r="Y16" s="131"/>
      <c r="Z16" s="131"/>
      <c r="AA16" s="262"/>
      <c r="AB16" s="233"/>
      <c r="AC16" s="251" t="e">
        <f>SUM(AC17:AC19)</f>
        <v>#REF!</v>
      </c>
      <c r="AD16" s="295"/>
      <c r="AE16" s="307"/>
    </row>
    <row r="17" spans="1:35" x14ac:dyDescent="0.25">
      <c r="A17" s="128" t="e">
        <f>#REF!</f>
        <v>#REF!</v>
      </c>
      <c r="B17" s="263" t="e">
        <f>#REF!</f>
        <v>#REF!</v>
      </c>
      <c r="C17" s="129" t="e">
        <f>#REF!</f>
        <v>#REF!</v>
      </c>
      <c r="D17" s="128" t="e">
        <f>#REF!</f>
        <v>#REF!</v>
      </c>
      <c r="E17" s="129" t="e">
        <f>#REF!</f>
        <v>#REF!</v>
      </c>
      <c r="F17" s="232" t="e">
        <f t="shared" ref="F17:F19" si="0">SUM(G17:Z17)</f>
        <v>#REF!</v>
      </c>
      <c r="G17" s="232" t="e">
        <f>VLOOKUP(G$12,#REF!,10,0)</f>
        <v>#REF!</v>
      </c>
      <c r="H17" s="232" t="e">
        <f>VLOOKUP(H$12,#REF!,10,0)</f>
        <v>#REF!</v>
      </c>
      <c r="I17" s="232" t="e">
        <f>VLOOKUP(I$12,#REF!,10,0)</f>
        <v>#REF!</v>
      </c>
      <c r="J17" s="232" t="e">
        <f>VLOOKUP(J$12,#REF!,10,0)</f>
        <v>#REF!</v>
      </c>
      <c r="K17" s="232" t="e">
        <f>VLOOKUP(K$12,#REF!,10,0)</f>
        <v>#REF!</v>
      </c>
      <c r="L17" s="232" t="e">
        <f>VLOOKUP(L$12,#REF!,10,0)</f>
        <v>#REF!</v>
      </c>
      <c r="M17" s="232" t="e">
        <f>VLOOKUP(M$12,#REF!,10,0)</f>
        <v>#REF!</v>
      </c>
      <c r="N17" s="232" t="e">
        <f>VLOOKUP(N$12,#REF!,10,0)</f>
        <v>#REF!</v>
      </c>
      <c r="O17" s="232" t="e">
        <f>VLOOKUP(O$12,#REF!,10,0)</f>
        <v>#REF!</v>
      </c>
      <c r="P17" s="232" t="e">
        <f>VLOOKUP(P$12,#REF!,10,0)</f>
        <v>#REF!</v>
      </c>
      <c r="Q17" s="232" t="e">
        <f>VLOOKUP(Q$12,#REF!,10,0)</f>
        <v>#REF!</v>
      </c>
      <c r="R17" s="232" t="e">
        <f>VLOOKUP(R$12,#REF!,10,0)</f>
        <v>#REF!</v>
      </c>
      <c r="S17" s="232" t="e">
        <f>VLOOKUP(S$12,#REF!,10,0)</f>
        <v>#REF!</v>
      </c>
      <c r="T17" s="232" t="e">
        <f>VLOOKUP(T$12,#REF!,10,0)</f>
        <v>#REF!</v>
      </c>
      <c r="U17" s="232" t="e">
        <f>VLOOKUP(U$12,#REF!,10,0)</f>
        <v>#REF!</v>
      </c>
      <c r="V17" s="232" t="e">
        <f>VLOOKUP(V$12,#REF!,10,0)</f>
        <v>#REF!</v>
      </c>
      <c r="W17" s="232" t="e">
        <f>VLOOKUP(W$12,#REF!,10,0)</f>
        <v>#REF!</v>
      </c>
      <c r="X17" s="232" t="e">
        <f>VLOOKUP(X$12,#REF!,10,0)</f>
        <v>#REF!</v>
      </c>
      <c r="Y17" s="232" t="e">
        <f>VLOOKUP(Y$12,#REF!,10,0)</f>
        <v>#REF!</v>
      </c>
      <c r="Z17" s="232" t="e">
        <f>VLOOKUP(Z$12,#REF!,10,0)</f>
        <v>#REF!</v>
      </c>
      <c r="AA17" s="234" t="e">
        <f>#REF!</f>
        <v>#REF!</v>
      </c>
      <c r="AB17" s="234" t="e">
        <f>TRUNC(AA17*$AG$6,2)</f>
        <v>#REF!</v>
      </c>
      <c r="AC17" s="252" t="e">
        <f>TRUNC(AB17*F17,2)</f>
        <v>#REF!</v>
      </c>
      <c r="AD17" s="294" t="s">
        <v>228</v>
      </c>
      <c r="AE17" s="307"/>
      <c r="AI17" s="242"/>
    </row>
    <row r="18" spans="1:35" x14ac:dyDescent="0.25">
      <c r="A18" s="128" t="e">
        <f>#REF!</f>
        <v>#REF!</v>
      </c>
      <c r="B18" s="263" t="e">
        <f>#REF!</f>
        <v>#REF!</v>
      </c>
      <c r="C18" s="129" t="e">
        <f>#REF!</f>
        <v>#REF!</v>
      </c>
      <c r="D18" s="128" t="e">
        <f>#REF!</f>
        <v>#REF!</v>
      </c>
      <c r="E18" s="129" t="e">
        <f>#REF!</f>
        <v>#REF!</v>
      </c>
      <c r="F18" s="232" t="e">
        <f t="shared" si="0"/>
        <v>#REF!</v>
      </c>
      <c r="G18" s="232" t="e">
        <f>VLOOKUP(G$12,#REF!,10,0)</f>
        <v>#REF!</v>
      </c>
      <c r="H18" s="232" t="e">
        <f>VLOOKUP(H$12,#REF!,10,0)</f>
        <v>#REF!</v>
      </c>
      <c r="I18" s="232" t="e">
        <f>VLOOKUP(I$12,#REF!,10,0)</f>
        <v>#REF!</v>
      </c>
      <c r="J18" s="232" t="e">
        <f>VLOOKUP(J$12,#REF!,10,0)</f>
        <v>#REF!</v>
      </c>
      <c r="K18" s="232" t="e">
        <f>VLOOKUP(K$12,#REF!,10,0)</f>
        <v>#REF!</v>
      </c>
      <c r="L18" s="232" t="e">
        <f>VLOOKUP(L$12,#REF!,10,0)</f>
        <v>#REF!</v>
      </c>
      <c r="M18" s="232" t="e">
        <f>VLOOKUP(M$12,#REF!,10,0)</f>
        <v>#REF!</v>
      </c>
      <c r="N18" s="232" t="e">
        <f>VLOOKUP(N$12,#REF!,10,0)</f>
        <v>#REF!</v>
      </c>
      <c r="O18" s="232" t="e">
        <f>VLOOKUP(O$12,#REF!,10,0)</f>
        <v>#REF!</v>
      </c>
      <c r="P18" s="232" t="e">
        <f>VLOOKUP(P$12,#REF!,10,0)</f>
        <v>#REF!</v>
      </c>
      <c r="Q18" s="232" t="e">
        <f>VLOOKUP(Q$12,#REF!,10,0)</f>
        <v>#REF!</v>
      </c>
      <c r="R18" s="232" t="e">
        <f>VLOOKUP(R$12,#REF!,10,0)</f>
        <v>#REF!</v>
      </c>
      <c r="S18" s="232" t="e">
        <f>VLOOKUP(S$12,#REF!,10,0)</f>
        <v>#REF!</v>
      </c>
      <c r="T18" s="232" t="e">
        <f>VLOOKUP(T$12,#REF!,10,0)</f>
        <v>#REF!</v>
      </c>
      <c r="U18" s="232" t="e">
        <f>VLOOKUP(U$12,#REF!,10,0)</f>
        <v>#REF!</v>
      </c>
      <c r="V18" s="232" t="e">
        <f>VLOOKUP(V$12,#REF!,10,0)</f>
        <v>#REF!</v>
      </c>
      <c r="W18" s="232" t="e">
        <f>VLOOKUP(W$12,#REF!,10,0)</f>
        <v>#REF!</v>
      </c>
      <c r="X18" s="232" t="e">
        <f>VLOOKUP(X$12,#REF!,10,0)</f>
        <v>#REF!</v>
      </c>
      <c r="Y18" s="232" t="e">
        <f>VLOOKUP(Y$12,#REF!,10,0)</f>
        <v>#REF!</v>
      </c>
      <c r="Z18" s="232" t="e">
        <f>VLOOKUP(Z$12,#REF!,10,0)</f>
        <v>#REF!</v>
      </c>
      <c r="AA18" s="234" t="e">
        <f>#REF!</f>
        <v>#REF!</v>
      </c>
      <c r="AB18" s="234" t="e">
        <f t="shared" ref="AB18:AB19" si="1">TRUNC(AA18*$AG$6,2)</f>
        <v>#REF!</v>
      </c>
      <c r="AC18" s="252" t="e">
        <f>TRUNC(AB18*F18,2)</f>
        <v>#REF!</v>
      </c>
      <c r="AD18" s="294" t="s">
        <v>228</v>
      </c>
      <c r="AE18" s="307"/>
      <c r="AI18" s="242"/>
    </row>
    <row r="19" spans="1:35" x14ac:dyDescent="0.25">
      <c r="A19" s="128" t="e">
        <f>#REF!</f>
        <v>#REF!</v>
      </c>
      <c r="B19" s="263" t="e">
        <f>#REF!</f>
        <v>#REF!</v>
      </c>
      <c r="C19" s="263" t="e">
        <f>#REF!</f>
        <v>#REF!</v>
      </c>
      <c r="D19" s="128" t="e">
        <f>#REF!</f>
        <v>#REF!</v>
      </c>
      <c r="E19" s="129" t="e">
        <f>#REF!</f>
        <v>#REF!</v>
      </c>
      <c r="F19" s="232" t="e">
        <f t="shared" si="0"/>
        <v>#REF!</v>
      </c>
      <c r="G19" s="232" t="e">
        <f>VLOOKUP(G$12,#REF!,10,0)</f>
        <v>#REF!</v>
      </c>
      <c r="H19" s="232" t="e">
        <f>VLOOKUP(H$12,#REF!,10,0)</f>
        <v>#REF!</v>
      </c>
      <c r="I19" s="232" t="e">
        <f>VLOOKUP(I$12,#REF!,10,0)</f>
        <v>#REF!</v>
      </c>
      <c r="J19" s="232" t="e">
        <f>VLOOKUP(J$12,#REF!,10,0)</f>
        <v>#REF!</v>
      </c>
      <c r="K19" s="232" t="e">
        <f>VLOOKUP(K$12,#REF!,10,0)</f>
        <v>#REF!</v>
      </c>
      <c r="L19" s="232" t="e">
        <f>VLOOKUP(L$12,#REF!,10,0)</f>
        <v>#REF!</v>
      </c>
      <c r="M19" s="232" t="e">
        <f>VLOOKUP(M$12,#REF!,10,0)</f>
        <v>#REF!</v>
      </c>
      <c r="N19" s="232" t="e">
        <f>VLOOKUP(N$12,#REF!,10,0)</f>
        <v>#REF!</v>
      </c>
      <c r="O19" s="232" t="e">
        <f>VLOOKUP(O$12,#REF!,10,0)</f>
        <v>#REF!</v>
      </c>
      <c r="P19" s="232" t="e">
        <f>VLOOKUP(P$12,#REF!,10,0)</f>
        <v>#REF!</v>
      </c>
      <c r="Q19" s="232" t="e">
        <f>VLOOKUP(Q$12,#REF!,10,0)</f>
        <v>#REF!</v>
      </c>
      <c r="R19" s="232" t="e">
        <f>VLOOKUP(R$12,#REF!,10,0)</f>
        <v>#REF!</v>
      </c>
      <c r="S19" s="232" t="e">
        <f>VLOOKUP(S$12,#REF!,10,0)</f>
        <v>#REF!</v>
      </c>
      <c r="T19" s="232" t="e">
        <f>VLOOKUP(T$12,#REF!,10,0)</f>
        <v>#REF!</v>
      </c>
      <c r="U19" s="232" t="e">
        <f>VLOOKUP(U$12,#REF!,10,0)</f>
        <v>#REF!</v>
      </c>
      <c r="V19" s="232" t="e">
        <f>VLOOKUP(V$12,#REF!,10,0)</f>
        <v>#REF!</v>
      </c>
      <c r="W19" s="232" t="e">
        <f>VLOOKUP(W$12,#REF!,10,0)</f>
        <v>#REF!</v>
      </c>
      <c r="X19" s="232" t="e">
        <f>VLOOKUP(X$12,#REF!,10,0)</f>
        <v>#REF!</v>
      </c>
      <c r="Y19" s="232" t="e">
        <f>VLOOKUP(Y$12,#REF!,10,0)</f>
        <v>#REF!</v>
      </c>
      <c r="Z19" s="232" t="e">
        <f>VLOOKUP(Z$12,#REF!,10,0)</f>
        <v>#REF!</v>
      </c>
      <c r="AA19" s="234" t="e">
        <f>#REF!</f>
        <v>#REF!</v>
      </c>
      <c r="AB19" s="234" t="e">
        <f t="shared" si="1"/>
        <v>#REF!</v>
      </c>
      <c r="AC19" s="252" t="e">
        <f>TRUNC(AB19*F19,2)</f>
        <v>#REF!</v>
      </c>
      <c r="AD19" s="294" t="s">
        <v>228</v>
      </c>
      <c r="AE19" s="307"/>
      <c r="AI19" s="242"/>
    </row>
    <row r="20" spans="1:35" x14ac:dyDescent="0.25">
      <c r="A20" s="127">
        <v>3</v>
      </c>
      <c r="B20" s="131"/>
      <c r="C20" s="131"/>
      <c r="D20" s="127" t="s">
        <v>153</v>
      </c>
      <c r="E20" s="127"/>
      <c r="F20" s="131"/>
      <c r="G20" s="131"/>
      <c r="H20" s="131"/>
      <c r="I20" s="131"/>
      <c r="J20" s="131"/>
      <c r="K20" s="131"/>
      <c r="L20" s="131"/>
      <c r="M20" s="131"/>
      <c r="N20" s="131"/>
      <c r="O20" s="131"/>
      <c r="P20" s="131"/>
      <c r="Q20" s="131"/>
      <c r="R20" s="131"/>
      <c r="S20" s="131"/>
      <c r="T20" s="131"/>
      <c r="U20" s="131"/>
      <c r="V20" s="131"/>
      <c r="W20" s="131"/>
      <c r="X20" s="131"/>
      <c r="Y20" s="131"/>
      <c r="Z20" s="131"/>
      <c r="AA20" s="262"/>
      <c r="AB20" s="233"/>
      <c r="AC20" s="251" t="e">
        <f>SUM(AC21:AC24)</f>
        <v>#REF!</v>
      </c>
      <c r="AD20" s="295"/>
      <c r="AE20" s="307"/>
      <c r="AI20" s="124"/>
    </row>
    <row r="21" spans="1:35" x14ac:dyDescent="0.25">
      <c r="A21" s="128" t="e">
        <f>#REF!</f>
        <v>#REF!</v>
      </c>
      <c r="B21" s="263" t="e">
        <f>#REF!</f>
        <v>#REF!</v>
      </c>
      <c r="C21" s="129" t="e">
        <f>#REF!</f>
        <v>#REF!</v>
      </c>
      <c r="D21" s="128" t="e">
        <f>#REF!</f>
        <v>#REF!</v>
      </c>
      <c r="E21" s="129" t="e">
        <f>#REF!</f>
        <v>#REF!</v>
      </c>
      <c r="F21" s="232" t="e">
        <f t="shared" ref="F21:F24" si="2">SUM(G21:Z21)</f>
        <v>#REF!</v>
      </c>
      <c r="G21" s="232" t="e">
        <f>VLOOKUP(G$12,#REF!,10,0)</f>
        <v>#REF!</v>
      </c>
      <c r="H21" s="232" t="e">
        <f>VLOOKUP(H$12,#REF!,10,0)</f>
        <v>#REF!</v>
      </c>
      <c r="I21" s="232" t="e">
        <f>VLOOKUP(I$12,#REF!,10,0)</f>
        <v>#REF!</v>
      </c>
      <c r="J21" s="232" t="e">
        <f>VLOOKUP(J$12,#REF!,10,0)</f>
        <v>#REF!</v>
      </c>
      <c r="K21" s="232" t="e">
        <f>VLOOKUP(K$12,#REF!,10,0)</f>
        <v>#REF!</v>
      </c>
      <c r="L21" s="232" t="e">
        <f>VLOOKUP(L$12,#REF!,10,0)</f>
        <v>#REF!</v>
      </c>
      <c r="M21" s="232" t="e">
        <f>VLOOKUP(M$12,#REF!,10,0)</f>
        <v>#REF!</v>
      </c>
      <c r="N21" s="232" t="e">
        <f>VLOOKUP(N$12,#REF!,10,0)</f>
        <v>#REF!</v>
      </c>
      <c r="O21" s="232" t="e">
        <f>VLOOKUP(O$12,#REF!,10,0)</f>
        <v>#REF!</v>
      </c>
      <c r="P21" s="232" t="e">
        <f>VLOOKUP(P$12,#REF!,10,0)</f>
        <v>#REF!</v>
      </c>
      <c r="Q21" s="232" t="e">
        <f>VLOOKUP(Q$12,#REF!,10,0)</f>
        <v>#REF!</v>
      </c>
      <c r="R21" s="232" t="e">
        <f>VLOOKUP(R$12,#REF!,10,0)</f>
        <v>#REF!</v>
      </c>
      <c r="S21" s="232" t="e">
        <f>VLOOKUP(S$12,#REF!,10,0)</f>
        <v>#REF!</v>
      </c>
      <c r="T21" s="232" t="e">
        <f>VLOOKUP(T$12,#REF!,10,0)</f>
        <v>#REF!</v>
      </c>
      <c r="U21" s="232" t="e">
        <f>VLOOKUP(U$12,#REF!,10,0)</f>
        <v>#REF!</v>
      </c>
      <c r="V21" s="232" t="e">
        <f>VLOOKUP(V$12,#REF!,10,0)</f>
        <v>#REF!</v>
      </c>
      <c r="W21" s="232" t="e">
        <f>VLOOKUP(W$12,#REF!,10,0)</f>
        <v>#REF!</v>
      </c>
      <c r="X21" s="232" t="e">
        <f>VLOOKUP(X$12,#REF!,10,0)</f>
        <v>#REF!</v>
      </c>
      <c r="Y21" s="232" t="e">
        <f>VLOOKUP(Y$12,#REF!,10,0)</f>
        <v>#REF!</v>
      </c>
      <c r="Z21" s="232" t="e">
        <f>VLOOKUP(Z$12,#REF!,10,0)</f>
        <v>#REF!</v>
      </c>
      <c r="AA21" s="234" t="e">
        <f>#REF!</f>
        <v>#REF!</v>
      </c>
      <c r="AB21" s="234" t="e">
        <f t="shared" ref="AB21:AB26" si="3">TRUNC(AA21*$AG$6,2)</f>
        <v>#REF!</v>
      </c>
      <c r="AC21" s="252" t="e">
        <f>TRUNC(AB21*F21,2)</f>
        <v>#REF!</v>
      </c>
      <c r="AD21" s="294" t="s">
        <v>228</v>
      </c>
      <c r="AE21" s="307"/>
    </row>
    <row r="22" spans="1:35" x14ac:dyDescent="0.25">
      <c r="A22" s="128" t="e">
        <f>#REF!</f>
        <v>#REF!</v>
      </c>
      <c r="B22" s="263" t="e">
        <f>#REF!</f>
        <v>#REF!</v>
      </c>
      <c r="C22" s="263" t="e">
        <f>#REF!</f>
        <v>#REF!</v>
      </c>
      <c r="D22" s="128" t="e">
        <f>#REF!</f>
        <v>#REF!</v>
      </c>
      <c r="E22" s="129" t="e">
        <f>#REF!</f>
        <v>#REF!</v>
      </c>
      <c r="F22" s="232" t="e">
        <f t="shared" si="2"/>
        <v>#REF!</v>
      </c>
      <c r="G22" s="232" t="e">
        <f>VLOOKUP(G$12,#REF!,2,0)</f>
        <v>#REF!</v>
      </c>
      <c r="H22" s="232" t="e">
        <f>VLOOKUP(H$12,#REF!,2,0)</f>
        <v>#REF!</v>
      </c>
      <c r="I22" s="232" t="e">
        <f>VLOOKUP(I$12,#REF!,2,0)</f>
        <v>#REF!</v>
      </c>
      <c r="J22" s="232" t="e">
        <f>VLOOKUP(J$12,#REF!,2,0)</f>
        <v>#REF!</v>
      </c>
      <c r="K22" s="232" t="e">
        <f>VLOOKUP(K$12,#REF!,2,0)</f>
        <v>#REF!</v>
      </c>
      <c r="L22" s="232" t="e">
        <f>VLOOKUP(L$12,#REF!,2,0)</f>
        <v>#REF!</v>
      </c>
      <c r="M22" s="232" t="e">
        <f>VLOOKUP(M$12,#REF!,2,0)</f>
        <v>#REF!</v>
      </c>
      <c r="N22" s="232" t="e">
        <f>VLOOKUP(N$12,#REF!,2,0)</f>
        <v>#REF!</v>
      </c>
      <c r="O22" s="232" t="e">
        <f>VLOOKUP(O$12,#REF!,2,0)</f>
        <v>#REF!</v>
      </c>
      <c r="P22" s="232" t="e">
        <f>VLOOKUP(P$12,#REF!,2,0)</f>
        <v>#REF!</v>
      </c>
      <c r="Q22" s="232" t="e">
        <f>VLOOKUP(Q$12,#REF!,2,0)</f>
        <v>#REF!</v>
      </c>
      <c r="R22" s="232" t="e">
        <f>VLOOKUP(R$12,#REF!,2,0)</f>
        <v>#REF!</v>
      </c>
      <c r="S22" s="232" t="e">
        <f>VLOOKUP(S$12,#REF!,2,0)</f>
        <v>#REF!</v>
      </c>
      <c r="T22" s="232" t="e">
        <f>VLOOKUP(T$12,#REF!,2,0)</f>
        <v>#REF!</v>
      </c>
      <c r="U22" s="232" t="e">
        <f>VLOOKUP(U$12,#REF!,2,0)</f>
        <v>#REF!</v>
      </c>
      <c r="V22" s="232" t="e">
        <f>VLOOKUP(V$12,#REF!,2,0)</f>
        <v>#REF!</v>
      </c>
      <c r="W22" s="232" t="e">
        <f>VLOOKUP(W$12,#REF!,2,0)</f>
        <v>#REF!</v>
      </c>
      <c r="X22" s="232" t="e">
        <f>VLOOKUP(X$12,#REF!,2,0)</f>
        <v>#REF!</v>
      </c>
      <c r="Y22" s="232" t="e">
        <f>VLOOKUP(Y$12,#REF!,2,0)</f>
        <v>#REF!</v>
      </c>
      <c r="Z22" s="232" t="e">
        <f>VLOOKUP(Z$12,#REF!,2,0)</f>
        <v>#REF!</v>
      </c>
      <c r="AA22" s="234" t="e">
        <f>#REF!</f>
        <v>#REF!</v>
      </c>
      <c r="AB22" s="234" t="e">
        <f t="shared" si="3"/>
        <v>#REF!</v>
      </c>
      <c r="AC22" s="252" t="e">
        <f>TRUNC(AB22*F22,2)</f>
        <v>#REF!</v>
      </c>
      <c r="AD22" s="294" t="s">
        <v>228</v>
      </c>
      <c r="AE22" s="307"/>
    </row>
    <row r="23" spans="1:35" x14ac:dyDescent="0.25">
      <c r="A23" s="128" t="e">
        <f>#REF!</f>
        <v>#REF!</v>
      </c>
      <c r="B23" s="263" t="e">
        <f>#REF!</f>
        <v>#REF!</v>
      </c>
      <c r="C23" s="129" t="e">
        <f>#REF!</f>
        <v>#REF!</v>
      </c>
      <c r="D23" s="128" t="e">
        <f>#REF!</f>
        <v>#REF!</v>
      </c>
      <c r="E23" s="129" t="e">
        <f>#REF!</f>
        <v>#REF!</v>
      </c>
      <c r="F23" s="232" t="e">
        <f t="shared" si="2"/>
        <v>#REF!</v>
      </c>
      <c r="G23" s="232" t="e">
        <f>VLOOKUP(G$12,#REF!,2,0)</f>
        <v>#REF!</v>
      </c>
      <c r="H23" s="232" t="e">
        <f>VLOOKUP(H$12,#REF!,2,0)</f>
        <v>#REF!</v>
      </c>
      <c r="I23" s="232" t="e">
        <f>VLOOKUP(I$12,#REF!,2,0)</f>
        <v>#REF!</v>
      </c>
      <c r="J23" s="232" t="e">
        <f>VLOOKUP(J$12,#REF!,2,0)</f>
        <v>#REF!</v>
      </c>
      <c r="K23" s="232" t="e">
        <f>VLOOKUP(K$12,#REF!,2,0)</f>
        <v>#REF!</v>
      </c>
      <c r="L23" s="232" t="e">
        <f>VLOOKUP(L$12,#REF!,2,0)</f>
        <v>#REF!</v>
      </c>
      <c r="M23" s="232" t="e">
        <f>VLOOKUP(M$12,#REF!,2,0)</f>
        <v>#REF!</v>
      </c>
      <c r="N23" s="232" t="e">
        <f>VLOOKUP(N$12,#REF!,2,0)</f>
        <v>#REF!</v>
      </c>
      <c r="O23" s="232" t="e">
        <f>VLOOKUP(O$12,#REF!,2,0)</f>
        <v>#REF!</v>
      </c>
      <c r="P23" s="232" t="e">
        <f>VLOOKUP(P$12,#REF!,2,0)</f>
        <v>#REF!</v>
      </c>
      <c r="Q23" s="232" t="e">
        <f>VLOOKUP(Q$12,#REF!,2,0)</f>
        <v>#REF!</v>
      </c>
      <c r="R23" s="232" t="e">
        <f>VLOOKUP(R$12,#REF!,2,0)</f>
        <v>#REF!</v>
      </c>
      <c r="S23" s="232" t="e">
        <f>VLOOKUP(S$12,#REF!,2,0)</f>
        <v>#REF!</v>
      </c>
      <c r="T23" s="232" t="e">
        <f>VLOOKUP(T$12,#REF!,2,0)</f>
        <v>#REF!</v>
      </c>
      <c r="U23" s="232" t="e">
        <f>VLOOKUP(U$12,#REF!,2,0)</f>
        <v>#REF!</v>
      </c>
      <c r="V23" s="232" t="e">
        <f>VLOOKUP(V$12,#REF!,2,0)</f>
        <v>#REF!</v>
      </c>
      <c r="W23" s="232" t="e">
        <f>VLOOKUP(W$12,#REF!,2,0)</f>
        <v>#REF!</v>
      </c>
      <c r="X23" s="232" t="e">
        <f>VLOOKUP(X$12,#REF!,2,0)</f>
        <v>#REF!</v>
      </c>
      <c r="Y23" s="232" t="e">
        <f>VLOOKUP(Y$12,#REF!,2,0)</f>
        <v>#REF!</v>
      </c>
      <c r="Z23" s="232" t="e">
        <f>VLOOKUP(Z$12,#REF!,2,0)</f>
        <v>#REF!</v>
      </c>
      <c r="AA23" s="288" t="e">
        <f>#REF!</f>
        <v>#REF!</v>
      </c>
      <c r="AB23" s="288" t="e">
        <f t="shared" si="3"/>
        <v>#REF!</v>
      </c>
      <c r="AC23" s="289" t="e">
        <f>TRUNC(AB23*F23,2)</f>
        <v>#REF!</v>
      </c>
      <c r="AD23" s="294" t="s">
        <v>228</v>
      </c>
      <c r="AE23" s="307"/>
    </row>
    <row r="24" spans="1:35" x14ac:dyDescent="0.25">
      <c r="A24" s="128" t="e">
        <f>#REF!</f>
        <v>#REF!</v>
      </c>
      <c r="B24" s="263" t="e">
        <f>#REF!</f>
        <v>#REF!</v>
      </c>
      <c r="C24" s="129" t="e">
        <f>#REF!</f>
        <v>#REF!</v>
      </c>
      <c r="D24" s="128" t="e">
        <f>#REF!</f>
        <v>#REF!</v>
      </c>
      <c r="E24" s="129" t="e">
        <f>#REF!</f>
        <v>#REF!</v>
      </c>
      <c r="F24" s="232" t="e">
        <f t="shared" si="2"/>
        <v>#REF!</v>
      </c>
      <c r="G24" s="232" t="e">
        <f>VLOOKUP(G$12,#REF!,10,0)</f>
        <v>#REF!</v>
      </c>
      <c r="H24" s="232" t="e">
        <f>VLOOKUP(H$12,#REF!,10,0)</f>
        <v>#REF!</v>
      </c>
      <c r="I24" s="232" t="e">
        <f>VLOOKUP(I$12,#REF!,10,0)</f>
        <v>#REF!</v>
      </c>
      <c r="J24" s="232" t="e">
        <f>VLOOKUP(J$12,#REF!,10,0)</f>
        <v>#REF!</v>
      </c>
      <c r="K24" s="232" t="e">
        <f>VLOOKUP(K$12,#REF!,10,0)</f>
        <v>#REF!</v>
      </c>
      <c r="L24" s="232" t="e">
        <f>VLOOKUP(L$12,#REF!,10,0)</f>
        <v>#REF!</v>
      </c>
      <c r="M24" s="232" t="e">
        <f>VLOOKUP(M$12,#REF!,10,0)</f>
        <v>#REF!</v>
      </c>
      <c r="N24" s="232" t="e">
        <f>VLOOKUP(N$12,#REF!,10,0)</f>
        <v>#REF!</v>
      </c>
      <c r="O24" s="232" t="e">
        <f>VLOOKUP(O$12,#REF!,10,0)</f>
        <v>#REF!</v>
      </c>
      <c r="P24" s="232" t="e">
        <f>VLOOKUP(P$12,#REF!,10,0)</f>
        <v>#REF!</v>
      </c>
      <c r="Q24" s="232" t="e">
        <f>VLOOKUP(Q$12,#REF!,10,0)</f>
        <v>#REF!</v>
      </c>
      <c r="R24" s="232" t="e">
        <f>VLOOKUP(R$12,#REF!,10,0)</f>
        <v>#REF!</v>
      </c>
      <c r="S24" s="232" t="e">
        <f>VLOOKUP(S$12,#REF!,10,0)</f>
        <v>#REF!</v>
      </c>
      <c r="T24" s="232" t="e">
        <f>VLOOKUP(T$12,#REF!,10,0)</f>
        <v>#REF!</v>
      </c>
      <c r="U24" s="232" t="e">
        <f>VLOOKUP(U$12,#REF!,10,0)</f>
        <v>#REF!</v>
      </c>
      <c r="V24" s="232" t="e">
        <f>VLOOKUP(V$12,#REF!,10,0)</f>
        <v>#REF!</v>
      </c>
      <c r="W24" s="232" t="e">
        <f>VLOOKUP(W$12,#REF!,10,0)</f>
        <v>#REF!</v>
      </c>
      <c r="X24" s="232" t="e">
        <f>VLOOKUP(X$12,#REF!,10,0)</f>
        <v>#REF!</v>
      </c>
      <c r="Y24" s="232" t="e">
        <f>VLOOKUP(Y$12,#REF!,10,0)</f>
        <v>#REF!</v>
      </c>
      <c r="Z24" s="232" t="e">
        <f>VLOOKUP(Z$12,#REF!,10,0)</f>
        <v>#REF!</v>
      </c>
      <c r="AA24" s="234" t="e">
        <f>#REF!</f>
        <v>#REF!</v>
      </c>
      <c r="AB24" s="288" t="e">
        <f t="shared" si="3"/>
        <v>#REF!</v>
      </c>
      <c r="AC24" s="252" t="e">
        <f>TRUNC(AB24*F24,2)</f>
        <v>#REF!</v>
      </c>
      <c r="AD24" s="294" t="s">
        <v>227</v>
      </c>
      <c r="AE24" s="307"/>
    </row>
    <row r="25" spans="1:35" x14ac:dyDescent="0.25">
      <c r="A25" s="127">
        <v>4</v>
      </c>
      <c r="B25" s="131"/>
      <c r="C25" s="131"/>
      <c r="D25" s="127" t="s">
        <v>225</v>
      </c>
      <c r="E25" s="127"/>
      <c r="F25" s="131"/>
      <c r="G25" s="131"/>
      <c r="H25" s="131"/>
      <c r="I25" s="131"/>
      <c r="J25" s="131"/>
      <c r="K25" s="131"/>
      <c r="L25" s="131"/>
      <c r="M25" s="131"/>
      <c r="N25" s="131"/>
      <c r="O25" s="131"/>
      <c r="P25" s="131"/>
      <c r="Q25" s="131"/>
      <c r="R25" s="131"/>
      <c r="S25" s="131"/>
      <c r="T25" s="131"/>
      <c r="U25" s="131"/>
      <c r="V25" s="131"/>
      <c r="W25" s="131"/>
      <c r="X25" s="131"/>
      <c r="Y25" s="131"/>
      <c r="Z25" s="131"/>
      <c r="AA25" s="262"/>
      <c r="AB25" s="233"/>
      <c r="AC25" s="251" t="e">
        <f>SUM(AC26:AC26)</f>
        <v>#REF!</v>
      </c>
      <c r="AD25" s="295"/>
      <c r="AE25" s="307"/>
      <c r="AI25" s="124"/>
    </row>
    <row r="26" spans="1:35" x14ac:dyDescent="0.25">
      <c r="A26" s="128" t="e">
        <f>#REF!</f>
        <v>#REF!</v>
      </c>
      <c r="B26" s="263" t="e">
        <f>#REF!</f>
        <v>#REF!</v>
      </c>
      <c r="C26" s="129" t="e">
        <f>#REF!</f>
        <v>#REF!</v>
      </c>
      <c r="D26" s="128" t="e">
        <f>#REF!</f>
        <v>#REF!</v>
      </c>
      <c r="E26" s="129" t="e">
        <f>#REF!</f>
        <v>#REF!</v>
      </c>
      <c r="F26" s="232" t="e">
        <f>SUM(G26:Z26)</f>
        <v>#REF!</v>
      </c>
      <c r="G26" s="232" t="e">
        <f>VLOOKUP(G$12,#REF!,2,0)</f>
        <v>#REF!</v>
      </c>
      <c r="H26" s="232" t="e">
        <f>VLOOKUP(H$12,#REF!,2,0)</f>
        <v>#REF!</v>
      </c>
      <c r="I26" s="232" t="e">
        <f>VLOOKUP(I$12,#REF!,2,0)</f>
        <v>#REF!</v>
      </c>
      <c r="J26" s="232" t="e">
        <f>VLOOKUP(J$12,#REF!,2,0)</f>
        <v>#REF!</v>
      </c>
      <c r="K26" s="232" t="e">
        <f>VLOOKUP(K$12,#REF!,2,0)</f>
        <v>#REF!</v>
      </c>
      <c r="L26" s="232" t="e">
        <f>VLOOKUP(L$12,#REF!,2,0)</f>
        <v>#REF!</v>
      </c>
      <c r="M26" s="232" t="e">
        <f>VLOOKUP(M$12,#REF!,2,0)</f>
        <v>#REF!</v>
      </c>
      <c r="N26" s="232" t="e">
        <f>VLOOKUP(N$12,#REF!,2,0)</f>
        <v>#REF!</v>
      </c>
      <c r="O26" s="232" t="e">
        <f>VLOOKUP(O$12,#REF!,2,0)</f>
        <v>#REF!</v>
      </c>
      <c r="P26" s="232" t="e">
        <f>VLOOKUP(P$12,#REF!,2,0)</f>
        <v>#REF!</v>
      </c>
      <c r="Q26" s="232" t="e">
        <f>VLOOKUP(Q$12,#REF!,2,0)</f>
        <v>#REF!</v>
      </c>
      <c r="R26" s="232" t="e">
        <f>VLOOKUP(R$12,#REF!,2,0)</f>
        <v>#REF!</v>
      </c>
      <c r="S26" s="232" t="e">
        <f>VLOOKUP(S$12,#REF!,2,0)</f>
        <v>#REF!</v>
      </c>
      <c r="T26" s="232" t="e">
        <f>VLOOKUP(T$12,#REF!,2,0)</f>
        <v>#REF!</v>
      </c>
      <c r="U26" s="232" t="e">
        <f>VLOOKUP(U$12,#REF!,2,0)</f>
        <v>#REF!</v>
      </c>
      <c r="V26" s="232" t="e">
        <f>VLOOKUP(V$12,#REF!,2,0)</f>
        <v>#REF!</v>
      </c>
      <c r="W26" s="232" t="e">
        <f>VLOOKUP(W$12,#REF!,2,0)</f>
        <v>#REF!</v>
      </c>
      <c r="X26" s="232" t="e">
        <f>VLOOKUP(X$12,#REF!,2,0)</f>
        <v>#REF!</v>
      </c>
      <c r="Y26" s="232" t="e">
        <f>VLOOKUP(Y$12,#REF!,2,0)</f>
        <v>#REF!</v>
      </c>
      <c r="Z26" s="232" t="e">
        <f>VLOOKUP(Z$12,#REF!,2,0)</f>
        <v>#REF!</v>
      </c>
      <c r="AA26" s="234" t="e">
        <f>#REF!</f>
        <v>#REF!</v>
      </c>
      <c r="AB26" s="288" t="e">
        <f t="shared" si="3"/>
        <v>#REF!</v>
      </c>
      <c r="AC26" s="252" t="e">
        <f>TRUNC(AB26*F26,2)</f>
        <v>#REF!</v>
      </c>
      <c r="AD26" s="294" t="s">
        <v>227</v>
      </c>
      <c r="AE26" s="307"/>
    </row>
    <row r="27" spans="1:35" x14ac:dyDescent="0.25">
      <c r="A27" s="127">
        <v>5</v>
      </c>
      <c r="B27" s="131"/>
      <c r="C27" s="131"/>
      <c r="D27" s="127" t="s">
        <v>194</v>
      </c>
      <c r="E27" s="127"/>
      <c r="F27" s="131"/>
      <c r="G27" s="131"/>
      <c r="H27" s="131"/>
      <c r="I27" s="131"/>
      <c r="J27" s="131"/>
      <c r="K27" s="131"/>
      <c r="L27" s="131"/>
      <c r="M27" s="131"/>
      <c r="N27" s="131"/>
      <c r="O27" s="131"/>
      <c r="P27" s="131"/>
      <c r="Q27" s="131"/>
      <c r="R27" s="131"/>
      <c r="S27" s="131"/>
      <c r="T27" s="131"/>
      <c r="U27" s="131"/>
      <c r="V27" s="131"/>
      <c r="W27" s="131"/>
      <c r="X27" s="131"/>
      <c r="Y27" s="131"/>
      <c r="Z27" s="131"/>
      <c r="AA27" s="262"/>
      <c r="AB27" s="233"/>
      <c r="AC27" s="251" t="e">
        <f>SUM(AC28:AC33)</f>
        <v>#REF!</v>
      </c>
      <c r="AD27" s="295"/>
      <c r="AE27" s="307"/>
      <c r="AI27" s="124"/>
    </row>
    <row r="28" spans="1:35" x14ac:dyDescent="0.25">
      <c r="A28" s="128" t="e">
        <f>#REF!</f>
        <v>#REF!</v>
      </c>
      <c r="B28" s="263" t="e">
        <f>#REF!</f>
        <v>#REF!</v>
      </c>
      <c r="C28" s="129" t="e">
        <f>#REF!</f>
        <v>#REF!</v>
      </c>
      <c r="D28" s="128" t="e">
        <f>#REF!</f>
        <v>#REF!</v>
      </c>
      <c r="E28" s="129" t="e">
        <f>#REF!</f>
        <v>#REF!</v>
      </c>
      <c r="F28" s="232" t="e">
        <f t="shared" ref="F28:F33" si="4">SUM(G28:Z28)</f>
        <v>#REF!</v>
      </c>
      <c r="G28" s="232" t="e">
        <f>VLOOKUP(G$12,#REF!,2,0)</f>
        <v>#REF!</v>
      </c>
      <c r="H28" s="232" t="e">
        <f>VLOOKUP(H$12,#REF!,2,0)</f>
        <v>#REF!</v>
      </c>
      <c r="I28" s="232" t="e">
        <f>VLOOKUP(I$12,#REF!,2,0)</f>
        <v>#REF!</v>
      </c>
      <c r="J28" s="232" t="e">
        <f>VLOOKUP(J$12,#REF!,2,0)</f>
        <v>#REF!</v>
      </c>
      <c r="K28" s="232" t="e">
        <f>VLOOKUP(K$12,#REF!,2,0)</f>
        <v>#REF!</v>
      </c>
      <c r="L28" s="232" t="e">
        <f>VLOOKUP(L$12,#REF!,2,0)</f>
        <v>#REF!</v>
      </c>
      <c r="M28" s="232" t="e">
        <f>VLOOKUP(M$12,#REF!,2,0)</f>
        <v>#REF!</v>
      </c>
      <c r="N28" s="232" t="e">
        <f>VLOOKUP(N$12,#REF!,2,0)</f>
        <v>#REF!</v>
      </c>
      <c r="O28" s="232" t="e">
        <f>VLOOKUP(O$12,#REF!,2,0)</f>
        <v>#REF!</v>
      </c>
      <c r="P28" s="232" t="e">
        <f>VLOOKUP(P$12,#REF!,2,0)</f>
        <v>#REF!</v>
      </c>
      <c r="Q28" s="232" t="e">
        <f>VLOOKUP(Q$12,#REF!,2,0)</f>
        <v>#REF!</v>
      </c>
      <c r="R28" s="232" t="e">
        <f>VLOOKUP(R$12,#REF!,2,0)</f>
        <v>#REF!</v>
      </c>
      <c r="S28" s="232" t="e">
        <f>VLOOKUP(S$12,#REF!,2,0)</f>
        <v>#REF!</v>
      </c>
      <c r="T28" s="232" t="e">
        <f>VLOOKUP(T$12,#REF!,2,0)</f>
        <v>#REF!</v>
      </c>
      <c r="U28" s="232" t="e">
        <f>VLOOKUP(U$12,#REF!,2,0)</f>
        <v>#REF!</v>
      </c>
      <c r="V28" s="232" t="e">
        <f>VLOOKUP(V$12,#REF!,2,0)</f>
        <v>#REF!</v>
      </c>
      <c r="W28" s="232" t="e">
        <f>VLOOKUP(W$12,#REF!,2,0)</f>
        <v>#REF!</v>
      </c>
      <c r="X28" s="232" t="e">
        <f>VLOOKUP(X$12,#REF!,2,0)</f>
        <v>#REF!</v>
      </c>
      <c r="Y28" s="232" t="e">
        <f>VLOOKUP(Y$12,#REF!,2,0)</f>
        <v>#REF!</v>
      </c>
      <c r="Z28" s="232" t="e">
        <f>VLOOKUP(Z$12,#REF!,2,0)</f>
        <v>#REF!</v>
      </c>
      <c r="AA28" s="234" t="e">
        <f>#REF!</f>
        <v>#REF!</v>
      </c>
      <c r="AB28" s="234" t="e">
        <f t="shared" ref="AB28:AB33" si="5">TRUNC(AA28*$AG$6,2)</f>
        <v>#REF!</v>
      </c>
      <c r="AC28" s="252" t="e">
        <f t="shared" ref="AC28:AC33" si="6">TRUNC(AB28*F28,2)</f>
        <v>#REF!</v>
      </c>
      <c r="AD28" s="294" t="s">
        <v>228</v>
      </c>
      <c r="AE28" s="307"/>
      <c r="AI28" s="124"/>
    </row>
    <row r="29" spans="1:35" x14ac:dyDescent="0.25">
      <c r="A29" s="128" t="e">
        <f>#REF!</f>
        <v>#REF!</v>
      </c>
      <c r="B29" s="263" t="e">
        <f>#REF!</f>
        <v>#REF!</v>
      </c>
      <c r="C29" s="263" t="e">
        <f>#REF!</f>
        <v>#REF!</v>
      </c>
      <c r="D29" s="128" t="e">
        <f>#REF!</f>
        <v>#REF!</v>
      </c>
      <c r="E29" s="129" t="e">
        <f>#REF!</f>
        <v>#REF!</v>
      </c>
      <c r="F29" s="232" t="e">
        <f t="shared" si="4"/>
        <v>#REF!</v>
      </c>
      <c r="G29" s="232" t="e">
        <f>VLOOKUP(G$12,#REF!,10,0)</f>
        <v>#REF!</v>
      </c>
      <c r="H29" s="232" t="e">
        <f>VLOOKUP(H$12,#REF!,10,0)</f>
        <v>#REF!</v>
      </c>
      <c r="I29" s="232" t="e">
        <f>VLOOKUP(I$12,#REF!,10,0)</f>
        <v>#REF!</v>
      </c>
      <c r="J29" s="232" t="e">
        <f>VLOOKUP(J$12,#REF!,10,0)</f>
        <v>#REF!</v>
      </c>
      <c r="K29" s="232" t="e">
        <f>VLOOKUP(K$12,#REF!,10,0)</f>
        <v>#REF!</v>
      </c>
      <c r="L29" s="232" t="e">
        <f>VLOOKUP(L$12,#REF!,10,0)</f>
        <v>#REF!</v>
      </c>
      <c r="M29" s="232" t="e">
        <f>VLOOKUP(M$12,#REF!,10,0)</f>
        <v>#REF!</v>
      </c>
      <c r="N29" s="232" t="e">
        <f>VLOOKUP(N$12,#REF!,10,0)</f>
        <v>#REF!</v>
      </c>
      <c r="O29" s="232" t="e">
        <f>VLOOKUP(O$12,#REF!,10,0)</f>
        <v>#REF!</v>
      </c>
      <c r="P29" s="232" t="e">
        <f>VLOOKUP(P$12,#REF!,10,0)</f>
        <v>#REF!</v>
      </c>
      <c r="Q29" s="232" t="e">
        <f>VLOOKUP(Q$12,#REF!,10,0)</f>
        <v>#REF!</v>
      </c>
      <c r="R29" s="232" t="e">
        <f>VLOOKUP(R$12,#REF!,10,0)</f>
        <v>#REF!</v>
      </c>
      <c r="S29" s="232" t="e">
        <f>VLOOKUP(S$12,#REF!,10,0)</f>
        <v>#REF!</v>
      </c>
      <c r="T29" s="232" t="e">
        <f>VLOOKUP(T$12,#REF!,10,0)</f>
        <v>#REF!</v>
      </c>
      <c r="U29" s="232" t="e">
        <f>VLOOKUP(U$12,#REF!,10,0)</f>
        <v>#REF!</v>
      </c>
      <c r="V29" s="232" t="e">
        <f>VLOOKUP(V$12,#REF!,10,0)</f>
        <v>#REF!</v>
      </c>
      <c r="W29" s="232" t="e">
        <f>VLOOKUP(W$12,#REF!,10,0)</f>
        <v>#REF!</v>
      </c>
      <c r="X29" s="232" t="e">
        <f>VLOOKUP(X$12,#REF!,10,0)</f>
        <v>#REF!</v>
      </c>
      <c r="Y29" s="232" t="e">
        <f>VLOOKUP(Y$12,#REF!,10,0)</f>
        <v>#REF!</v>
      </c>
      <c r="Z29" s="232" t="e">
        <f>VLOOKUP(Z$12,#REF!,10,0)</f>
        <v>#REF!</v>
      </c>
      <c r="AA29" s="234" t="e">
        <f>#REF!</f>
        <v>#REF!</v>
      </c>
      <c r="AB29" s="234" t="e">
        <f t="shared" si="5"/>
        <v>#REF!</v>
      </c>
      <c r="AC29" s="252" t="e">
        <f t="shared" si="6"/>
        <v>#REF!</v>
      </c>
      <c r="AD29" s="294" t="s">
        <v>228</v>
      </c>
      <c r="AE29" s="307"/>
    </row>
    <row r="30" spans="1:35" x14ac:dyDescent="0.25">
      <c r="A30" s="128" t="e">
        <f>#REF!</f>
        <v>#REF!</v>
      </c>
      <c r="B30" s="263" t="e">
        <f>#REF!</f>
        <v>#REF!</v>
      </c>
      <c r="C30" s="129" t="e">
        <f>#REF!</f>
        <v>#REF!</v>
      </c>
      <c r="D30" s="128" t="e">
        <f>#REF!</f>
        <v>#REF!</v>
      </c>
      <c r="E30" s="129" t="e">
        <f>#REF!</f>
        <v>#REF!</v>
      </c>
      <c r="F30" s="232" t="e">
        <f t="shared" si="4"/>
        <v>#REF!</v>
      </c>
      <c r="G30" s="232" t="e">
        <f>VLOOKUP(G$12,#REF!,10,0)</f>
        <v>#REF!</v>
      </c>
      <c r="H30" s="232" t="e">
        <f>VLOOKUP(H$12,#REF!,10,0)</f>
        <v>#REF!</v>
      </c>
      <c r="I30" s="232" t="e">
        <f>VLOOKUP(I$12,#REF!,10,0)</f>
        <v>#REF!</v>
      </c>
      <c r="J30" s="232" t="e">
        <f>VLOOKUP(J$12,#REF!,10,0)</f>
        <v>#REF!</v>
      </c>
      <c r="K30" s="232" t="e">
        <f>VLOOKUP(K$12,#REF!,10,0)</f>
        <v>#REF!</v>
      </c>
      <c r="L30" s="232" t="e">
        <f>VLOOKUP(L$12,#REF!,10,0)</f>
        <v>#REF!</v>
      </c>
      <c r="M30" s="232" t="e">
        <f>VLOOKUP(M$12,#REF!,10,0)</f>
        <v>#REF!</v>
      </c>
      <c r="N30" s="232" t="e">
        <f>VLOOKUP(N$12,#REF!,10,0)</f>
        <v>#REF!</v>
      </c>
      <c r="O30" s="232" t="e">
        <f>VLOOKUP(O$12,#REF!,10,0)</f>
        <v>#REF!</v>
      </c>
      <c r="P30" s="232" t="e">
        <f>VLOOKUP(P$12,#REF!,10,0)</f>
        <v>#REF!</v>
      </c>
      <c r="Q30" s="232" t="e">
        <f>VLOOKUP(Q$12,#REF!,10,0)</f>
        <v>#REF!</v>
      </c>
      <c r="R30" s="232" t="e">
        <f>VLOOKUP(R$12,#REF!,10,0)</f>
        <v>#REF!</v>
      </c>
      <c r="S30" s="232" t="e">
        <f>VLOOKUP(S$12,#REF!,10,0)</f>
        <v>#REF!</v>
      </c>
      <c r="T30" s="232" t="e">
        <f>VLOOKUP(T$12,#REF!,10,0)</f>
        <v>#REF!</v>
      </c>
      <c r="U30" s="232" t="e">
        <f>VLOOKUP(U$12,#REF!,10,0)</f>
        <v>#REF!</v>
      </c>
      <c r="V30" s="232" t="e">
        <f>VLOOKUP(V$12,#REF!,10,0)</f>
        <v>#REF!</v>
      </c>
      <c r="W30" s="232" t="e">
        <f>VLOOKUP(W$12,#REF!,10,0)</f>
        <v>#REF!</v>
      </c>
      <c r="X30" s="232" t="e">
        <f>VLOOKUP(X$12,#REF!,10,0)</f>
        <v>#REF!</v>
      </c>
      <c r="Y30" s="232" t="e">
        <f>VLOOKUP(Y$12,#REF!,10,0)</f>
        <v>#REF!</v>
      </c>
      <c r="Z30" s="232" t="e">
        <f>VLOOKUP(Z$12,#REF!,10,0)</f>
        <v>#REF!</v>
      </c>
      <c r="AA30" s="234" t="e">
        <f>#REF!</f>
        <v>#REF!</v>
      </c>
      <c r="AB30" s="234" t="e">
        <f t="shared" si="5"/>
        <v>#REF!</v>
      </c>
      <c r="AC30" s="252" t="e">
        <f t="shared" si="6"/>
        <v>#REF!</v>
      </c>
      <c r="AD30" s="294" t="s">
        <v>228</v>
      </c>
      <c r="AE30" s="307"/>
    </row>
    <row r="31" spans="1:35" x14ac:dyDescent="0.25">
      <c r="A31" s="128" t="e">
        <f>#REF!</f>
        <v>#REF!</v>
      </c>
      <c r="B31" s="263" t="e">
        <f>#REF!</f>
        <v>#REF!</v>
      </c>
      <c r="C31" s="263" t="e">
        <f>#REF!</f>
        <v>#REF!</v>
      </c>
      <c r="D31" s="128" t="e">
        <f>#REF!</f>
        <v>#REF!</v>
      </c>
      <c r="E31" s="129" t="e">
        <f>#REF!</f>
        <v>#REF!</v>
      </c>
      <c r="F31" s="232" t="e">
        <f t="shared" si="4"/>
        <v>#REF!</v>
      </c>
      <c r="G31" s="232" t="e">
        <f>VLOOKUP(G$12,#REF!,10,0)</f>
        <v>#REF!</v>
      </c>
      <c r="H31" s="232" t="e">
        <f>VLOOKUP(H$12,#REF!,10,0)</f>
        <v>#REF!</v>
      </c>
      <c r="I31" s="232" t="e">
        <f>VLOOKUP(I$12,#REF!,10,0)</f>
        <v>#REF!</v>
      </c>
      <c r="J31" s="232" t="e">
        <f>VLOOKUP(J$12,#REF!,10,0)</f>
        <v>#REF!</v>
      </c>
      <c r="K31" s="232" t="e">
        <f>VLOOKUP(K$12,#REF!,10,0)</f>
        <v>#REF!</v>
      </c>
      <c r="L31" s="232" t="e">
        <f>VLOOKUP(L$12,#REF!,10,0)</f>
        <v>#REF!</v>
      </c>
      <c r="M31" s="232" t="e">
        <f>VLOOKUP(M$12,#REF!,10,0)</f>
        <v>#REF!</v>
      </c>
      <c r="N31" s="232" t="e">
        <f>VLOOKUP(N$12,#REF!,10,0)</f>
        <v>#REF!</v>
      </c>
      <c r="O31" s="232" t="e">
        <f>VLOOKUP(O$12,#REF!,10,0)</f>
        <v>#REF!</v>
      </c>
      <c r="P31" s="232" t="e">
        <f>VLOOKUP(P$12,#REF!,10,0)</f>
        <v>#REF!</v>
      </c>
      <c r="Q31" s="232" t="e">
        <f>VLOOKUP(Q$12,#REF!,10,0)</f>
        <v>#REF!</v>
      </c>
      <c r="R31" s="232" t="e">
        <f>VLOOKUP(R$12,#REF!,10,0)</f>
        <v>#REF!</v>
      </c>
      <c r="S31" s="232" t="e">
        <f>VLOOKUP(S$12,#REF!,10,0)</f>
        <v>#REF!</v>
      </c>
      <c r="T31" s="232" t="e">
        <f>VLOOKUP(T$12,#REF!,10,0)</f>
        <v>#REF!</v>
      </c>
      <c r="U31" s="232" t="e">
        <f>VLOOKUP(U$12,#REF!,10,0)</f>
        <v>#REF!</v>
      </c>
      <c r="V31" s="232" t="e">
        <f>VLOOKUP(V$12,#REF!,10,0)</f>
        <v>#REF!</v>
      </c>
      <c r="W31" s="232" t="e">
        <f>VLOOKUP(W$12,#REF!,10,0)</f>
        <v>#REF!</v>
      </c>
      <c r="X31" s="232" t="e">
        <f>VLOOKUP(X$12,#REF!,10,0)</f>
        <v>#REF!</v>
      </c>
      <c r="Y31" s="232" t="e">
        <f>VLOOKUP(Y$12,#REF!,10,0)</f>
        <v>#REF!</v>
      </c>
      <c r="Z31" s="232" t="e">
        <f>VLOOKUP(Z$12,#REF!,10,0)</f>
        <v>#REF!</v>
      </c>
      <c r="AA31" s="234" t="e">
        <f>#REF!</f>
        <v>#REF!</v>
      </c>
      <c r="AB31" s="234" t="e">
        <f t="shared" si="5"/>
        <v>#REF!</v>
      </c>
      <c r="AC31" s="252" t="e">
        <f t="shared" si="6"/>
        <v>#REF!</v>
      </c>
      <c r="AD31" s="294" t="s">
        <v>228</v>
      </c>
      <c r="AE31" s="307"/>
    </row>
    <row r="32" spans="1:35" x14ac:dyDescent="0.25">
      <c r="A32" s="128" t="e">
        <f>#REF!</f>
        <v>#REF!</v>
      </c>
      <c r="B32" s="263" t="e">
        <f>#REF!</f>
        <v>#REF!</v>
      </c>
      <c r="C32" s="129" t="e">
        <f>#REF!</f>
        <v>#REF!</v>
      </c>
      <c r="D32" s="128" t="e">
        <f>#REF!</f>
        <v>#REF!</v>
      </c>
      <c r="E32" s="129" t="e">
        <f>#REF!</f>
        <v>#REF!</v>
      </c>
      <c r="F32" s="232" t="e">
        <f t="shared" si="4"/>
        <v>#REF!</v>
      </c>
      <c r="G32" s="232" t="e">
        <f>VLOOKUP(G$12,#REF!,10,0)</f>
        <v>#REF!</v>
      </c>
      <c r="H32" s="232" t="e">
        <f>VLOOKUP(H$12,#REF!,10,0)</f>
        <v>#REF!</v>
      </c>
      <c r="I32" s="232" t="e">
        <f>VLOOKUP(I$12,#REF!,10,0)</f>
        <v>#REF!</v>
      </c>
      <c r="J32" s="232" t="e">
        <f>VLOOKUP(J$12,#REF!,10,0)</f>
        <v>#REF!</v>
      </c>
      <c r="K32" s="232" t="e">
        <f>VLOOKUP(K$12,#REF!,10,0)</f>
        <v>#REF!</v>
      </c>
      <c r="L32" s="232" t="e">
        <f>VLOOKUP(L$12,#REF!,10,0)</f>
        <v>#REF!</v>
      </c>
      <c r="M32" s="232" t="e">
        <f>VLOOKUP(M$12,#REF!,10,0)</f>
        <v>#REF!</v>
      </c>
      <c r="N32" s="232" t="e">
        <f>VLOOKUP(N$12,#REF!,10,0)</f>
        <v>#REF!</v>
      </c>
      <c r="O32" s="232" t="e">
        <f>VLOOKUP(O$12,#REF!,10,0)</f>
        <v>#REF!</v>
      </c>
      <c r="P32" s="232" t="e">
        <f>VLOOKUP(P$12,#REF!,10,0)</f>
        <v>#REF!</v>
      </c>
      <c r="Q32" s="232" t="e">
        <f>VLOOKUP(Q$12,#REF!,10,0)</f>
        <v>#REF!</v>
      </c>
      <c r="R32" s="232" t="e">
        <f>VLOOKUP(R$12,#REF!,10,0)</f>
        <v>#REF!</v>
      </c>
      <c r="S32" s="232" t="e">
        <f>VLOOKUP(S$12,#REF!,10,0)</f>
        <v>#REF!</v>
      </c>
      <c r="T32" s="232" t="e">
        <f>VLOOKUP(T$12,#REF!,10,0)</f>
        <v>#REF!</v>
      </c>
      <c r="U32" s="232" t="e">
        <f>VLOOKUP(U$12,#REF!,10,0)</f>
        <v>#REF!</v>
      </c>
      <c r="V32" s="232" t="e">
        <f>VLOOKUP(V$12,#REF!,10,0)</f>
        <v>#REF!</v>
      </c>
      <c r="W32" s="232" t="e">
        <f>VLOOKUP(W$12,#REF!,10,0)</f>
        <v>#REF!</v>
      </c>
      <c r="X32" s="232" t="e">
        <f>VLOOKUP(X$12,#REF!,10,0)</f>
        <v>#REF!</v>
      </c>
      <c r="Y32" s="232" t="e">
        <f>VLOOKUP(Y$12,#REF!,10,0)</f>
        <v>#REF!</v>
      </c>
      <c r="Z32" s="232" t="e">
        <f>VLOOKUP(Z$12,#REF!,10,0)</f>
        <v>#REF!</v>
      </c>
      <c r="AA32" s="234" t="e">
        <f>#REF!</f>
        <v>#REF!</v>
      </c>
      <c r="AB32" s="234" t="e">
        <f t="shared" si="5"/>
        <v>#REF!</v>
      </c>
      <c r="AC32" s="252" t="e">
        <f t="shared" si="6"/>
        <v>#REF!</v>
      </c>
      <c r="AD32" s="294" t="s">
        <v>228</v>
      </c>
      <c r="AE32" s="307"/>
    </row>
    <row r="33" spans="1:36" x14ac:dyDescent="0.25">
      <c r="A33" s="128" t="e">
        <f>#REF!</f>
        <v>#REF!</v>
      </c>
      <c r="B33" s="263" t="e">
        <f>#REF!</f>
        <v>#REF!</v>
      </c>
      <c r="C33" s="263" t="e">
        <f>#REF!</f>
        <v>#REF!</v>
      </c>
      <c r="D33" s="128" t="e">
        <f>#REF!</f>
        <v>#REF!</v>
      </c>
      <c r="E33" s="129" t="e">
        <f>#REF!</f>
        <v>#REF!</v>
      </c>
      <c r="F33" s="232" t="e">
        <f t="shared" si="4"/>
        <v>#REF!</v>
      </c>
      <c r="G33" s="232" t="e">
        <f>VLOOKUP(G$12,#REF!,10,0)</f>
        <v>#REF!</v>
      </c>
      <c r="H33" s="232" t="e">
        <f>VLOOKUP(H$12,#REF!,10,0)</f>
        <v>#REF!</v>
      </c>
      <c r="I33" s="232" t="e">
        <f>VLOOKUP(I$12,#REF!,10,0)</f>
        <v>#REF!</v>
      </c>
      <c r="J33" s="232" t="e">
        <f>VLOOKUP(J$12,#REF!,10,0)</f>
        <v>#REF!</v>
      </c>
      <c r="K33" s="232" t="e">
        <f>VLOOKUP(K$12,#REF!,10,0)</f>
        <v>#REF!</v>
      </c>
      <c r="L33" s="232" t="e">
        <f>VLOOKUP(L$12,#REF!,10,0)</f>
        <v>#REF!</v>
      </c>
      <c r="M33" s="232" t="e">
        <f>VLOOKUP(M$12,#REF!,10,0)</f>
        <v>#REF!</v>
      </c>
      <c r="N33" s="232" t="e">
        <f>VLOOKUP(N$12,#REF!,10,0)</f>
        <v>#REF!</v>
      </c>
      <c r="O33" s="232" t="e">
        <f>VLOOKUP(O$12,#REF!,10,0)</f>
        <v>#REF!</v>
      </c>
      <c r="P33" s="232" t="e">
        <f>VLOOKUP(P$12,#REF!,10,0)</f>
        <v>#REF!</v>
      </c>
      <c r="Q33" s="232" t="e">
        <f>VLOOKUP(Q$12,#REF!,10,0)</f>
        <v>#REF!</v>
      </c>
      <c r="R33" s="232" t="e">
        <f>VLOOKUP(R$12,#REF!,10,0)</f>
        <v>#REF!</v>
      </c>
      <c r="S33" s="232" t="e">
        <f>VLOOKUP(S$12,#REF!,10,0)</f>
        <v>#REF!</v>
      </c>
      <c r="T33" s="232" t="e">
        <f>VLOOKUP(T$12,#REF!,10,0)</f>
        <v>#REF!</v>
      </c>
      <c r="U33" s="232" t="e">
        <f>VLOOKUP(U$12,#REF!,10,0)</f>
        <v>#REF!</v>
      </c>
      <c r="V33" s="232" t="e">
        <f>VLOOKUP(V$12,#REF!,10,0)</f>
        <v>#REF!</v>
      </c>
      <c r="W33" s="232" t="e">
        <f>VLOOKUP(W$12,#REF!,10,0)</f>
        <v>#REF!</v>
      </c>
      <c r="X33" s="232" t="e">
        <f>VLOOKUP(X$12,#REF!,10,0)</f>
        <v>#REF!</v>
      </c>
      <c r="Y33" s="232" t="e">
        <f>VLOOKUP(Y$12,#REF!,10,0)</f>
        <v>#REF!</v>
      </c>
      <c r="Z33" s="232" t="e">
        <f>VLOOKUP(Z$12,#REF!,10,0)</f>
        <v>#REF!</v>
      </c>
      <c r="AA33" s="234" t="e">
        <f>#REF!</f>
        <v>#REF!</v>
      </c>
      <c r="AB33" s="234" t="e">
        <f t="shared" si="5"/>
        <v>#REF!</v>
      </c>
      <c r="AC33" s="252" t="e">
        <f t="shared" si="6"/>
        <v>#REF!</v>
      </c>
      <c r="AD33" s="294" t="s">
        <v>228</v>
      </c>
      <c r="AE33" s="307"/>
    </row>
    <row r="34" spans="1:36" ht="21.75" customHeight="1" x14ac:dyDescent="0.25">
      <c r="A34" s="298"/>
      <c r="B34" s="299"/>
      <c r="C34" s="300"/>
      <c r="D34" s="298"/>
      <c r="E34" s="300"/>
      <c r="F34" s="301"/>
      <c r="G34" s="301"/>
      <c r="H34" s="301"/>
      <c r="I34" s="301"/>
      <c r="J34" s="301"/>
      <c r="K34" s="301"/>
      <c r="L34" s="301"/>
      <c r="M34" s="301"/>
      <c r="N34" s="301"/>
      <c r="O34" s="301"/>
      <c r="P34" s="301"/>
      <c r="Q34" s="301"/>
      <c r="R34" s="301"/>
      <c r="S34" s="301"/>
      <c r="T34" s="301"/>
      <c r="U34" s="301"/>
      <c r="V34" s="301"/>
      <c r="W34" s="301"/>
      <c r="X34" s="301"/>
      <c r="Y34" s="301"/>
      <c r="Z34" s="301"/>
      <c r="AA34" s="302"/>
      <c r="AB34" s="302"/>
      <c r="AC34" s="303"/>
      <c r="AD34" s="304"/>
      <c r="AE34" s="307"/>
      <c r="AF34" s="116"/>
      <c r="AH34" s="116"/>
    </row>
    <row r="35" spans="1:36" x14ac:dyDescent="0.25">
      <c r="A35"/>
      <c r="B35" s="126"/>
      <c r="C35"/>
      <c r="D35"/>
      <c r="AB35" s="296" t="s">
        <v>193</v>
      </c>
      <c r="AC35" s="308" t="e">
        <f>AC27+AC25+AC20+AC16+AC13</f>
        <v>#REF!</v>
      </c>
      <c r="AD35" s="308"/>
      <c r="AE35" s="307"/>
      <c r="AF35" s="115" t="e">
        <f>#REF!-UNITÁRIOS!AC35</f>
        <v>#REF!</v>
      </c>
      <c r="AG35" s="235"/>
      <c r="AH35" s="116"/>
    </row>
    <row r="36" spans="1:36" x14ac:dyDescent="0.25">
      <c r="A36"/>
      <c r="B36" s="126"/>
      <c r="C36"/>
      <c r="D36"/>
      <c r="E36"/>
      <c r="F36"/>
      <c r="G36"/>
      <c r="H36"/>
      <c r="I36"/>
      <c r="J36"/>
      <c r="K36"/>
      <c r="L36"/>
      <c r="M36"/>
      <c r="N36"/>
      <c r="O36"/>
      <c r="P36"/>
      <c r="Q36"/>
      <c r="R36"/>
      <c r="S36"/>
      <c r="T36"/>
      <c r="U36"/>
      <c r="V36"/>
      <c r="W36"/>
      <c r="X36"/>
      <c r="Y36"/>
      <c r="Z36"/>
      <c r="AA36"/>
      <c r="AB36"/>
      <c r="AC36"/>
      <c r="AD36" s="237"/>
      <c r="AE36" s="237"/>
      <c r="AF36" s="116"/>
      <c r="AH36" s="116"/>
    </row>
    <row r="37" spans="1:36" x14ac:dyDescent="0.25">
      <c r="A37" s="472" t="str">
        <f>DADOS!B5</f>
        <v>SÃO FELIPE/BA</v>
      </c>
      <c r="B37" s="472"/>
      <c r="C37" s="472"/>
      <c r="D37" s="472"/>
      <c r="E37" s="29"/>
      <c r="F37" s="219"/>
      <c r="G37" s="219"/>
      <c r="H37" s="219"/>
      <c r="I37" s="219"/>
      <c r="J37" s="219"/>
      <c r="K37" s="219"/>
      <c r="L37" s="219"/>
      <c r="M37" s="219"/>
      <c r="N37" s="219"/>
      <c r="O37" s="219"/>
      <c r="P37" s="219"/>
      <c r="Q37" s="219"/>
      <c r="R37" s="219"/>
      <c r="S37" s="219"/>
      <c r="T37" s="219"/>
      <c r="U37" s="219"/>
      <c r="V37" s="219"/>
      <c r="W37" s="219"/>
      <c r="X37" s="219"/>
      <c r="Y37" s="219"/>
      <c r="Z37" s="219"/>
      <c r="AB37" s="473">
        <f ca="1">DADOS!B18</f>
        <v>46099</v>
      </c>
      <c r="AC37" s="473"/>
      <c r="AD37" s="473"/>
      <c r="AH37" s="115"/>
      <c r="AJ37" s="115"/>
    </row>
    <row r="38" spans="1:36" x14ac:dyDescent="0.25">
      <c r="A38" s="474" t="s">
        <v>20</v>
      </c>
      <c r="B38" s="474"/>
      <c r="C38" s="474"/>
      <c r="D38" s="474"/>
      <c r="E38" s="29"/>
      <c r="F38" s="219"/>
      <c r="G38" s="219"/>
      <c r="H38" s="219"/>
      <c r="I38" s="219"/>
      <c r="J38" s="219"/>
      <c r="K38" s="219"/>
      <c r="L38" s="219"/>
      <c r="M38" s="219"/>
      <c r="N38" s="219"/>
      <c r="O38" s="219"/>
      <c r="P38" s="219"/>
      <c r="Q38" s="219"/>
      <c r="R38" s="219"/>
      <c r="S38" s="219"/>
      <c r="T38" s="219"/>
      <c r="U38" s="219"/>
      <c r="V38" s="219"/>
      <c r="W38" s="219"/>
      <c r="X38" s="219"/>
      <c r="Y38" s="219"/>
      <c r="Z38" s="219"/>
      <c r="AB38" s="475" t="s">
        <v>21</v>
      </c>
      <c r="AC38" s="475"/>
      <c r="AD38" s="475"/>
      <c r="AH38" s="115"/>
    </row>
    <row r="39" spans="1:36" x14ac:dyDescent="0.25">
      <c r="A39" s="164"/>
      <c r="B39" s="164"/>
      <c r="C39" s="164"/>
      <c r="D39" s="164"/>
      <c r="E39" s="29"/>
      <c r="F39" s="219"/>
      <c r="G39" s="219"/>
      <c r="H39" s="219"/>
      <c r="I39" s="219"/>
      <c r="J39" s="219"/>
      <c r="K39" s="219"/>
      <c r="L39" s="219"/>
      <c r="M39" s="219"/>
      <c r="N39" s="219"/>
      <c r="O39" s="219"/>
      <c r="P39" s="219"/>
      <c r="Q39" s="219"/>
      <c r="R39" s="219"/>
      <c r="S39" s="219"/>
      <c r="T39" s="219"/>
      <c r="U39" s="219"/>
      <c r="V39" s="219"/>
      <c r="W39" s="219"/>
      <c r="X39" s="219"/>
      <c r="Y39" s="219"/>
      <c r="Z39" s="219"/>
      <c r="AB39" s="164"/>
      <c r="AC39" s="164"/>
      <c r="AD39" s="164"/>
      <c r="AH39" s="115"/>
    </row>
    <row r="40" spans="1:36" x14ac:dyDescent="0.25">
      <c r="A40" s="164"/>
      <c r="B40" s="164"/>
      <c r="C40" s="164"/>
      <c r="D40" s="164"/>
      <c r="E40" s="29"/>
      <c r="F40" s="219"/>
      <c r="G40" s="219"/>
      <c r="H40" s="219"/>
      <c r="I40" s="219"/>
      <c r="J40" s="219"/>
      <c r="K40" s="219"/>
      <c r="L40" s="219"/>
      <c r="M40" s="219"/>
      <c r="N40" s="219"/>
      <c r="O40" s="219"/>
      <c r="P40" s="219"/>
      <c r="Q40" s="219"/>
      <c r="R40" s="219"/>
      <c r="S40" s="219"/>
      <c r="T40" s="219"/>
      <c r="U40" s="219"/>
      <c r="V40" s="219"/>
      <c r="W40" s="219"/>
      <c r="X40" s="219"/>
      <c r="Y40" s="219"/>
      <c r="Z40" s="219"/>
      <c r="AB40" s="164"/>
      <c r="AC40" s="164"/>
      <c r="AD40" s="164"/>
      <c r="AH40" s="115"/>
    </row>
    <row r="41" spans="1:36" x14ac:dyDescent="0.25">
      <c r="A41" s="29"/>
      <c r="B41" s="219"/>
      <c r="C41" s="29"/>
      <c r="D41" s="119"/>
      <c r="E41" s="29"/>
      <c r="F41" s="219"/>
      <c r="G41" s="219"/>
      <c r="H41" s="219"/>
      <c r="I41" s="219"/>
      <c r="J41" s="219"/>
      <c r="K41" s="219"/>
      <c r="L41" s="219"/>
      <c r="M41" s="219"/>
      <c r="N41" s="219"/>
      <c r="O41" s="219"/>
      <c r="P41" s="219"/>
      <c r="Q41" s="219"/>
      <c r="R41" s="219"/>
      <c r="S41" s="219"/>
      <c r="T41" s="219"/>
      <c r="U41" s="219"/>
      <c r="V41" s="219"/>
      <c r="W41" s="219"/>
      <c r="X41" s="219"/>
      <c r="Y41" s="219"/>
      <c r="Z41" s="219"/>
      <c r="AA41" s="29"/>
      <c r="AB41" s="29"/>
      <c r="AC41" s="250"/>
      <c r="AD41" s="1"/>
      <c r="AE41" s="1"/>
      <c r="AF41" s="467"/>
      <c r="AG41" s="468"/>
      <c r="AH41" s="468"/>
    </row>
    <row r="42" spans="1:36" x14ac:dyDescent="0.25">
      <c r="A42" s="466" t="s">
        <v>23</v>
      </c>
      <c r="B42" s="466"/>
      <c r="C42" s="466"/>
      <c r="D42" s="466"/>
      <c r="E42" s="29"/>
      <c r="F42" s="219"/>
      <c r="G42" s="219"/>
      <c r="H42" s="219"/>
      <c r="I42" s="219"/>
      <c r="J42" s="219"/>
      <c r="K42" s="219"/>
      <c r="L42" s="219"/>
      <c r="M42" s="219"/>
      <c r="N42" s="219"/>
      <c r="O42" s="219"/>
      <c r="P42" s="219"/>
      <c r="Q42" s="219"/>
      <c r="R42" s="219"/>
      <c r="S42" s="219"/>
      <c r="T42" s="219"/>
      <c r="U42" s="219"/>
      <c r="V42" s="219"/>
      <c r="W42" s="219"/>
      <c r="X42" s="219"/>
      <c r="Y42" s="219"/>
      <c r="Z42" s="219"/>
      <c r="AA42" s="29"/>
      <c r="AB42" s="29"/>
      <c r="AC42" s="250"/>
      <c r="AD42" s="1"/>
      <c r="AE42" s="1"/>
      <c r="AF42" s="120"/>
    </row>
    <row r="43" spans="1:36" x14ac:dyDescent="0.25">
      <c r="A43" s="464" t="s">
        <v>22</v>
      </c>
      <c r="B43" s="464"/>
      <c r="C43" s="465" t="str">
        <f>DADOS!B15</f>
        <v>Eliabe Vitória</v>
      </c>
      <c r="D43" s="465"/>
      <c r="E43" s="29"/>
      <c r="F43" s="219"/>
      <c r="G43" s="219"/>
      <c r="H43" s="219"/>
      <c r="I43" s="219"/>
      <c r="J43" s="219"/>
      <c r="K43" s="219"/>
      <c r="L43" s="219"/>
      <c r="M43" s="219"/>
      <c r="N43" s="219"/>
      <c r="O43" s="219"/>
      <c r="P43" s="219"/>
      <c r="Q43" s="219"/>
      <c r="R43" s="219"/>
      <c r="S43" s="219"/>
      <c r="T43" s="219"/>
      <c r="U43" s="219"/>
      <c r="V43" s="219"/>
      <c r="W43" s="219"/>
      <c r="X43" s="219"/>
      <c r="Y43" s="219"/>
      <c r="Z43" s="219"/>
      <c r="AA43" s="29"/>
      <c r="AB43" s="29"/>
      <c r="AC43" s="250"/>
      <c r="AD43" s="1"/>
      <c r="AE43" s="1"/>
      <c r="AF43" s="120"/>
    </row>
    <row r="44" spans="1:36" x14ac:dyDescent="0.25">
      <c r="A44" s="464" t="s">
        <v>24</v>
      </c>
      <c r="B44" s="464"/>
      <c r="C44" s="465" t="str">
        <f>DADOS!B16</f>
        <v>Engenheiro Civil</v>
      </c>
      <c r="D44" s="465"/>
      <c r="E44" s="29"/>
      <c r="F44" s="219"/>
      <c r="G44" s="219"/>
      <c r="H44" s="219"/>
      <c r="I44" s="219"/>
      <c r="J44" s="219"/>
      <c r="K44" s="219"/>
      <c r="L44" s="219"/>
      <c r="M44" s="219"/>
      <c r="N44" s="219"/>
      <c r="O44" s="219"/>
      <c r="P44" s="219"/>
      <c r="Q44" s="219"/>
      <c r="R44" s="219"/>
      <c r="S44" s="219"/>
      <c r="T44" s="219"/>
      <c r="U44" s="219"/>
      <c r="V44" s="219"/>
      <c r="W44" s="219"/>
      <c r="X44" s="219"/>
      <c r="Y44" s="219"/>
      <c r="Z44" s="219"/>
      <c r="AA44" s="29"/>
      <c r="AB44" s="29"/>
      <c r="AC44" s="250"/>
      <c r="AD44" s="1"/>
      <c r="AE44" s="1"/>
      <c r="AF44" s="120"/>
    </row>
    <row r="45" spans="1:36" x14ac:dyDescent="0.25">
      <c r="A45" s="464" t="s">
        <v>25</v>
      </c>
      <c r="B45" s="464"/>
      <c r="C45" s="465" t="str">
        <f>DADOS!B17</f>
        <v>CREA-BA  051487735-9</v>
      </c>
      <c r="D45" s="465"/>
      <c r="E45" s="29"/>
      <c r="F45" s="219"/>
      <c r="G45" s="219"/>
      <c r="H45" s="219"/>
      <c r="I45" s="219"/>
      <c r="J45" s="219"/>
      <c r="K45" s="219"/>
      <c r="L45" s="219"/>
      <c r="M45" s="219"/>
      <c r="N45" s="219"/>
      <c r="O45" s="219"/>
      <c r="P45" s="219"/>
      <c r="Q45" s="219"/>
      <c r="R45" s="219"/>
      <c r="S45" s="219"/>
      <c r="T45" s="219"/>
      <c r="U45" s="219"/>
      <c r="V45" s="219"/>
      <c r="W45" s="219"/>
      <c r="X45" s="219"/>
      <c r="Y45" s="219"/>
      <c r="Z45" s="219"/>
      <c r="AA45" s="29"/>
      <c r="AB45" s="29"/>
      <c r="AC45" s="250"/>
      <c r="AD45" s="1"/>
      <c r="AE45" s="1"/>
      <c r="AF45" s="120"/>
    </row>
    <row r="46" spans="1:36" x14ac:dyDescent="0.25">
      <c r="A46" s="29"/>
      <c r="B46" s="219"/>
      <c r="C46" s="29"/>
      <c r="D46" s="119"/>
      <c r="E46" s="29"/>
      <c r="F46" s="219"/>
      <c r="G46" s="219"/>
      <c r="H46" s="219"/>
      <c r="I46" s="219"/>
      <c r="J46" s="219"/>
      <c r="K46" s="219"/>
      <c r="L46" s="219"/>
      <c r="M46" s="219"/>
      <c r="N46" s="219"/>
      <c r="O46" s="219"/>
      <c r="P46" s="219"/>
      <c r="Q46" s="219"/>
      <c r="R46" s="219"/>
      <c r="S46" s="219"/>
      <c r="T46" s="219"/>
      <c r="U46" s="219"/>
      <c r="V46" s="219"/>
      <c r="W46" s="219"/>
      <c r="X46" s="219"/>
      <c r="Y46" s="219"/>
      <c r="Z46" s="219"/>
      <c r="AA46" s="29"/>
      <c r="AB46" s="29"/>
      <c r="AC46" s="253"/>
      <c r="AD46" s="114"/>
      <c r="AE46" s="114"/>
      <c r="AG46" s="116"/>
      <c r="AH46" s="115"/>
    </row>
  </sheetData>
  <mergeCells count="28">
    <mergeCell ref="AC5:AD5"/>
    <mergeCell ref="A5:D5"/>
    <mergeCell ref="E5:AB5"/>
    <mergeCell ref="A1:I1"/>
    <mergeCell ref="A2:I2"/>
    <mergeCell ref="A3:I3"/>
    <mergeCell ref="A6:D6"/>
    <mergeCell ref="E6:AB6"/>
    <mergeCell ref="AC6:AD6"/>
    <mergeCell ref="A7:D7"/>
    <mergeCell ref="E7:F7"/>
    <mergeCell ref="AA7:AB7"/>
    <mergeCell ref="AF41:AH41"/>
    <mergeCell ref="A8:D8"/>
    <mergeCell ref="E8:F8"/>
    <mergeCell ref="AA8:AB8"/>
    <mergeCell ref="A10:AD10"/>
    <mergeCell ref="A37:D37"/>
    <mergeCell ref="AB37:AD37"/>
    <mergeCell ref="A38:D38"/>
    <mergeCell ref="AB38:AD38"/>
    <mergeCell ref="A45:B45"/>
    <mergeCell ref="C45:D45"/>
    <mergeCell ref="A42:D42"/>
    <mergeCell ref="A43:B43"/>
    <mergeCell ref="C43:D43"/>
    <mergeCell ref="A44:B44"/>
    <mergeCell ref="C44:D44"/>
  </mergeCells>
  <phoneticPr fontId="23" type="noConversion"/>
  <printOptions horizontalCentered="1"/>
  <pageMargins left="0.59055118110236227" right="0.59055118110236227" top="0.77" bottom="0.65" header="0.31496062992125984" footer="0.15748031496062992"/>
  <pageSetup paperSize="9" scale="38" fitToHeight="0" orientation="landscape" r:id="rId1"/>
  <headerFooter>
    <oddFooter>&amp;RPágina &amp;P de &amp;N</oddFooter>
  </headerFooter>
  <ignoredErrors>
    <ignoredError sqref="AC16 AC20 AC25 AC27"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11">
    <pageSetUpPr fitToPage="1"/>
  </sheetPr>
  <dimension ref="A1:AB100"/>
  <sheetViews>
    <sheetView showGridLines="0" showWhiteSpace="0" zoomScale="85" zoomScaleNormal="85" workbookViewId="0">
      <selection activeCell="P33" sqref="P33"/>
    </sheetView>
  </sheetViews>
  <sheetFormatPr defaultRowHeight="15" x14ac:dyDescent="0.25"/>
  <cols>
    <col min="1" max="1" width="10.7109375" style="126" customWidth="1"/>
    <col min="2" max="2" width="60.7109375" customWidth="1"/>
    <col min="3" max="3" width="17.7109375" customWidth="1"/>
    <col min="4" max="4" width="15.85546875" customWidth="1"/>
    <col min="5" max="5" width="18.42578125" customWidth="1"/>
    <col min="6" max="7" width="20.42578125" customWidth="1"/>
    <col min="8" max="8" width="18.5703125" hidden="1" customWidth="1"/>
    <col min="9" max="15" width="14.7109375" hidden="1" customWidth="1"/>
    <col min="16" max="16" width="14.7109375" customWidth="1"/>
    <col min="17" max="17" width="10.5703125" bestFit="1" customWidth="1"/>
    <col min="18" max="18" width="11.7109375" bestFit="1" customWidth="1"/>
    <col min="19" max="28" width="10.5703125" bestFit="1" customWidth="1"/>
  </cols>
  <sheetData>
    <row r="1" spans="1:17" ht="30" customHeight="1" x14ac:dyDescent="0.25">
      <c r="A1" s="414" t="s">
        <v>148</v>
      </c>
      <c r="B1" s="414"/>
      <c r="C1" s="414"/>
      <c r="D1" s="414"/>
      <c r="E1" s="414"/>
      <c r="F1" s="414"/>
      <c r="G1" s="172"/>
    </row>
    <row r="2" spans="1:17" ht="13.5" customHeight="1" x14ac:dyDescent="0.25">
      <c r="A2" s="415" t="s">
        <v>149</v>
      </c>
      <c r="B2" s="415"/>
      <c r="C2" s="415"/>
      <c r="D2" s="415"/>
      <c r="E2" s="415"/>
      <c r="F2" s="415"/>
      <c r="G2" s="172"/>
    </row>
    <row r="3" spans="1:17" ht="27.75" customHeight="1" x14ac:dyDescent="0.25">
      <c r="A3" s="405" t="s">
        <v>217</v>
      </c>
      <c r="B3" s="489"/>
      <c r="C3" s="489"/>
      <c r="D3" s="489"/>
      <c r="E3" s="489"/>
      <c r="F3" s="489"/>
      <c r="G3" s="173"/>
    </row>
    <row r="4" spans="1:17" ht="14.25" customHeight="1" x14ac:dyDescent="0.25">
      <c r="A4" s="130"/>
      <c r="B4" s="2"/>
      <c r="C4" s="1"/>
      <c r="D4" s="1"/>
      <c r="E4" s="1"/>
      <c r="F4" s="1"/>
      <c r="G4" s="1"/>
      <c r="H4" s="1"/>
      <c r="I4" s="1"/>
      <c r="J4" s="1"/>
      <c r="K4" s="1"/>
      <c r="L4" s="1"/>
      <c r="M4" s="1"/>
      <c r="N4" s="1"/>
      <c r="O4" s="1"/>
    </row>
    <row r="5" spans="1:17" s="36" customFormat="1" ht="12" x14ac:dyDescent="0.2">
      <c r="A5" s="478" t="s">
        <v>0</v>
      </c>
      <c r="B5" s="478"/>
      <c r="C5" s="478" t="s">
        <v>1</v>
      </c>
      <c r="D5" s="478"/>
      <c r="E5" s="478"/>
      <c r="F5" s="478"/>
      <c r="G5" s="178"/>
      <c r="H5" s="178"/>
      <c r="I5" s="178"/>
      <c r="J5" s="178"/>
      <c r="K5" s="178"/>
      <c r="L5" s="178"/>
      <c r="M5" s="178"/>
      <c r="N5" s="178"/>
      <c r="O5" s="178"/>
    </row>
    <row r="6" spans="1:17" ht="38.450000000000003" customHeight="1" x14ac:dyDescent="0.25">
      <c r="A6" s="490" t="str">
        <f>DADOS!B4</f>
        <v>PREFEITURA MUNICIPAL DE SÃO FELIPE</v>
      </c>
      <c r="B6" s="490"/>
      <c r="C6" s="492" t="str">
        <f>DADOS!B8</f>
        <v xml:space="preserve">REFORMA DE UNIDADES DE SAÚDE NO MUNICIPIO DE SÃO FELIPE:UNIDADE INOCÊNCIO
</v>
      </c>
      <c r="D6" s="492"/>
      <c r="E6" s="492"/>
      <c r="F6" s="492"/>
      <c r="G6" s="241"/>
      <c r="H6" s="241"/>
      <c r="I6" s="241"/>
      <c r="J6" s="241"/>
      <c r="K6" s="241"/>
      <c r="L6" s="241"/>
      <c r="M6" s="241"/>
      <c r="N6" s="241"/>
      <c r="O6" s="241"/>
    </row>
    <row r="7" spans="1:17" s="36" customFormat="1" ht="12" x14ac:dyDescent="0.2">
      <c r="A7" s="478" t="s">
        <v>15</v>
      </c>
      <c r="B7" s="478"/>
      <c r="C7" s="478" t="s">
        <v>16</v>
      </c>
      <c r="D7" s="478"/>
      <c r="E7" s="478"/>
      <c r="F7" s="478"/>
      <c r="G7" s="178"/>
      <c r="H7" s="178"/>
      <c r="I7" s="178"/>
      <c r="J7" s="178"/>
      <c r="K7" s="178"/>
      <c r="L7" s="178"/>
      <c r="M7" s="178"/>
      <c r="N7" s="178"/>
      <c r="O7" s="178"/>
    </row>
    <row r="8" spans="1:17" ht="25.9" customHeight="1" x14ac:dyDescent="0.25">
      <c r="A8" s="490" t="str">
        <f>DADOS!B5</f>
        <v>SÃO FELIPE/BA</v>
      </c>
      <c r="B8" s="490"/>
      <c r="C8" s="491">
        <f ca="1">DADOS!B18</f>
        <v>46099</v>
      </c>
      <c r="D8" s="491"/>
      <c r="E8" s="491"/>
      <c r="F8" s="491"/>
      <c r="G8" s="240"/>
      <c r="H8" s="240"/>
      <c r="I8" s="240"/>
      <c r="J8" s="240"/>
      <c r="K8" s="240"/>
      <c r="L8" s="240"/>
      <c r="M8" s="240"/>
      <c r="N8" s="240"/>
      <c r="O8" s="240"/>
    </row>
    <row r="9" spans="1:17" ht="6" customHeight="1" x14ac:dyDescent="0.25">
      <c r="A9" s="130"/>
      <c r="B9" s="2"/>
      <c r="C9" s="1"/>
      <c r="D9" s="1"/>
      <c r="E9" s="1"/>
      <c r="F9" s="1"/>
      <c r="G9" s="1"/>
      <c r="H9" s="1"/>
      <c r="I9" s="1"/>
      <c r="J9" s="1"/>
      <c r="K9" s="1"/>
      <c r="L9" s="1"/>
      <c r="M9" s="1"/>
      <c r="N9" s="1"/>
      <c r="O9" s="1"/>
      <c r="P9" s="1"/>
    </row>
    <row r="10" spans="1:17" ht="19.5" customHeight="1" x14ac:dyDescent="0.25">
      <c r="A10" s="415" t="s">
        <v>47</v>
      </c>
      <c r="B10" s="415"/>
      <c r="C10" s="415"/>
      <c r="D10" s="415"/>
      <c r="E10" s="415"/>
      <c r="F10" s="415"/>
      <c r="G10" s="415"/>
      <c r="H10" s="415"/>
      <c r="I10" s="415"/>
      <c r="J10" s="239"/>
      <c r="K10" s="239"/>
      <c r="L10" s="239"/>
      <c r="M10" s="239"/>
      <c r="N10" s="239"/>
      <c r="O10" s="239"/>
    </row>
    <row r="11" spans="1:17" ht="10.9" customHeight="1" x14ac:dyDescent="0.25">
      <c r="A11" s="165"/>
      <c r="B11" s="165"/>
      <c r="C11" s="165"/>
      <c r="D11" s="165"/>
      <c r="E11" s="165"/>
      <c r="F11" s="165"/>
      <c r="G11" s="165"/>
      <c r="H11" s="165"/>
      <c r="I11" s="165"/>
      <c r="J11" s="165"/>
      <c r="K11" s="165"/>
      <c r="L11" s="165"/>
      <c r="M11" s="165"/>
      <c r="N11" s="165"/>
      <c r="O11" s="165"/>
    </row>
    <row r="12" spans="1:17" s="37" customFormat="1" ht="13.9" customHeight="1" x14ac:dyDescent="0.2">
      <c r="A12" s="493" t="s">
        <v>2</v>
      </c>
      <c r="B12" s="493" t="s">
        <v>44</v>
      </c>
      <c r="C12" s="494" t="e">
        <f>SUM(C14:C23)</f>
        <v>#REF!</v>
      </c>
      <c r="D12" s="493" t="s">
        <v>45</v>
      </c>
      <c r="E12" s="493" t="s">
        <v>46</v>
      </c>
      <c r="F12" s="493" t="s">
        <v>162</v>
      </c>
      <c r="G12" s="493" t="s">
        <v>163</v>
      </c>
      <c r="H12" s="493" t="s">
        <v>117</v>
      </c>
      <c r="I12" s="493" t="s">
        <v>164</v>
      </c>
      <c r="J12" s="493" t="s">
        <v>167</v>
      </c>
      <c r="K12" s="493" t="s">
        <v>168</v>
      </c>
      <c r="L12" s="493" t="s">
        <v>219</v>
      </c>
      <c r="M12" s="493" t="s">
        <v>220</v>
      </c>
      <c r="N12" s="493" t="s">
        <v>221</v>
      </c>
      <c r="O12" s="493" t="s">
        <v>222</v>
      </c>
    </row>
    <row r="13" spans="1:17" s="37" customFormat="1" ht="30" customHeight="1" x14ac:dyDescent="0.2">
      <c r="A13" s="493"/>
      <c r="B13" s="493"/>
      <c r="C13" s="494"/>
      <c r="D13" s="493"/>
      <c r="E13" s="493"/>
      <c r="F13" s="493"/>
      <c r="G13" s="493"/>
      <c r="H13" s="493"/>
      <c r="I13" s="493"/>
      <c r="J13" s="493"/>
      <c r="K13" s="493"/>
      <c r="L13" s="493"/>
      <c r="M13" s="493"/>
      <c r="N13" s="493"/>
      <c r="O13" s="493"/>
    </row>
    <row r="14" spans="1:17" x14ac:dyDescent="0.25">
      <c r="A14" s="482">
        <v>1</v>
      </c>
      <c r="B14" s="483" t="e">
        <f>VLOOKUP(A14,#REF!,4)</f>
        <v>#REF!</v>
      </c>
      <c r="C14" s="484" t="e">
        <f>VLOOKUP(A14,#REF!,9)</f>
        <v>#REF!</v>
      </c>
      <c r="D14" s="258">
        <v>0.2287978156593112</v>
      </c>
      <c r="E14" s="258">
        <v>0.29712608670290125</v>
      </c>
      <c r="F14" s="258">
        <v>0.29024940016614703</v>
      </c>
      <c r="G14" s="258">
        <v>0.18382669747164052</v>
      </c>
      <c r="H14" s="258">
        <v>0</v>
      </c>
      <c r="I14" s="258">
        <v>0</v>
      </c>
      <c r="J14" s="258">
        <v>0</v>
      </c>
      <c r="K14" s="258">
        <v>0</v>
      </c>
      <c r="L14" s="258">
        <v>0</v>
      </c>
      <c r="M14" s="258">
        <v>0</v>
      </c>
      <c r="N14" s="258">
        <v>0</v>
      </c>
      <c r="O14" s="258">
        <v>0</v>
      </c>
      <c r="P14" s="257"/>
      <c r="Q14" s="116"/>
    </row>
    <row r="15" spans="1:17" x14ac:dyDescent="0.25">
      <c r="A15" s="482"/>
      <c r="B15" s="483"/>
      <c r="C15" s="484"/>
      <c r="D15" s="255" t="e">
        <f>D14*$C14</f>
        <v>#REF!</v>
      </c>
      <c r="E15" s="256" t="e">
        <f t="shared" ref="E15:H15" si="0">E14*$C14</f>
        <v>#REF!</v>
      </c>
      <c r="F15" s="256" t="e">
        <f t="shared" si="0"/>
        <v>#REF!</v>
      </c>
      <c r="G15" s="256" t="e">
        <f t="shared" si="0"/>
        <v>#REF!</v>
      </c>
      <c r="H15" s="256" t="e">
        <f t="shared" si="0"/>
        <v>#REF!</v>
      </c>
      <c r="I15" s="256">
        <v>0</v>
      </c>
      <c r="J15" s="256">
        <v>0</v>
      </c>
      <c r="K15" s="256">
        <v>0</v>
      </c>
      <c r="L15" s="256">
        <v>0</v>
      </c>
      <c r="M15" s="256">
        <v>0</v>
      </c>
      <c r="N15" s="256">
        <v>0</v>
      </c>
      <c r="O15" s="256">
        <v>0</v>
      </c>
      <c r="Q15" s="244"/>
    </row>
    <row r="16" spans="1:17" x14ac:dyDescent="0.25">
      <c r="A16" s="482">
        <v>2</v>
      </c>
      <c r="B16" s="483" t="e">
        <f>VLOOKUP(A16,#REF!,4)</f>
        <v>#REF!</v>
      </c>
      <c r="C16" s="484" t="e">
        <f>VLOOKUP(A16,#REF!,9)</f>
        <v>#REF!</v>
      </c>
      <c r="D16" s="258">
        <v>1</v>
      </c>
      <c r="E16" s="258">
        <v>0</v>
      </c>
      <c r="F16" s="258">
        <v>0</v>
      </c>
      <c r="G16" s="258">
        <v>0</v>
      </c>
      <c r="H16" s="258">
        <v>0</v>
      </c>
      <c r="I16" s="258">
        <v>0</v>
      </c>
      <c r="J16" s="254">
        <v>0</v>
      </c>
      <c r="K16" s="254">
        <v>0</v>
      </c>
      <c r="L16" s="258">
        <v>0</v>
      </c>
      <c r="M16" s="258">
        <v>0</v>
      </c>
      <c r="N16" s="254">
        <v>0</v>
      </c>
      <c r="O16" s="254">
        <v>0</v>
      </c>
      <c r="P16" s="257"/>
      <c r="Q16" s="226"/>
    </row>
    <row r="17" spans="1:28" x14ac:dyDescent="0.25">
      <c r="A17" s="482"/>
      <c r="B17" s="483"/>
      <c r="C17" s="484"/>
      <c r="D17" s="256" t="e">
        <f>D16*$C16</f>
        <v>#REF!</v>
      </c>
      <c r="E17" s="256" t="e">
        <f t="shared" ref="E17:K17" si="1">E16*$C16</f>
        <v>#REF!</v>
      </c>
      <c r="F17" s="256" t="e">
        <f t="shared" si="1"/>
        <v>#REF!</v>
      </c>
      <c r="G17" s="256" t="e">
        <f t="shared" si="1"/>
        <v>#REF!</v>
      </c>
      <c r="H17" s="256" t="e">
        <f t="shared" si="1"/>
        <v>#REF!</v>
      </c>
      <c r="I17" s="256" t="e">
        <f t="shared" si="1"/>
        <v>#REF!</v>
      </c>
      <c r="J17" s="256" t="e">
        <f t="shared" si="1"/>
        <v>#REF!</v>
      </c>
      <c r="K17" s="256" t="e">
        <f t="shared" si="1"/>
        <v>#REF!</v>
      </c>
      <c r="L17" s="256" t="e">
        <f t="shared" ref="L17:O17" si="2">L16*$C16</f>
        <v>#REF!</v>
      </c>
      <c r="M17" s="256" t="e">
        <f t="shared" si="2"/>
        <v>#REF!</v>
      </c>
      <c r="N17" s="256" t="e">
        <f t="shared" si="2"/>
        <v>#REF!</v>
      </c>
      <c r="O17" s="256" t="e">
        <f t="shared" si="2"/>
        <v>#REF!</v>
      </c>
      <c r="Q17" s="244">
        <f>100/12</f>
        <v>8.3333333333333339</v>
      </c>
    </row>
    <row r="18" spans="1:28" x14ac:dyDescent="0.25">
      <c r="A18" s="482">
        <v>3</v>
      </c>
      <c r="B18" s="483" t="e">
        <f>VLOOKUP(A18,#REF!,4)</f>
        <v>#REF!</v>
      </c>
      <c r="C18" s="484" t="e">
        <f>VLOOKUP(A18,#REF!,9)</f>
        <v>#REF!</v>
      </c>
      <c r="D18" s="258">
        <v>0.2</v>
      </c>
      <c r="E18" s="258">
        <v>0.35</v>
      </c>
      <c r="F18" s="258">
        <v>0.35</v>
      </c>
      <c r="G18" s="258">
        <v>0.1</v>
      </c>
      <c r="H18" s="258">
        <v>0</v>
      </c>
      <c r="I18" s="258">
        <v>0</v>
      </c>
      <c r="J18" s="258">
        <v>0</v>
      </c>
      <c r="K18" s="258">
        <v>0</v>
      </c>
      <c r="L18" s="258">
        <v>0</v>
      </c>
      <c r="M18" s="258">
        <v>0</v>
      </c>
      <c r="N18" s="258">
        <v>0</v>
      </c>
      <c r="O18" s="258">
        <v>0</v>
      </c>
      <c r="Q18" s="226"/>
    </row>
    <row r="19" spans="1:28" x14ac:dyDescent="0.25">
      <c r="A19" s="482"/>
      <c r="B19" s="483"/>
      <c r="C19" s="484"/>
      <c r="D19" s="256" t="e">
        <f>D18*$C18</f>
        <v>#REF!</v>
      </c>
      <c r="E19" s="256" t="e">
        <f t="shared" ref="E19:J19" si="3">E18*$C18</f>
        <v>#REF!</v>
      </c>
      <c r="F19" s="256" t="e">
        <f t="shared" si="3"/>
        <v>#REF!</v>
      </c>
      <c r="G19" s="256" t="e">
        <f t="shared" si="3"/>
        <v>#REF!</v>
      </c>
      <c r="H19" s="256" t="e">
        <f t="shared" si="3"/>
        <v>#REF!</v>
      </c>
      <c r="I19" s="256" t="e">
        <f t="shared" si="3"/>
        <v>#REF!</v>
      </c>
      <c r="J19" s="256" t="e">
        <f t="shared" si="3"/>
        <v>#REF!</v>
      </c>
      <c r="K19" s="256" t="e">
        <f t="shared" ref="K19:N19" si="4">K18*$C18</f>
        <v>#REF!</v>
      </c>
      <c r="L19" s="256" t="e">
        <f t="shared" si="4"/>
        <v>#REF!</v>
      </c>
      <c r="M19" s="256" t="e">
        <f t="shared" si="4"/>
        <v>#REF!</v>
      </c>
      <c r="N19" s="256" t="e">
        <f t="shared" si="4"/>
        <v>#REF!</v>
      </c>
      <c r="O19" s="256" t="e">
        <f t="shared" ref="O19" si="5">O18*$C18</f>
        <v>#REF!</v>
      </c>
      <c r="Q19" s="244"/>
    </row>
    <row r="20" spans="1:28" x14ac:dyDescent="0.25">
      <c r="A20" s="482">
        <v>4</v>
      </c>
      <c r="B20" s="483" t="e">
        <f>VLOOKUP(A20,#REF!,4)</f>
        <v>#REF!</v>
      </c>
      <c r="C20" s="484" t="e">
        <f>VLOOKUP(A20,#REF!,9)</f>
        <v>#REF!</v>
      </c>
      <c r="D20" s="258">
        <v>0.3</v>
      </c>
      <c r="E20" s="258">
        <v>0.3</v>
      </c>
      <c r="F20" s="258">
        <v>0.2</v>
      </c>
      <c r="G20" s="258">
        <v>0.2</v>
      </c>
      <c r="H20" s="258">
        <v>0</v>
      </c>
      <c r="I20" s="258">
        <v>0</v>
      </c>
      <c r="J20" s="258">
        <v>0</v>
      </c>
      <c r="K20" s="258">
        <v>0</v>
      </c>
      <c r="L20" s="258">
        <v>0</v>
      </c>
      <c r="M20" s="258">
        <v>0</v>
      </c>
      <c r="N20" s="258">
        <v>0</v>
      </c>
      <c r="O20" s="258">
        <v>0</v>
      </c>
      <c r="P20" s="257"/>
      <c r="Q20" s="116"/>
    </row>
    <row r="21" spans="1:28" x14ac:dyDescent="0.25">
      <c r="A21" s="482"/>
      <c r="B21" s="483"/>
      <c r="C21" s="484"/>
      <c r="D21" s="255" t="e">
        <f>D20*$C20</f>
        <v>#REF!</v>
      </c>
      <c r="E21" s="256" t="e">
        <f t="shared" ref="E21:N21" si="6">E20*$C20</f>
        <v>#REF!</v>
      </c>
      <c r="F21" s="256" t="e">
        <f t="shared" si="6"/>
        <v>#REF!</v>
      </c>
      <c r="G21" s="256" t="e">
        <f t="shared" ref="G21:H21" si="7">G20*$C20</f>
        <v>#REF!</v>
      </c>
      <c r="H21" s="256" t="e">
        <f t="shared" si="7"/>
        <v>#REF!</v>
      </c>
      <c r="I21" s="256" t="e">
        <f t="shared" ref="I21:J21" si="8">I20*$C20</f>
        <v>#REF!</v>
      </c>
      <c r="J21" s="256" t="e">
        <f t="shared" si="8"/>
        <v>#REF!</v>
      </c>
      <c r="K21" s="256" t="e">
        <f t="shared" si="6"/>
        <v>#REF!</v>
      </c>
      <c r="L21" s="256" t="e">
        <f t="shared" si="6"/>
        <v>#REF!</v>
      </c>
      <c r="M21" s="256" t="e">
        <f t="shared" si="6"/>
        <v>#REF!</v>
      </c>
      <c r="N21" s="256" t="e">
        <f t="shared" si="6"/>
        <v>#REF!</v>
      </c>
      <c r="O21" s="256" t="e">
        <f t="shared" ref="O21" si="9">O20*$C20</f>
        <v>#REF!</v>
      </c>
      <c r="Q21" s="244"/>
    </row>
    <row r="22" spans="1:28" x14ac:dyDescent="0.25">
      <c r="A22" s="482">
        <v>5</v>
      </c>
      <c r="B22" s="483" t="e">
        <f>VLOOKUP(A22,#REF!,4)</f>
        <v>#REF!</v>
      </c>
      <c r="C22" s="484" t="e">
        <f>VLOOKUP(A22,#REF!,9)</f>
        <v>#REF!</v>
      </c>
      <c r="D22" s="258">
        <v>0</v>
      </c>
      <c r="E22" s="258">
        <v>0</v>
      </c>
      <c r="F22" s="258">
        <v>0.3</v>
      </c>
      <c r="G22" s="258">
        <v>0.7</v>
      </c>
      <c r="H22" s="258">
        <v>0</v>
      </c>
      <c r="I22" s="258">
        <v>0</v>
      </c>
      <c r="J22" s="258">
        <v>0</v>
      </c>
      <c r="K22" s="258">
        <v>0</v>
      </c>
      <c r="L22" s="258">
        <v>0</v>
      </c>
      <c r="M22" s="258">
        <v>0</v>
      </c>
      <c r="N22" s="258">
        <v>0</v>
      </c>
      <c r="O22" s="258">
        <v>0</v>
      </c>
      <c r="P22" s="257"/>
      <c r="Q22" s="226"/>
    </row>
    <row r="23" spans="1:28" x14ac:dyDescent="0.25">
      <c r="A23" s="482"/>
      <c r="B23" s="483"/>
      <c r="C23" s="484"/>
      <c r="D23" s="256" t="e">
        <f>D22*$C22</f>
        <v>#REF!</v>
      </c>
      <c r="E23" s="256" t="e">
        <f t="shared" ref="E23:H23" si="10">E22*$C22</f>
        <v>#REF!</v>
      </c>
      <c r="F23" s="256" t="e">
        <f t="shared" ref="F23:G23" si="11">F22*$C22</f>
        <v>#REF!</v>
      </c>
      <c r="G23" s="256" t="e">
        <f t="shared" si="11"/>
        <v>#REF!</v>
      </c>
      <c r="H23" s="256" t="e">
        <f t="shared" si="10"/>
        <v>#REF!</v>
      </c>
      <c r="I23" s="256" t="e">
        <f t="shared" ref="I23:J23" si="12">I22*$C22</f>
        <v>#REF!</v>
      </c>
      <c r="J23" s="256" t="e">
        <f t="shared" si="12"/>
        <v>#REF!</v>
      </c>
      <c r="K23" s="256" t="e">
        <f t="shared" ref="K23:N23" si="13">K22*$C22</f>
        <v>#REF!</v>
      </c>
      <c r="L23" s="256" t="e">
        <f t="shared" si="13"/>
        <v>#REF!</v>
      </c>
      <c r="M23" s="256" t="e">
        <f t="shared" si="13"/>
        <v>#REF!</v>
      </c>
      <c r="N23" s="256" t="e">
        <f t="shared" si="13"/>
        <v>#REF!</v>
      </c>
      <c r="O23" s="256" t="e">
        <f t="shared" ref="O23" si="14">O22*$C22</f>
        <v>#REF!</v>
      </c>
      <c r="Q23" s="244"/>
    </row>
    <row r="24" spans="1:28" ht="15.75" thickBot="1" x14ac:dyDescent="0.3">
      <c r="A24" s="59"/>
      <c r="B24" s="58"/>
      <c r="C24" s="59"/>
      <c r="D24" s="59"/>
      <c r="E24" s="60"/>
      <c r="F24" s="60"/>
      <c r="G24" s="60"/>
      <c r="H24" s="60"/>
      <c r="I24" s="60"/>
      <c r="J24" s="60"/>
      <c r="K24" s="60"/>
      <c r="L24" s="60"/>
      <c r="M24" s="60"/>
      <c r="N24" s="60"/>
      <c r="O24" s="60"/>
      <c r="P24" s="60"/>
      <c r="R24" s="124"/>
    </row>
    <row r="25" spans="1:28" x14ac:dyDescent="0.25">
      <c r="A25" s="59"/>
      <c r="B25" s="246" t="s">
        <v>48</v>
      </c>
      <c r="C25" s="246"/>
      <c r="D25" s="63" t="e">
        <f>SUM(D21+D23+D19+D17+D15)</f>
        <v>#REF!</v>
      </c>
      <c r="E25" s="63" t="e">
        <f t="shared" ref="E25:O25" si="15">SUM(E21+E23+E19+E17+E15)</f>
        <v>#REF!</v>
      </c>
      <c r="F25" s="63" t="e">
        <f t="shared" si="15"/>
        <v>#REF!</v>
      </c>
      <c r="G25" s="63" t="e">
        <f t="shared" si="15"/>
        <v>#REF!</v>
      </c>
      <c r="H25" s="63" t="e">
        <f t="shared" si="15"/>
        <v>#REF!</v>
      </c>
      <c r="I25" s="63" t="e">
        <f t="shared" si="15"/>
        <v>#REF!</v>
      </c>
      <c r="J25" s="63" t="e">
        <f t="shared" si="15"/>
        <v>#REF!</v>
      </c>
      <c r="K25" s="63" t="e">
        <f t="shared" si="15"/>
        <v>#REF!</v>
      </c>
      <c r="L25" s="63" t="e">
        <f t="shared" si="15"/>
        <v>#REF!</v>
      </c>
      <c r="M25" s="63" t="e">
        <f t="shared" si="15"/>
        <v>#REF!</v>
      </c>
      <c r="N25" s="63" t="e">
        <f t="shared" si="15"/>
        <v>#REF!</v>
      </c>
      <c r="O25" s="63" t="e">
        <f t="shared" si="15"/>
        <v>#REF!</v>
      </c>
      <c r="Q25" s="287" t="e">
        <f>C14/O28</f>
        <v>#REF!</v>
      </c>
      <c r="R25" s="242"/>
      <c r="S25" s="242"/>
      <c r="T25" s="242"/>
      <c r="U25" s="242"/>
      <c r="V25" s="242"/>
      <c r="W25" s="242"/>
      <c r="X25" s="242"/>
      <c r="Y25" s="242"/>
    </row>
    <row r="26" spans="1:28" ht="15.75" thickBot="1" x14ac:dyDescent="0.3">
      <c r="A26" s="59"/>
      <c r="B26" s="245" t="s">
        <v>49</v>
      </c>
      <c r="C26" s="245"/>
      <c r="D26" s="64" t="e">
        <f>D25/$C$12</f>
        <v>#REF!</v>
      </c>
      <c r="E26" s="64" t="e">
        <f t="shared" ref="E26:N26" si="16">E25/$C$12</f>
        <v>#REF!</v>
      </c>
      <c r="F26" s="64" t="e">
        <f t="shared" si="16"/>
        <v>#REF!</v>
      </c>
      <c r="G26" s="64" t="e">
        <f t="shared" ref="G26:H26" si="17">G25/$C$12</f>
        <v>#REF!</v>
      </c>
      <c r="H26" s="64" t="e">
        <f t="shared" si="17"/>
        <v>#REF!</v>
      </c>
      <c r="I26" s="64" t="e">
        <f t="shared" ref="I26:J26" si="18">I25/$C$12</f>
        <v>#REF!</v>
      </c>
      <c r="J26" s="64" t="e">
        <f t="shared" si="18"/>
        <v>#REF!</v>
      </c>
      <c r="K26" s="64" t="e">
        <f t="shared" si="16"/>
        <v>#REF!</v>
      </c>
      <c r="L26" s="64" t="e">
        <f t="shared" si="16"/>
        <v>#REF!</v>
      </c>
      <c r="M26" s="64" t="e">
        <f t="shared" si="16"/>
        <v>#REF!</v>
      </c>
      <c r="N26" s="64" t="e">
        <f t="shared" si="16"/>
        <v>#REF!</v>
      </c>
      <c r="O26" s="64" t="e">
        <f t="shared" ref="O26" si="19">O25/$C$12</f>
        <v>#REF!</v>
      </c>
      <c r="Q26" s="242" t="e">
        <f>$Q$25*D25</f>
        <v>#REF!</v>
      </c>
      <c r="R26" s="242" t="e">
        <f t="shared" ref="R26:Z26" si="20">$Q$25*E25</f>
        <v>#REF!</v>
      </c>
      <c r="S26" s="242" t="e">
        <f t="shared" si="20"/>
        <v>#REF!</v>
      </c>
      <c r="T26" s="242" t="e">
        <f t="shared" si="20"/>
        <v>#REF!</v>
      </c>
      <c r="U26" s="242" t="e">
        <f t="shared" si="20"/>
        <v>#REF!</v>
      </c>
      <c r="V26" s="242" t="e">
        <f t="shared" si="20"/>
        <v>#REF!</v>
      </c>
      <c r="W26" s="242" t="e">
        <f t="shared" si="20"/>
        <v>#REF!</v>
      </c>
      <c r="X26" s="242" t="e">
        <f t="shared" si="20"/>
        <v>#REF!</v>
      </c>
      <c r="Y26" s="242" t="e">
        <f t="shared" si="20"/>
        <v>#REF!</v>
      </c>
      <c r="Z26" s="242" t="e">
        <f t="shared" si="20"/>
        <v>#REF!</v>
      </c>
      <c r="AA26" s="242" t="e">
        <f>$Q$25*N25</f>
        <v>#REF!</v>
      </c>
      <c r="AB26" s="242" t="e">
        <f>$Q$25*O25</f>
        <v>#REF!</v>
      </c>
    </row>
    <row r="27" spans="1:28" ht="5.45" customHeight="1" thickBot="1" x14ac:dyDescent="0.3">
      <c r="A27" s="59"/>
      <c r="B27" s="247"/>
      <c r="C27" s="247"/>
      <c r="D27" s="62"/>
      <c r="E27" s="62"/>
      <c r="F27" s="62"/>
      <c r="G27" s="62"/>
      <c r="H27" s="62"/>
      <c r="I27" s="62"/>
      <c r="J27" s="62"/>
      <c r="K27" s="62"/>
      <c r="L27" s="62"/>
      <c r="M27" s="62"/>
      <c r="N27" s="62"/>
      <c r="O27" s="62"/>
    </row>
    <row r="28" spans="1:28" x14ac:dyDescent="0.25">
      <c r="A28" s="59"/>
      <c r="B28" s="246" t="s">
        <v>50</v>
      </c>
      <c r="C28" s="246"/>
      <c r="D28" s="63" t="e">
        <f>D25</f>
        <v>#REF!</v>
      </c>
      <c r="E28" s="63" t="e">
        <f>E25+D28</f>
        <v>#REF!</v>
      </c>
      <c r="F28" s="63" t="e">
        <f t="shared" ref="F28:H28" si="21">F25+E28</f>
        <v>#REF!</v>
      </c>
      <c r="G28" s="63" t="e">
        <f t="shared" si="21"/>
        <v>#REF!</v>
      </c>
      <c r="H28" s="63" t="e">
        <f t="shared" si="21"/>
        <v>#REF!</v>
      </c>
      <c r="I28" s="63" t="e">
        <f t="shared" ref="I28" si="22">I25+H28</f>
        <v>#REF!</v>
      </c>
      <c r="J28" s="63" t="e">
        <f t="shared" ref="J28" si="23">J25+I28</f>
        <v>#REF!</v>
      </c>
      <c r="K28" s="63" t="e">
        <f t="shared" ref="K28" si="24">K25+J28</f>
        <v>#REF!</v>
      </c>
      <c r="L28" s="63" t="e">
        <f t="shared" ref="L28" si="25">L25+K28</f>
        <v>#REF!</v>
      </c>
      <c r="M28" s="63" t="e">
        <f t="shared" ref="M28" si="26">M25+L28</f>
        <v>#REF!</v>
      </c>
      <c r="N28" s="63" t="e">
        <f t="shared" ref="N28" si="27">N25+M28</f>
        <v>#REF!</v>
      </c>
      <c r="O28" s="63" t="e">
        <f t="shared" ref="O28" si="28">O25+N28</f>
        <v>#REF!</v>
      </c>
      <c r="Q28" s="287" t="e">
        <f t="shared" ref="Q28" si="29">Q26/$C$14</f>
        <v>#REF!</v>
      </c>
      <c r="R28" s="287" t="e">
        <f t="shared" ref="R28:AB28" si="30">R26/$C$14</f>
        <v>#REF!</v>
      </c>
      <c r="S28" s="287" t="e">
        <f t="shared" si="30"/>
        <v>#REF!</v>
      </c>
      <c r="T28" s="287" t="e">
        <f t="shared" si="30"/>
        <v>#REF!</v>
      </c>
      <c r="U28" s="287" t="e">
        <f t="shared" si="30"/>
        <v>#REF!</v>
      </c>
      <c r="V28" s="287" t="e">
        <f t="shared" si="30"/>
        <v>#REF!</v>
      </c>
      <c r="W28" s="287" t="e">
        <f t="shared" si="30"/>
        <v>#REF!</v>
      </c>
      <c r="X28" s="287" t="e">
        <f t="shared" si="30"/>
        <v>#REF!</v>
      </c>
      <c r="Y28" s="287" t="e">
        <f t="shared" si="30"/>
        <v>#REF!</v>
      </c>
      <c r="Z28" s="287" t="e">
        <f t="shared" si="30"/>
        <v>#REF!</v>
      </c>
      <c r="AA28" s="287" t="e">
        <f t="shared" si="30"/>
        <v>#REF!</v>
      </c>
      <c r="AB28" s="287" t="e">
        <f t="shared" si="30"/>
        <v>#REF!</v>
      </c>
    </row>
    <row r="29" spans="1:28" ht="15.75" thickBot="1" x14ac:dyDescent="0.3">
      <c r="A29" s="59"/>
      <c r="B29" s="245" t="s">
        <v>51</v>
      </c>
      <c r="C29" s="245"/>
      <c r="D29" s="64" t="e">
        <f>D28/$C$12</f>
        <v>#REF!</v>
      </c>
      <c r="E29" s="64" t="e">
        <f t="shared" ref="E29:N29" si="31">E28/$C$12</f>
        <v>#REF!</v>
      </c>
      <c r="F29" s="64" t="e">
        <f t="shared" si="31"/>
        <v>#REF!</v>
      </c>
      <c r="G29" s="64" t="e">
        <f t="shared" ref="G29:H29" si="32">G28/$C$12</f>
        <v>#REF!</v>
      </c>
      <c r="H29" s="64" t="e">
        <f t="shared" si="32"/>
        <v>#REF!</v>
      </c>
      <c r="I29" s="64" t="e">
        <f t="shared" ref="I29:J29" si="33">I28/$C$12</f>
        <v>#REF!</v>
      </c>
      <c r="J29" s="64" t="e">
        <f t="shared" si="33"/>
        <v>#REF!</v>
      </c>
      <c r="K29" s="64" t="e">
        <f t="shared" si="31"/>
        <v>#REF!</v>
      </c>
      <c r="L29" s="64" t="e">
        <f t="shared" si="31"/>
        <v>#REF!</v>
      </c>
      <c r="M29" s="64" t="e">
        <f t="shared" si="31"/>
        <v>#REF!</v>
      </c>
      <c r="N29" s="64" t="e">
        <f t="shared" si="31"/>
        <v>#REF!</v>
      </c>
      <c r="O29" s="64" t="e">
        <f t="shared" ref="O29" si="34">O28/$C$12</f>
        <v>#REF!</v>
      </c>
      <c r="W29" s="242"/>
    </row>
    <row r="30" spans="1:28" x14ac:dyDescent="0.25">
      <c r="A30" s="59"/>
      <c r="B30" s="58"/>
      <c r="C30" s="59"/>
      <c r="D30" s="59"/>
      <c r="E30" s="60"/>
      <c r="F30" s="60"/>
      <c r="G30" s="60"/>
      <c r="H30" s="60"/>
      <c r="I30" s="60"/>
      <c r="J30" s="60"/>
      <c r="K30" s="60"/>
      <c r="L30" s="60"/>
      <c r="M30" s="60"/>
      <c r="N30" s="60"/>
      <c r="O30" s="60"/>
      <c r="P30" s="60"/>
      <c r="W30" s="242"/>
    </row>
    <row r="31" spans="1:28" x14ac:dyDescent="0.25">
      <c r="A31" s="59"/>
      <c r="B31" s="58"/>
      <c r="C31" s="59"/>
      <c r="D31" s="59"/>
      <c r="E31" s="60"/>
      <c r="F31" s="60"/>
      <c r="G31" s="60"/>
      <c r="H31" s="60"/>
      <c r="I31" s="60"/>
      <c r="J31" s="60"/>
      <c r="K31" s="60"/>
      <c r="L31" s="60"/>
      <c r="M31" s="60"/>
      <c r="N31" s="60"/>
      <c r="O31" s="60"/>
      <c r="P31" s="60"/>
    </row>
    <row r="32" spans="1:28" x14ac:dyDescent="0.25">
      <c r="A32" s="486" t="str">
        <f>DADOS!B5</f>
        <v>SÃO FELIPE/BA</v>
      </c>
      <c r="B32" s="486"/>
      <c r="C32" s="59"/>
      <c r="E32" s="481">
        <f ca="1">DADOS!B18</f>
        <v>46099</v>
      </c>
      <c r="F32" s="481"/>
      <c r="H32" s="60"/>
      <c r="I32" s="60"/>
      <c r="J32" s="60"/>
      <c r="K32" s="60"/>
      <c r="M32" s="291"/>
      <c r="N32" s="291"/>
      <c r="O32" s="291"/>
    </row>
    <row r="33" spans="1:16" x14ac:dyDescent="0.25">
      <c r="A33" s="487" t="s">
        <v>20</v>
      </c>
      <c r="B33" s="487"/>
      <c r="C33" s="59"/>
      <c r="E33" s="43" t="s">
        <v>21</v>
      </c>
      <c r="F33" s="60"/>
      <c r="H33" s="60"/>
      <c r="I33" s="60"/>
      <c r="J33" s="60"/>
      <c r="K33" s="60"/>
      <c r="L33" s="292"/>
      <c r="M33" s="292"/>
      <c r="N33" s="292"/>
      <c r="O33" s="292"/>
      <c r="P33" s="43"/>
    </row>
    <row r="34" spans="1:16" x14ac:dyDescent="0.25">
      <c r="A34" s="59"/>
      <c r="B34" s="58"/>
      <c r="C34" s="59"/>
      <c r="D34" s="59"/>
      <c r="E34" s="60"/>
      <c r="F34" s="60"/>
      <c r="G34" s="60"/>
      <c r="H34" s="60"/>
      <c r="I34" s="60"/>
      <c r="J34" s="60"/>
      <c r="K34" s="60"/>
      <c r="L34" s="60"/>
      <c r="M34" s="60"/>
      <c r="N34" s="60"/>
      <c r="O34" s="60"/>
      <c r="P34" s="60"/>
    </row>
    <row r="35" spans="1:16" x14ac:dyDescent="0.25">
      <c r="A35" s="59"/>
      <c r="B35" s="58"/>
      <c r="C35" s="59"/>
      <c r="D35" s="59"/>
      <c r="E35" s="60"/>
      <c r="F35" s="60"/>
      <c r="G35" s="60"/>
      <c r="H35" s="60"/>
      <c r="I35" s="60"/>
      <c r="J35" s="60"/>
      <c r="K35" s="60"/>
      <c r="L35" s="60"/>
      <c r="M35" s="60"/>
      <c r="N35" s="60"/>
      <c r="O35" s="60"/>
      <c r="P35" s="60"/>
    </row>
    <row r="36" spans="1:16" x14ac:dyDescent="0.25">
      <c r="A36" s="59"/>
      <c r="B36" s="58"/>
      <c r="C36" s="59"/>
      <c r="D36" s="59"/>
      <c r="E36" s="60"/>
      <c r="F36" s="60"/>
      <c r="G36" s="60"/>
      <c r="H36" s="60"/>
      <c r="I36" s="60"/>
      <c r="J36" s="60"/>
      <c r="K36" s="60"/>
      <c r="L36" s="60"/>
      <c r="M36" s="60"/>
      <c r="N36" s="60"/>
      <c r="O36" s="60"/>
      <c r="P36" s="243"/>
    </row>
    <row r="37" spans="1:16" x14ac:dyDescent="0.25">
      <c r="A37" s="59"/>
      <c r="B37" s="58"/>
      <c r="C37" s="59"/>
      <c r="D37" s="59"/>
      <c r="E37" s="60"/>
      <c r="F37" s="60"/>
      <c r="G37" s="60"/>
      <c r="H37" s="60"/>
      <c r="I37" s="60"/>
      <c r="J37" s="60"/>
      <c r="K37" s="60"/>
      <c r="L37" s="60"/>
      <c r="M37" s="60"/>
      <c r="N37" s="60"/>
      <c r="O37" s="60"/>
      <c r="P37" s="60"/>
    </row>
    <row r="38" spans="1:16" x14ac:dyDescent="0.25">
      <c r="A38" s="59"/>
      <c r="B38" s="58"/>
      <c r="C38" s="59"/>
      <c r="D38" s="59"/>
      <c r="E38" s="60"/>
      <c r="F38" s="60"/>
      <c r="G38" s="60"/>
      <c r="H38" s="60"/>
      <c r="I38" s="60"/>
      <c r="J38" s="60"/>
      <c r="K38" s="60"/>
      <c r="L38" s="60"/>
      <c r="M38" s="60"/>
      <c r="N38" s="60"/>
      <c r="O38" s="60"/>
      <c r="P38" s="60"/>
    </row>
    <row r="39" spans="1:16" x14ac:dyDescent="0.25">
      <c r="A39" s="59"/>
      <c r="B39" s="58"/>
      <c r="C39" s="59"/>
      <c r="D39" s="59"/>
      <c r="E39" s="60"/>
      <c r="F39" s="60"/>
      <c r="G39" s="60"/>
      <c r="H39" s="60"/>
      <c r="I39" s="60"/>
      <c r="J39" s="60"/>
      <c r="K39" s="60"/>
      <c r="L39" s="60"/>
      <c r="M39" s="60"/>
      <c r="N39" s="60"/>
      <c r="O39" s="60"/>
      <c r="P39" s="60"/>
    </row>
    <row r="40" spans="1:16" x14ac:dyDescent="0.25">
      <c r="A40" s="488"/>
      <c r="B40" s="488"/>
      <c r="C40" s="59"/>
      <c r="D40" s="59"/>
      <c r="E40" s="60"/>
      <c r="F40" s="60"/>
      <c r="G40" s="60"/>
      <c r="H40" s="60"/>
      <c r="I40" s="60"/>
      <c r="J40" s="60"/>
      <c r="K40" s="60"/>
      <c r="L40" s="60"/>
      <c r="M40" s="60"/>
      <c r="N40" s="60"/>
      <c r="O40" s="60"/>
      <c r="P40" s="60"/>
    </row>
    <row r="41" spans="1:16" x14ac:dyDescent="0.25">
      <c r="A41" s="485" t="s">
        <v>23</v>
      </c>
      <c r="B41" s="485"/>
      <c r="C41" s="59"/>
      <c r="D41" s="59"/>
      <c r="E41" s="60"/>
      <c r="F41" s="60"/>
      <c r="G41" s="60"/>
      <c r="H41" s="60"/>
      <c r="I41" s="60"/>
      <c r="J41" s="60"/>
      <c r="K41" s="60"/>
      <c r="L41" s="60"/>
      <c r="M41" s="60"/>
      <c r="N41" s="60"/>
      <c r="O41" s="60"/>
      <c r="P41" s="60"/>
    </row>
    <row r="42" spans="1:16" x14ac:dyDescent="0.25">
      <c r="A42" s="247" t="s">
        <v>22</v>
      </c>
      <c r="B42" s="58" t="str">
        <f>DADOS!B15</f>
        <v>Eliabe Vitória</v>
      </c>
      <c r="C42" s="59"/>
      <c r="D42" s="59"/>
      <c r="E42" s="60"/>
      <c r="F42" s="60"/>
      <c r="G42" s="60"/>
      <c r="H42" s="60"/>
      <c r="I42" s="60"/>
      <c r="J42" s="60"/>
      <c r="K42" s="60"/>
      <c r="L42" s="60"/>
      <c r="M42" s="60"/>
      <c r="N42" s="60"/>
      <c r="O42" s="60"/>
      <c r="P42" s="60"/>
    </row>
    <row r="43" spans="1:16" x14ac:dyDescent="0.25">
      <c r="A43" s="247" t="s">
        <v>24</v>
      </c>
      <c r="B43" s="58" t="str">
        <f>DADOS!B16</f>
        <v>Engenheiro Civil</v>
      </c>
      <c r="C43" s="59"/>
      <c r="D43" s="59"/>
      <c r="E43" s="60"/>
      <c r="F43" s="60"/>
      <c r="G43" s="60"/>
      <c r="H43" s="60"/>
      <c r="I43" s="60"/>
      <c r="J43" s="60"/>
      <c r="K43" s="60"/>
      <c r="L43" s="60"/>
      <c r="M43" s="60"/>
      <c r="N43" s="60"/>
      <c r="O43" s="60"/>
      <c r="P43" s="60"/>
    </row>
    <row r="44" spans="1:16" x14ac:dyDescent="0.25">
      <c r="A44" s="247" t="s">
        <v>25</v>
      </c>
      <c r="B44" s="58" t="str">
        <f>DADOS!B17</f>
        <v>CREA-BA  051487735-9</v>
      </c>
      <c r="C44" s="59"/>
      <c r="D44" s="59"/>
      <c r="E44" s="60"/>
      <c r="F44" s="60"/>
      <c r="G44" s="60"/>
      <c r="H44" s="60"/>
      <c r="I44" s="60"/>
      <c r="J44" s="60"/>
      <c r="K44" s="60"/>
      <c r="L44" s="60"/>
      <c r="M44" s="60"/>
      <c r="N44" s="60"/>
      <c r="O44" s="60"/>
      <c r="P44" s="60"/>
    </row>
    <row r="45" spans="1:16" ht="15" customHeight="1" x14ac:dyDescent="0.25">
      <c r="A45" s="59"/>
      <c r="B45" s="58"/>
      <c r="C45" s="59"/>
      <c r="D45" s="59"/>
      <c r="E45" s="60"/>
      <c r="F45" s="60"/>
      <c r="G45" s="60"/>
      <c r="H45" s="60"/>
      <c r="I45" s="60"/>
      <c r="J45" s="60"/>
      <c r="K45" s="60"/>
      <c r="L45" s="60"/>
      <c r="M45" s="60"/>
      <c r="N45" s="60"/>
      <c r="O45" s="60"/>
      <c r="P45" s="60"/>
    </row>
    <row r="46" spans="1:16" x14ac:dyDescent="0.25">
      <c r="A46" s="59"/>
      <c r="B46" s="58"/>
      <c r="C46" s="59"/>
      <c r="D46" s="59"/>
      <c r="E46" s="60"/>
      <c r="F46" s="60"/>
      <c r="G46" s="60"/>
      <c r="H46" s="60"/>
      <c r="I46" s="60"/>
      <c r="J46" s="60"/>
      <c r="K46" s="60"/>
      <c r="L46" s="60"/>
      <c r="M46" s="60"/>
      <c r="N46" s="60"/>
      <c r="O46" s="60"/>
      <c r="P46" s="60"/>
    </row>
    <row r="47" spans="1:16" x14ac:dyDescent="0.25">
      <c r="A47" s="59"/>
      <c r="B47" s="58"/>
      <c r="C47" s="59"/>
      <c r="D47" s="59"/>
      <c r="E47" s="60"/>
      <c r="F47" s="60"/>
      <c r="G47" s="60"/>
      <c r="H47" s="60"/>
      <c r="I47" s="60"/>
      <c r="J47" s="60"/>
      <c r="K47" s="60"/>
      <c r="L47" s="60"/>
      <c r="M47" s="60"/>
      <c r="N47" s="60"/>
      <c r="O47" s="60"/>
      <c r="P47" s="60"/>
    </row>
    <row r="48" spans="1:16" x14ac:dyDescent="0.25">
      <c r="A48" s="59"/>
      <c r="B48" s="58"/>
      <c r="C48" s="59"/>
      <c r="D48" s="59"/>
      <c r="E48" s="60"/>
      <c r="F48" s="60"/>
      <c r="G48" s="60"/>
      <c r="H48" s="60"/>
      <c r="I48" s="60"/>
      <c r="J48" s="60"/>
      <c r="K48" s="60"/>
      <c r="L48" s="60"/>
      <c r="M48" s="60"/>
      <c r="N48" s="60"/>
      <c r="O48" s="60"/>
      <c r="P48" s="60"/>
    </row>
    <row r="49" spans="1:16" x14ac:dyDescent="0.25">
      <c r="A49" s="59"/>
      <c r="B49" s="58"/>
      <c r="C49" s="59"/>
      <c r="D49" s="59"/>
      <c r="E49" s="60"/>
      <c r="F49" s="60"/>
      <c r="G49" s="60"/>
      <c r="H49" s="60"/>
      <c r="I49" s="60"/>
      <c r="J49" s="60"/>
      <c r="K49" s="60"/>
      <c r="L49" s="60"/>
      <c r="M49" s="60"/>
      <c r="N49" s="60"/>
      <c r="O49" s="60"/>
      <c r="P49" s="60"/>
    </row>
    <row r="50" spans="1:16" x14ac:dyDescent="0.25">
      <c r="A50" s="59"/>
      <c r="B50" s="58"/>
      <c r="C50" s="59"/>
      <c r="D50" s="59"/>
      <c r="E50" s="60"/>
      <c r="F50" s="60"/>
      <c r="G50" s="60"/>
      <c r="H50" s="60"/>
      <c r="I50" s="60"/>
      <c r="J50" s="60"/>
      <c r="K50" s="60"/>
      <c r="L50" s="60"/>
      <c r="M50" s="60"/>
      <c r="N50" s="60"/>
      <c r="O50" s="60"/>
      <c r="P50" s="60"/>
    </row>
    <row r="51" spans="1:16" x14ac:dyDescent="0.25">
      <c r="A51" s="59"/>
      <c r="B51" s="58"/>
      <c r="C51" s="59"/>
      <c r="D51" s="59"/>
      <c r="E51" s="60"/>
      <c r="F51" s="60"/>
      <c r="G51" s="60"/>
      <c r="H51" s="60"/>
      <c r="I51" s="60"/>
      <c r="J51" s="60"/>
      <c r="K51" s="60"/>
      <c r="L51" s="60"/>
      <c r="M51" s="60"/>
      <c r="N51" s="60"/>
      <c r="O51" s="60"/>
      <c r="P51" s="60"/>
    </row>
    <row r="52" spans="1:16" x14ac:dyDescent="0.25">
      <c r="A52" s="59"/>
      <c r="B52" s="58"/>
      <c r="C52" s="59"/>
      <c r="D52" s="59"/>
      <c r="E52" s="60"/>
      <c r="F52" s="60"/>
      <c r="G52" s="60"/>
      <c r="H52" s="60"/>
      <c r="I52" s="60"/>
      <c r="J52" s="60"/>
      <c r="K52" s="60"/>
      <c r="L52" s="60"/>
      <c r="M52" s="60"/>
      <c r="N52" s="60"/>
      <c r="O52" s="60"/>
      <c r="P52" s="60"/>
    </row>
    <row r="53" spans="1:16" x14ac:dyDescent="0.25">
      <c r="A53" s="59"/>
      <c r="B53" s="58"/>
      <c r="C53" s="59"/>
      <c r="D53" s="59"/>
      <c r="E53" s="60"/>
      <c r="F53" s="60"/>
      <c r="G53" s="60"/>
      <c r="H53" s="60"/>
      <c r="I53" s="60"/>
      <c r="J53" s="60"/>
      <c r="K53" s="60"/>
      <c r="L53" s="60"/>
      <c r="M53" s="60"/>
      <c r="N53" s="60"/>
      <c r="O53" s="60"/>
      <c r="P53" s="60"/>
    </row>
    <row r="54" spans="1:16" x14ac:dyDescent="0.25">
      <c r="A54" s="59"/>
      <c r="B54" s="58"/>
      <c r="C54" s="59"/>
      <c r="D54" s="59"/>
      <c r="E54" s="60"/>
      <c r="F54" s="60"/>
      <c r="G54" s="60"/>
      <c r="H54" s="60"/>
      <c r="I54" s="60"/>
      <c r="J54" s="60"/>
      <c r="K54" s="60"/>
      <c r="L54" s="60"/>
      <c r="M54" s="60"/>
      <c r="N54" s="60"/>
      <c r="O54" s="60"/>
      <c r="P54" s="60"/>
    </row>
    <row r="55" spans="1:16" x14ac:dyDescent="0.25">
      <c r="A55" s="59"/>
      <c r="B55" s="58"/>
      <c r="C55" s="59"/>
      <c r="D55" s="59"/>
      <c r="E55" s="60"/>
      <c r="F55" s="60"/>
      <c r="G55" s="60"/>
      <c r="H55" s="60"/>
      <c r="I55" s="60"/>
      <c r="J55" s="60"/>
      <c r="K55" s="60"/>
      <c r="L55" s="60"/>
      <c r="M55" s="60"/>
      <c r="N55" s="60"/>
      <c r="O55" s="60"/>
      <c r="P55" s="60"/>
    </row>
    <row r="56" spans="1:16" x14ac:dyDescent="0.25">
      <c r="A56" s="59"/>
      <c r="B56" s="58"/>
      <c r="C56" s="59"/>
      <c r="D56" s="59"/>
      <c r="E56" s="60"/>
      <c r="F56" s="60"/>
      <c r="G56" s="60"/>
      <c r="H56" s="60"/>
      <c r="I56" s="60"/>
      <c r="J56" s="60"/>
      <c r="K56" s="60"/>
      <c r="L56" s="60"/>
      <c r="M56" s="60"/>
      <c r="N56" s="60"/>
      <c r="O56" s="60"/>
      <c r="P56" s="60"/>
    </row>
    <row r="57" spans="1:16" x14ac:dyDescent="0.25">
      <c r="A57" s="59"/>
      <c r="B57" s="58"/>
      <c r="C57" s="59"/>
      <c r="D57" s="59"/>
      <c r="E57" s="60"/>
      <c r="F57" s="60"/>
      <c r="G57" s="60"/>
      <c r="H57" s="60"/>
      <c r="I57" s="60"/>
      <c r="J57" s="60"/>
      <c r="K57" s="60"/>
      <c r="L57" s="60"/>
      <c r="M57" s="60"/>
      <c r="N57" s="60"/>
      <c r="O57" s="60"/>
      <c r="P57" s="60"/>
    </row>
    <row r="58" spans="1:16" x14ac:dyDescent="0.25">
      <c r="A58" s="59"/>
      <c r="B58" s="58"/>
      <c r="C58" s="59"/>
      <c r="D58" s="59"/>
      <c r="E58" s="60"/>
      <c r="F58" s="60"/>
      <c r="G58" s="60"/>
      <c r="H58" s="60"/>
      <c r="I58" s="60"/>
      <c r="J58" s="60"/>
      <c r="K58" s="60"/>
      <c r="L58" s="60"/>
      <c r="M58" s="60"/>
      <c r="N58" s="60"/>
      <c r="O58" s="60"/>
      <c r="P58" s="60"/>
    </row>
    <row r="59" spans="1:16" x14ac:dyDescent="0.25">
      <c r="A59" s="59"/>
      <c r="B59" s="58"/>
      <c r="C59" s="59"/>
      <c r="D59" s="59"/>
      <c r="E59" s="60"/>
      <c r="F59" s="60"/>
      <c r="G59" s="60"/>
      <c r="H59" s="60"/>
      <c r="I59" s="60"/>
      <c r="J59" s="60"/>
      <c r="K59" s="60"/>
      <c r="L59" s="60"/>
      <c r="M59" s="60"/>
      <c r="N59" s="60"/>
      <c r="O59" s="60"/>
      <c r="P59" s="60"/>
    </row>
    <row r="60" spans="1:16" x14ac:dyDescent="0.25">
      <c r="A60" s="59"/>
      <c r="B60" s="58"/>
      <c r="C60" s="59"/>
      <c r="D60" s="59"/>
      <c r="E60" s="60"/>
      <c r="F60" s="60"/>
      <c r="G60" s="60"/>
      <c r="H60" s="60"/>
      <c r="I60" s="60"/>
      <c r="J60" s="60"/>
      <c r="K60" s="60"/>
      <c r="L60" s="60"/>
      <c r="M60" s="60"/>
      <c r="N60" s="60"/>
      <c r="O60" s="60"/>
      <c r="P60" s="60"/>
    </row>
    <row r="61" spans="1:16" x14ac:dyDescent="0.25">
      <c r="A61" s="59"/>
      <c r="B61" s="58"/>
      <c r="C61" s="59"/>
      <c r="D61" s="59"/>
      <c r="E61" s="60"/>
      <c r="F61" s="60"/>
      <c r="G61" s="60"/>
      <c r="H61" s="60"/>
      <c r="I61" s="60"/>
      <c r="J61" s="60"/>
      <c r="K61" s="60"/>
      <c r="L61" s="60"/>
      <c r="M61" s="60"/>
      <c r="N61" s="60"/>
      <c r="O61" s="60"/>
      <c r="P61" s="60"/>
    </row>
    <row r="62" spans="1:16" x14ac:dyDescent="0.25">
      <c r="A62" s="59"/>
      <c r="B62" s="58"/>
      <c r="C62" s="59"/>
      <c r="D62" s="59"/>
      <c r="E62" s="60"/>
      <c r="F62" s="60"/>
      <c r="G62" s="60"/>
      <c r="H62" s="60"/>
      <c r="I62" s="60"/>
      <c r="J62" s="60"/>
      <c r="K62" s="60"/>
      <c r="L62" s="60"/>
      <c r="M62" s="60"/>
      <c r="N62" s="60"/>
      <c r="O62" s="60"/>
      <c r="P62" s="60"/>
    </row>
    <row r="63" spans="1:16" x14ac:dyDescent="0.25">
      <c r="A63" s="59"/>
      <c r="B63" s="58"/>
      <c r="C63" s="59"/>
      <c r="D63" s="59"/>
      <c r="E63" s="60"/>
      <c r="F63" s="60"/>
      <c r="G63" s="60"/>
      <c r="H63" s="60"/>
      <c r="I63" s="60"/>
      <c r="J63" s="60"/>
      <c r="K63" s="60"/>
      <c r="L63" s="60"/>
      <c r="M63" s="60"/>
      <c r="N63" s="60"/>
      <c r="O63" s="60"/>
      <c r="P63" s="60"/>
    </row>
    <row r="64" spans="1:16" x14ac:dyDescent="0.25">
      <c r="A64" s="59"/>
      <c r="B64" s="58"/>
      <c r="C64" s="59"/>
      <c r="D64" s="59"/>
      <c r="E64" s="60"/>
      <c r="F64" s="60"/>
      <c r="G64" s="60"/>
      <c r="H64" s="60"/>
      <c r="I64" s="60"/>
      <c r="J64" s="60"/>
      <c r="K64" s="60"/>
      <c r="L64" s="60"/>
      <c r="M64" s="60"/>
      <c r="N64" s="60"/>
      <c r="O64" s="60"/>
      <c r="P64" s="60"/>
    </row>
    <row r="65" spans="1:16" x14ac:dyDescent="0.25">
      <c r="A65" s="59"/>
      <c r="B65" s="58"/>
      <c r="C65" s="59"/>
      <c r="D65" s="59"/>
      <c r="E65" s="60"/>
      <c r="F65" s="60"/>
      <c r="G65" s="60"/>
      <c r="H65" s="60"/>
      <c r="I65" s="60"/>
      <c r="J65" s="60"/>
      <c r="K65" s="60"/>
      <c r="L65" s="60"/>
      <c r="M65" s="60"/>
      <c r="N65" s="60"/>
      <c r="O65" s="60"/>
      <c r="P65" s="60"/>
    </row>
    <row r="66" spans="1:16" x14ac:dyDescent="0.25">
      <c r="A66" s="59"/>
      <c r="B66" s="58"/>
      <c r="C66" s="59"/>
      <c r="D66" s="59"/>
      <c r="E66" s="60"/>
      <c r="F66" s="60"/>
      <c r="G66" s="60"/>
      <c r="H66" s="60"/>
      <c r="I66" s="60"/>
      <c r="J66" s="60"/>
      <c r="K66" s="60"/>
      <c r="L66" s="60"/>
      <c r="M66" s="60"/>
      <c r="N66" s="60"/>
      <c r="O66" s="60"/>
      <c r="P66" s="60"/>
    </row>
    <row r="67" spans="1:16" x14ac:dyDescent="0.25">
      <c r="A67" s="59"/>
      <c r="B67" s="58"/>
      <c r="C67" s="59"/>
      <c r="D67" s="59"/>
      <c r="E67" s="60"/>
      <c r="F67" s="60"/>
      <c r="G67" s="60"/>
      <c r="H67" s="60"/>
      <c r="I67" s="60"/>
      <c r="J67" s="60"/>
      <c r="K67" s="60"/>
      <c r="L67" s="60"/>
      <c r="M67" s="60"/>
      <c r="N67" s="60"/>
      <c r="O67" s="60"/>
      <c r="P67" s="60"/>
    </row>
    <row r="68" spans="1:16" x14ac:dyDescent="0.25">
      <c r="A68" s="59"/>
      <c r="B68" s="58"/>
      <c r="C68" s="59"/>
      <c r="D68" s="59"/>
      <c r="E68" s="60"/>
      <c r="F68" s="60"/>
      <c r="G68" s="60"/>
      <c r="H68" s="60"/>
      <c r="I68" s="60"/>
      <c r="J68" s="60"/>
      <c r="K68" s="60"/>
      <c r="L68" s="60"/>
      <c r="M68" s="60"/>
      <c r="N68" s="60"/>
      <c r="O68" s="60"/>
      <c r="P68" s="60"/>
    </row>
    <row r="69" spans="1:16" x14ac:dyDescent="0.25">
      <c r="A69" s="59"/>
      <c r="B69" s="58"/>
      <c r="C69" s="59"/>
      <c r="D69" s="59"/>
      <c r="E69" s="60"/>
      <c r="F69" s="60"/>
      <c r="G69" s="60"/>
      <c r="H69" s="60"/>
      <c r="I69" s="60"/>
      <c r="J69" s="60"/>
      <c r="K69" s="60"/>
      <c r="L69" s="60"/>
      <c r="M69" s="60"/>
      <c r="N69" s="60"/>
      <c r="O69" s="60"/>
      <c r="P69" s="60"/>
    </row>
    <row r="70" spans="1:16" x14ac:dyDescent="0.25">
      <c r="A70" s="59"/>
      <c r="B70" s="58"/>
      <c r="C70" s="59"/>
      <c r="D70" s="59"/>
      <c r="E70" s="60"/>
      <c r="F70" s="60"/>
      <c r="G70" s="60"/>
      <c r="H70" s="60"/>
      <c r="I70" s="60"/>
      <c r="J70" s="60"/>
      <c r="K70" s="60"/>
      <c r="L70" s="60"/>
      <c r="M70" s="60"/>
      <c r="N70" s="60"/>
      <c r="O70" s="60"/>
      <c r="P70" s="60"/>
    </row>
    <row r="71" spans="1:16" x14ac:dyDescent="0.25">
      <c r="A71" s="59"/>
      <c r="B71" s="58"/>
      <c r="C71" s="59"/>
      <c r="D71" s="59"/>
      <c r="E71" s="60"/>
      <c r="F71" s="60"/>
      <c r="G71" s="60"/>
      <c r="H71" s="60"/>
      <c r="I71" s="60"/>
      <c r="J71" s="60"/>
      <c r="K71" s="60"/>
      <c r="L71" s="60"/>
      <c r="M71" s="60"/>
      <c r="N71" s="60"/>
      <c r="O71" s="60"/>
      <c r="P71" s="60"/>
    </row>
    <row r="72" spans="1:16" x14ac:dyDescent="0.25">
      <c r="A72" s="59"/>
      <c r="B72" s="58"/>
      <c r="C72" s="59"/>
      <c r="D72" s="59"/>
      <c r="E72" s="60"/>
      <c r="F72" s="60"/>
      <c r="G72" s="60"/>
      <c r="H72" s="60"/>
      <c r="I72" s="60"/>
      <c r="J72" s="60"/>
      <c r="K72" s="60"/>
      <c r="L72" s="60"/>
      <c r="M72" s="60"/>
      <c r="N72" s="60"/>
      <c r="O72" s="60"/>
      <c r="P72" s="60"/>
    </row>
    <row r="73" spans="1:16" x14ac:dyDescent="0.25">
      <c r="A73" s="59"/>
      <c r="B73" s="58"/>
      <c r="C73" s="59"/>
      <c r="D73" s="59"/>
      <c r="E73" s="60"/>
      <c r="F73" s="60"/>
      <c r="G73" s="60"/>
      <c r="H73" s="60"/>
      <c r="I73" s="60"/>
      <c r="J73" s="60"/>
      <c r="K73" s="60"/>
      <c r="L73" s="60"/>
      <c r="M73" s="60"/>
      <c r="N73" s="60"/>
      <c r="O73" s="60"/>
      <c r="P73" s="60"/>
    </row>
    <row r="74" spans="1:16" x14ac:dyDescent="0.25">
      <c r="A74" s="59"/>
      <c r="B74" s="58"/>
      <c r="C74" s="59"/>
      <c r="D74" s="59"/>
      <c r="E74" s="60"/>
      <c r="F74" s="60"/>
      <c r="G74" s="60"/>
      <c r="H74" s="60"/>
      <c r="I74" s="60"/>
      <c r="J74" s="60"/>
      <c r="K74" s="60"/>
      <c r="L74" s="60"/>
      <c r="M74" s="60"/>
      <c r="N74" s="60"/>
      <c r="O74" s="60"/>
      <c r="P74" s="60"/>
    </row>
    <row r="75" spans="1:16" x14ac:dyDescent="0.25">
      <c r="A75" s="59"/>
      <c r="B75" s="58"/>
      <c r="C75" s="59"/>
      <c r="D75" s="59"/>
      <c r="E75" s="60"/>
      <c r="F75" s="60"/>
      <c r="G75" s="60"/>
      <c r="H75" s="60"/>
      <c r="I75" s="60"/>
      <c r="J75" s="60"/>
      <c r="K75" s="60"/>
      <c r="L75" s="60"/>
      <c r="M75" s="60"/>
      <c r="N75" s="60"/>
      <c r="O75" s="60"/>
      <c r="P75" s="60"/>
    </row>
    <row r="76" spans="1:16" x14ac:dyDescent="0.25">
      <c r="A76" s="59"/>
      <c r="B76" s="58"/>
      <c r="C76" s="59"/>
      <c r="D76" s="59"/>
      <c r="E76" s="60"/>
      <c r="F76" s="60"/>
      <c r="G76" s="60"/>
      <c r="H76" s="60"/>
      <c r="I76" s="60"/>
      <c r="J76" s="60"/>
      <c r="K76" s="60"/>
      <c r="L76" s="60"/>
      <c r="M76" s="60"/>
      <c r="N76" s="60"/>
      <c r="O76" s="60"/>
      <c r="P76" s="60"/>
    </row>
    <row r="77" spans="1:16" x14ac:dyDescent="0.25">
      <c r="A77" s="59"/>
      <c r="B77" s="58"/>
      <c r="C77" s="59"/>
      <c r="D77" s="59"/>
      <c r="E77" s="60"/>
      <c r="F77" s="60"/>
      <c r="G77" s="60"/>
      <c r="H77" s="60"/>
      <c r="I77" s="60"/>
      <c r="J77" s="60"/>
      <c r="K77" s="60"/>
      <c r="L77" s="60"/>
      <c r="M77" s="60"/>
      <c r="N77" s="60"/>
      <c r="O77" s="60"/>
      <c r="P77" s="60"/>
    </row>
    <row r="78" spans="1:16" x14ac:dyDescent="0.25">
      <c r="A78" s="59"/>
      <c r="B78" s="58"/>
      <c r="C78" s="59"/>
      <c r="D78" s="59"/>
      <c r="E78" s="60"/>
      <c r="F78" s="60"/>
      <c r="G78" s="60"/>
      <c r="H78" s="60"/>
      <c r="I78" s="60"/>
      <c r="J78" s="60"/>
      <c r="K78" s="60"/>
      <c r="L78" s="60"/>
      <c r="M78" s="60"/>
      <c r="N78" s="60"/>
      <c r="O78" s="60"/>
      <c r="P78" s="60"/>
    </row>
    <row r="79" spans="1:16" x14ac:dyDescent="0.25">
      <c r="A79" s="59"/>
      <c r="B79" s="58"/>
      <c r="C79" s="59"/>
      <c r="D79" s="59"/>
      <c r="E79" s="60"/>
      <c r="F79" s="60"/>
      <c r="G79" s="60"/>
      <c r="H79" s="60"/>
      <c r="I79" s="60"/>
      <c r="J79" s="60"/>
      <c r="K79" s="60"/>
      <c r="L79" s="60"/>
      <c r="M79" s="60"/>
      <c r="N79" s="60"/>
      <c r="O79" s="60"/>
      <c r="P79" s="60"/>
    </row>
    <row r="80" spans="1:16" x14ac:dyDescent="0.25">
      <c r="A80" s="59"/>
      <c r="B80" s="58"/>
      <c r="C80" s="59"/>
      <c r="D80" s="59"/>
      <c r="E80" s="60"/>
      <c r="F80" s="60"/>
      <c r="G80" s="60"/>
      <c r="H80" s="60"/>
      <c r="I80" s="60"/>
      <c r="J80" s="60"/>
      <c r="K80" s="60"/>
      <c r="L80" s="60"/>
      <c r="M80" s="60"/>
      <c r="N80" s="60"/>
      <c r="O80" s="60"/>
      <c r="P80" s="60"/>
    </row>
    <row r="81" spans="1:16" x14ac:dyDescent="0.25">
      <c r="A81" s="59"/>
      <c r="B81" s="58"/>
      <c r="C81" s="59"/>
      <c r="D81" s="59"/>
      <c r="E81" s="60"/>
      <c r="F81" s="60"/>
      <c r="G81" s="60"/>
      <c r="H81" s="60"/>
      <c r="I81" s="60"/>
      <c r="J81" s="60"/>
      <c r="K81" s="60"/>
      <c r="L81" s="60"/>
      <c r="M81" s="60"/>
      <c r="N81" s="60"/>
      <c r="O81" s="60"/>
      <c r="P81" s="60"/>
    </row>
    <row r="82" spans="1:16" x14ac:dyDescent="0.25">
      <c r="A82" s="59"/>
      <c r="B82" s="58"/>
      <c r="C82" s="59"/>
      <c r="D82" s="59"/>
      <c r="E82" s="60"/>
      <c r="F82" s="60"/>
      <c r="G82" s="60"/>
      <c r="H82" s="60"/>
      <c r="I82" s="60"/>
      <c r="J82" s="60"/>
      <c r="K82" s="60"/>
      <c r="L82" s="60"/>
      <c r="M82" s="60"/>
      <c r="N82" s="60"/>
      <c r="O82" s="60"/>
      <c r="P82" s="60"/>
    </row>
    <row r="83" spans="1:16" x14ac:dyDescent="0.25">
      <c r="A83" s="59"/>
      <c r="B83" s="58"/>
      <c r="C83" s="59"/>
      <c r="D83" s="59"/>
      <c r="E83" s="60"/>
      <c r="F83" s="60"/>
      <c r="G83" s="60"/>
      <c r="H83" s="60"/>
      <c r="I83" s="60"/>
      <c r="J83" s="60"/>
      <c r="K83" s="60"/>
      <c r="L83" s="60"/>
      <c r="M83" s="60"/>
      <c r="N83" s="60"/>
      <c r="O83" s="60"/>
      <c r="P83" s="60"/>
    </row>
    <row r="84" spans="1:16" x14ac:dyDescent="0.25">
      <c r="A84" s="59"/>
      <c r="B84" s="58"/>
      <c r="C84" s="59"/>
      <c r="D84" s="59"/>
      <c r="E84" s="60"/>
      <c r="F84" s="60"/>
      <c r="G84" s="60"/>
      <c r="H84" s="60"/>
      <c r="I84" s="60"/>
      <c r="J84" s="60"/>
      <c r="K84" s="60"/>
      <c r="L84" s="60"/>
      <c r="M84" s="60"/>
      <c r="N84" s="60"/>
      <c r="O84" s="60"/>
      <c r="P84" s="60"/>
    </row>
    <row r="85" spans="1:16" x14ac:dyDescent="0.25">
      <c r="A85" s="59"/>
      <c r="B85" s="58"/>
      <c r="C85" s="59"/>
      <c r="D85" s="59"/>
      <c r="E85" s="60"/>
      <c r="F85" s="60"/>
      <c r="G85" s="60"/>
      <c r="H85" s="60"/>
      <c r="I85" s="60"/>
      <c r="J85" s="60"/>
      <c r="K85" s="60"/>
      <c r="L85" s="60"/>
      <c r="M85" s="60"/>
      <c r="N85" s="60"/>
      <c r="O85" s="60"/>
      <c r="P85" s="60"/>
    </row>
    <row r="86" spans="1:16" x14ac:dyDescent="0.25">
      <c r="A86" s="59"/>
      <c r="B86" s="58"/>
      <c r="C86" s="59"/>
      <c r="D86" s="59"/>
      <c r="E86" s="60"/>
      <c r="F86" s="60"/>
      <c r="G86" s="60"/>
      <c r="H86" s="60"/>
      <c r="I86" s="60"/>
      <c r="J86" s="60"/>
      <c r="K86" s="60"/>
      <c r="L86" s="60"/>
      <c r="M86" s="60"/>
      <c r="N86" s="60"/>
      <c r="O86" s="60"/>
      <c r="P86" s="60"/>
    </row>
    <row r="87" spans="1:16" x14ac:dyDescent="0.25">
      <c r="A87" s="59"/>
      <c r="B87" s="58"/>
      <c r="C87" s="59"/>
      <c r="D87" s="59"/>
      <c r="E87" s="60"/>
      <c r="F87" s="60"/>
      <c r="G87" s="60"/>
      <c r="H87" s="60"/>
      <c r="I87" s="60"/>
      <c r="J87" s="60"/>
      <c r="K87" s="60"/>
      <c r="L87" s="60"/>
      <c r="M87" s="60"/>
      <c r="N87" s="60"/>
      <c r="O87" s="60"/>
      <c r="P87" s="60"/>
    </row>
    <row r="88" spans="1:16" x14ac:dyDescent="0.25">
      <c r="A88" s="59"/>
      <c r="B88" s="58"/>
      <c r="C88" s="59"/>
      <c r="D88" s="59"/>
      <c r="E88" s="60"/>
      <c r="F88" s="60"/>
      <c r="G88" s="60"/>
      <c r="H88" s="60"/>
      <c r="I88" s="60"/>
      <c r="J88" s="60"/>
      <c r="K88" s="60"/>
      <c r="L88" s="60"/>
      <c r="M88" s="60"/>
      <c r="N88" s="60"/>
      <c r="O88" s="60"/>
      <c r="P88" s="60"/>
    </row>
    <row r="89" spans="1:16" x14ac:dyDescent="0.25">
      <c r="A89" s="59"/>
      <c r="B89" s="58"/>
      <c r="C89" s="59"/>
      <c r="D89" s="59"/>
      <c r="E89" s="60"/>
      <c r="F89" s="60"/>
      <c r="G89" s="60"/>
      <c r="H89" s="60"/>
      <c r="I89" s="60"/>
      <c r="J89" s="60"/>
      <c r="K89" s="60"/>
      <c r="L89" s="60"/>
      <c r="M89" s="60"/>
      <c r="N89" s="60"/>
      <c r="O89" s="60"/>
      <c r="P89" s="60"/>
    </row>
    <row r="90" spans="1:16" x14ac:dyDescent="0.25">
      <c r="A90" s="59"/>
      <c r="B90" s="58"/>
      <c r="C90" s="59"/>
      <c r="D90" s="59"/>
      <c r="E90" s="60"/>
      <c r="F90" s="60"/>
      <c r="G90" s="60"/>
      <c r="H90" s="60"/>
      <c r="I90" s="60"/>
      <c r="J90" s="60"/>
      <c r="K90" s="60"/>
      <c r="L90" s="60"/>
      <c r="M90" s="60"/>
      <c r="N90" s="60"/>
      <c r="O90" s="60"/>
      <c r="P90" s="60"/>
    </row>
    <row r="91" spans="1:16" x14ac:dyDescent="0.25">
      <c r="A91" s="59"/>
      <c r="B91" s="58"/>
      <c r="C91" s="59"/>
      <c r="D91" s="59"/>
      <c r="E91" s="60"/>
      <c r="F91" s="60"/>
      <c r="G91" s="60"/>
      <c r="H91" s="60"/>
      <c r="I91" s="60"/>
      <c r="J91" s="60"/>
      <c r="K91" s="60"/>
      <c r="L91" s="60"/>
      <c r="M91" s="60"/>
      <c r="N91" s="60"/>
      <c r="O91" s="60"/>
      <c r="P91" s="60"/>
    </row>
    <row r="92" spans="1:16" x14ac:dyDescent="0.25">
      <c r="A92" s="59"/>
      <c r="B92" s="58"/>
      <c r="C92" s="59"/>
      <c r="D92" s="59"/>
      <c r="E92" s="60"/>
      <c r="F92" s="60"/>
      <c r="G92" s="60"/>
      <c r="H92" s="60"/>
      <c r="I92" s="60"/>
      <c r="J92" s="60"/>
      <c r="K92" s="60"/>
      <c r="L92" s="60"/>
      <c r="M92" s="60"/>
      <c r="N92" s="60"/>
      <c r="O92" s="60"/>
      <c r="P92" s="60"/>
    </row>
    <row r="93" spans="1:16" x14ac:dyDescent="0.25">
      <c r="A93" s="59"/>
      <c r="B93" s="58"/>
      <c r="C93" s="59"/>
      <c r="D93" s="59"/>
      <c r="E93" s="60"/>
      <c r="F93" s="60"/>
      <c r="G93" s="60"/>
      <c r="H93" s="60"/>
      <c r="I93" s="60"/>
      <c r="J93" s="60"/>
      <c r="K93" s="60"/>
      <c r="L93" s="60"/>
      <c r="M93" s="60"/>
      <c r="N93" s="60"/>
      <c r="O93" s="60"/>
      <c r="P93" s="60"/>
    </row>
    <row r="94" spans="1:16" x14ac:dyDescent="0.25">
      <c r="A94" s="59"/>
      <c r="B94" s="58"/>
      <c r="C94" s="59"/>
      <c r="D94" s="59"/>
      <c r="E94" s="60"/>
      <c r="F94" s="60"/>
      <c r="G94" s="60"/>
      <c r="H94" s="60"/>
      <c r="I94" s="60"/>
      <c r="J94" s="60"/>
      <c r="K94" s="60"/>
      <c r="L94" s="60"/>
      <c r="M94" s="60"/>
      <c r="N94" s="60"/>
      <c r="O94" s="60"/>
      <c r="P94" s="60"/>
    </row>
    <row r="95" spans="1:16" x14ac:dyDescent="0.25">
      <c r="A95" s="59"/>
      <c r="B95" s="58"/>
      <c r="C95" s="59"/>
      <c r="D95" s="59"/>
      <c r="E95" s="60"/>
      <c r="F95" s="60"/>
      <c r="G95" s="60"/>
      <c r="H95" s="60"/>
      <c r="I95" s="60"/>
      <c r="J95" s="60"/>
      <c r="K95" s="60"/>
      <c r="L95" s="60"/>
      <c r="M95" s="60"/>
      <c r="N95" s="60"/>
      <c r="O95" s="60"/>
      <c r="P95" s="60"/>
    </row>
    <row r="96" spans="1:16" x14ac:dyDescent="0.25">
      <c r="A96" s="59"/>
      <c r="B96" s="58"/>
      <c r="C96" s="59"/>
      <c r="D96" s="59"/>
      <c r="E96" s="60"/>
      <c r="F96" s="60"/>
      <c r="G96" s="60"/>
      <c r="H96" s="60"/>
      <c r="I96" s="60"/>
      <c r="J96" s="60"/>
      <c r="K96" s="60"/>
      <c r="L96" s="60"/>
      <c r="M96" s="60"/>
      <c r="N96" s="60"/>
      <c r="O96" s="60"/>
      <c r="P96" s="60"/>
    </row>
    <row r="97" spans="1:16" x14ac:dyDescent="0.25">
      <c r="A97" s="59"/>
      <c r="B97" s="58"/>
      <c r="C97" s="59"/>
      <c r="D97" s="59"/>
      <c r="E97" s="60"/>
      <c r="F97" s="60"/>
      <c r="G97" s="60"/>
      <c r="H97" s="60"/>
      <c r="I97" s="60"/>
      <c r="J97" s="60"/>
      <c r="K97" s="60"/>
      <c r="L97" s="60"/>
      <c r="M97" s="60"/>
      <c r="N97" s="60"/>
      <c r="O97" s="60"/>
      <c r="P97" s="60"/>
    </row>
    <row r="98" spans="1:16" x14ac:dyDescent="0.25">
      <c r="A98" s="59"/>
      <c r="B98" s="58"/>
      <c r="C98" s="59"/>
      <c r="D98" s="59"/>
      <c r="E98" s="60"/>
      <c r="F98" s="60"/>
      <c r="G98" s="60"/>
      <c r="H98" s="60"/>
      <c r="I98" s="60"/>
      <c r="J98" s="60"/>
      <c r="K98" s="60"/>
      <c r="L98" s="60"/>
      <c r="M98" s="60"/>
      <c r="N98" s="60"/>
      <c r="O98" s="60"/>
      <c r="P98" s="60"/>
    </row>
    <row r="99" spans="1:16" x14ac:dyDescent="0.25">
      <c r="A99" s="59"/>
      <c r="B99" s="58"/>
      <c r="C99" s="59"/>
      <c r="D99" s="59"/>
      <c r="E99" s="60"/>
      <c r="F99" s="60"/>
      <c r="G99" s="60"/>
      <c r="H99" s="60"/>
      <c r="I99" s="60"/>
      <c r="J99" s="60"/>
      <c r="K99" s="60"/>
      <c r="L99" s="60"/>
      <c r="M99" s="60"/>
      <c r="N99" s="60"/>
      <c r="O99" s="60"/>
      <c r="P99" s="60"/>
    </row>
    <row r="100" spans="1:16" x14ac:dyDescent="0.25">
      <c r="A100" s="59"/>
      <c r="B100" s="58"/>
      <c r="C100" s="59"/>
      <c r="D100" s="59"/>
      <c r="E100" s="60"/>
      <c r="F100" s="60"/>
      <c r="G100" s="60"/>
      <c r="H100" s="60"/>
      <c r="I100" s="60"/>
      <c r="J100" s="60"/>
      <c r="K100" s="60"/>
      <c r="L100" s="60"/>
      <c r="M100" s="60"/>
      <c r="N100" s="60"/>
      <c r="O100" s="60"/>
      <c r="P100" s="60"/>
    </row>
  </sheetData>
  <mergeCells count="47">
    <mergeCell ref="N12:N13"/>
    <mergeCell ref="O12:O13"/>
    <mergeCell ref="K12:K13"/>
    <mergeCell ref="A12:A13"/>
    <mergeCell ref="B12:B13"/>
    <mergeCell ref="I12:I13"/>
    <mergeCell ref="J12:J13"/>
    <mergeCell ref="H12:H13"/>
    <mergeCell ref="G12:G13"/>
    <mergeCell ref="L12:L13"/>
    <mergeCell ref="M12:M13"/>
    <mergeCell ref="F12:F13"/>
    <mergeCell ref="C12:C13"/>
    <mergeCell ref="D12:D13"/>
    <mergeCell ref="E12:E13"/>
    <mergeCell ref="A16:A17"/>
    <mergeCell ref="B16:B17"/>
    <mergeCell ref="C16:C17"/>
    <mergeCell ref="A14:A15"/>
    <mergeCell ref="B14:B15"/>
    <mergeCell ref="C14:C15"/>
    <mergeCell ref="A1:F1"/>
    <mergeCell ref="A2:F2"/>
    <mergeCell ref="A3:F3"/>
    <mergeCell ref="A10:I10"/>
    <mergeCell ref="A5:B5"/>
    <mergeCell ref="C5:F5"/>
    <mergeCell ref="A8:B8"/>
    <mergeCell ref="C8:F8"/>
    <mergeCell ref="A6:B6"/>
    <mergeCell ref="C6:F6"/>
    <mergeCell ref="A7:B7"/>
    <mergeCell ref="C7:F7"/>
    <mergeCell ref="A41:B41"/>
    <mergeCell ref="A32:B32"/>
    <mergeCell ref="A33:B33"/>
    <mergeCell ref="A40:B40"/>
    <mergeCell ref="A22:A23"/>
    <mergeCell ref="B22:B23"/>
    <mergeCell ref="E32:F32"/>
    <mergeCell ref="A20:A21"/>
    <mergeCell ref="B20:B21"/>
    <mergeCell ref="B18:B19"/>
    <mergeCell ref="C18:C19"/>
    <mergeCell ref="A18:A19"/>
    <mergeCell ref="C22:C23"/>
    <mergeCell ref="C20:C21"/>
  </mergeCells>
  <phoneticPr fontId="23" type="noConversion"/>
  <conditionalFormatting sqref="D14:O14">
    <cfRule type="cellIs" dxfId="5" priority="59" operator="greaterThan">
      <formula>0</formula>
    </cfRule>
  </conditionalFormatting>
  <conditionalFormatting sqref="D16:O16">
    <cfRule type="cellIs" dxfId="4" priority="21" operator="greaterThan">
      <formula>0</formula>
    </cfRule>
  </conditionalFormatting>
  <conditionalFormatting sqref="D18:O18">
    <cfRule type="cellIs" dxfId="3" priority="9" operator="greaterThan">
      <formula>0</formula>
    </cfRule>
  </conditionalFormatting>
  <conditionalFormatting sqref="D20:O20">
    <cfRule type="cellIs" dxfId="2" priority="2" operator="greaterThan">
      <formula>0</formula>
    </cfRule>
  </conditionalFormatting>
  <conditionalFormatting sqref="D22:O22">
    <cfRule type="cellIs" dxfId="1" priority="7" operator="greaterThan">
      <formula>0</formula>
    </cfRule>
  </conditionalFormatting>
  <printOptions horizontalCentered="1"/>
  <pageMargins left="0.59055118110236227" right="0.59055118110236227" top="0.6692913385826772" bottom="0.43307086614173229" header="0.31496062992125984" footer="0.31496062992125984"/>
  <pageSetup paperSize="9" scale="55" orientation="portrait" r:id="rId1"/>
  <headerFooter>
    <oddFooter>&amp;RPágina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10">
    <pageSetUpPr fitToPage="1"/>
  </sheetPr>
  <dimension ref="A1:P175"/>
  <sheetViews>
    <sheetView showGridLines="0" zoomScale="85" zoomScaleNormal="85" workbookViewId="0">
      <selection activeCell="D559" sqref="D559"/>
    </sheetView>
  </sheetViews>
  <sheetFormatPr defaultRowHeight="15" x14ac:dyDescent="0.25"/>
  <cols>
    <col min="1" max="1" width="14.5703125" style="120" customWidth="1"/>
    <col min="2" max="2" width="9.85546875" style="121" bestFit="1" customWidth="1"/>
    <col min="3" max="3" width="8.140625" style="120" customWidth="1"/>
    <col min="4" max="4" width="58" style="120" customWidth="1"/>
    <col min="5" max="5" width="14" style="120" bestFit="1" customWidth="1"/>
    <col min="6" max="6" width="11.28515625" style="122" customWidth="1"/>
    <col min="7" max="7" width="9.7109375" style="120" bestFit="1" customWidth="1"/>
    <col min="8" max="8" width="11.85546875" style="123" bestFit="1" customWidth="1"/>
    <col min="9" max="9" width="14" style="123" bestFit="1" customWidth="1"/>
    <col min="10" max="10" width="9.28515625" style="123" bestFit="1" customWidth="1"/>
  </cols>
  <sheetData>
    <row r="1" spans="1:10" ht="30" customHeight="1" x14ac:dyDescent="0.25">
      <c r="A1" s="414" t="s">
        <v>148</v>
      </c>
      <c r="B1" s="414"/>
      <c r="C1" s="414"/>
      <c r="D1" s="414"/>
      <c r="E1" s="414"/>
      <c r="F1" s="414"/>
      <c r="G1" s="172"/>
      <c r="H1"/>
      <c r="I1"/>
      <c r="J1"/>
    </row>
    <row r="2" spans="1:10" ht="13.5" customHeight="1" x14ac:dyDescent="0.25">
      <c r="A2" s="415" t="s">
        <v>149</v>
      </c>
      <c r="B2" s="415"/>
      <c r="C2" s="415"/>
      <c r="D2" s="415"/>
      <c r="E2" s="415"/>
      <c r="F2" s="415"/>
      <c r="G2" s="172"/>
      <c r="H2"/>
      <c r="I2"/>
      <c r="J2"/>
    </row>
    <row r="3" spans="1:10" ht="27.75" customHeight="1" x14ac:dyDescent="0.25">
      <c r="A3" s="405" t="s">
        <v>217</v>
      </c>
      <c r="B3" s="405"/>
      <c r="C3" s="405"/>
      <c r="D3" s="405"/>
      <c r="E3" s="405"/>
      <c r="F3" s="405"/>
      <c r="G3" s="173"/>
      <c r="H3"/>
      <c r="I3"/>
      <c r="J3"/>
    </row>
    <row r="4" spans="1:10" ht="14.25" customHeight="1" x14ac:dyDescent="0.25">
      <c r="A4" s="1"/>
      <c r="B4" s="1"/>
      <c r="C4" s="1"/>
      <c r="D4" s="2"/>
      <c r="E4" s="1"/>
      <c r="F4" s="1"/>
      <c r="G4" s="1"/>
      <c r="H4" s="1"/>
      <c r="I4" s="1"/>
      <c r="J4"/>
    </row>
    <row r="5" spans="1:10" s="36" customFormat="1" ht="12" x14ac:dyDescent="0.2">
      <c r="A5" s="478" t="s">
        <v>0</v>
      </c>
      <c r="B5" s="478"/>
      <c r="C5" s="478"/>
      <c r="D5" s="478"/>
      <c r="E5" s="478" t="s">
        <v>1</v>
      </c>
      <c r="F5" s="478"/>
      <c r="G5" s="478"/>
      <c r="H5" s="478"/>
      <c r="I5" s="478"/>
      <c r="J5" s="176"/>
    </row>
    <row r="6" spans="1:10" ht="30" customHeight="1" x14ac:dyDescent="0.25">
      <c r="A6" s="490" t="str">
        <f>DADOS!B4</f>
        <v>PREFEITURA MUNICIPAL DE SÃO FELIPE</v>
      </c>
      <c r="B6" s="490"/>
      <c r="C6" s="490"/>
      <c r="D6" s="490"/>
      <c r="E6" s="492" t="str">
        <f>DADOS!B8</f>
        <v xml:space="preserve">REFORMA DE UNIDADES DE SAÚDE NO MUNICIPIO DE SÃO FELIPE:UNIDADE INOCÊNCIO
</v>
      </c>
      <c r="F6" s="492"/>
      <c r="G6" s="492"/>
      <c r="H6" s="492"/>
      <c r="I6" s="492"/>
      <c r="J6" s="492"/>
    </row>
    <row r="7" spans="1:10" s="36" customFormat="1" ht="12" x14ac:dyDescent="0.2">
      <c r="A7" s="478" t="s">
        <v>15</v>
      </c>
      <c r="B7" s="478"/>
      <c r="C7" s="478"/>
      <c r="D7" s="478"/>
      <c r="E7" s="478" t="s">
        <v>16</v>
      </c>
      <c r="F7" s="478"/>
      <c r="G7" s="478" t="s">
        <v>17</v>
      </c>
      <c r="H7" s="478"/>
      <c r="I7" s="478" t="s">
        <v>18</v>
      </c>
      <c r="J7" s="478"/>
    </row>
    <row r="8" spans="1:10" ht="36.6" customHeight="1" x14ac:dyDescent="0.25">
      <c r="A8" s="490" t="str">
        <f>DADOS!B5</f>
        <v>SÃO FELIPE/BA</v>
      </c>
      <c r="B8" s="490"/>
      <c r="C8" s="490"/>
      <c r="D8" s="490"/>
      <c r="E8" s="491">
        <f ca="1">DADOS!B18</f>
        <v>46099</v>
      </c>
      <c r="F8" s="491"/>
      <c r="G8" s="492" t="str">
        <f>DADOS!B10</f>
        <v xml:space="preserve">SINAPI - 01/2026 - Bahia
ORSE - 12/2025 - Sergipe
</v>
      </c>
      <c r="H8" s="492"/>
      <c r="I8" s="500">
        <f>DADOS!B11</f>
        <v>0.20349999999999999</v>
      </c>
      <c r="J8" s="500"/>
    </row>
    <row r="9" spans="1:10" ht="19.5" customHeight="1" x14ac:dyDescent="0.25">
      <c r="A9" s="415" t="s">
        <v>165</v>
      </c>
      <c r="B9" s="415"/>
      <c r="C9" s="415"/>
      <c r="D9" s="415"/>
      <c r="E9" s="415"/>
      <c r="F9" s="415"/>
      <c r="G9" s="415"/>
      <c r="H9" s="415"/>
      <c r="I9" s="415"/>
      <c r="J9" s="415"/>
    </row>
    <row r="10" spans="1:10" ht="19.5" customHeight="1" x14ac:dyDescent="0.25">
      <c r="A10" s="239"/>
      <c r="B10" s="239"/>
      <c r="C10" s="239"/>
      <c r="D10" s="239"/>
      <c r="E10" s="239"/>
      <c r="F10" s="239"/>
      <c r="G10" s="239"/>
      <c r="H10" s="239"/>
      <c r="I10" s="239"/>
      <c r="J10" s="239"/>
    </row>
    <row r="11" spans="1:10" ht="18" customHeight="1" x14ac:dyDescent="0.25">
      <c r="A11" s="270" t="s">
        <v>202</v>
      </c>
      <c r="B11" s="271" t="s">
        <v>3</v>
      </c>
      <c r="C11" s="270" t="s">
        <v>4</v>
      </c>
      <c r="D11" s="270" t="s">
        <v>5</v>
      </c>
      <c r="E11" s="497" t="s">
        <v>169</v>
      </c>
      <c r="F11" s="497"/>
      <c r="G11" s="272" t="s">
        <v>6</v>
      </c>
      <c r="H11" s="271" t="s">
        <v>7</v>
      </c>
      <c r="I11" s="271" t="s">
        <v>8</v>
      </c>
      <c r="J11" s="271" t="s">
        <v>10</v>
      </c>
    </row>
    <row r="12" spans="1:10" ht="48" customHeight="1" x14ac:dyDescent="0.25">
      <c r="A12" s="269" t="s">
        <v>170</v>
      </c>
      <c r="B12" s="274" t="s">
        <v>203</v>
      </c>
      <c r="C12" s="269" t="s">
        <v>156</v>
      </c>
      <c r="D12" s="269" t="s">
        <v>195</v>
      </c>
      <c r="E12" s="498" t="s">
        <v>171</v>
      </c>
      <c r="F12" s="498"/>
      <c r="G12" s="273" t="s">
        <v>154</v>
      </c>
      <c r="H12" s="276">
        <v>1</v>
      </c>
      <c r="I12" s="275">
        <v>58.13</v>
      </c>
      <c r="J12" s="275">
        <v>58.13</v>
      </c>
    </row>
    <row r="13" spans="1:10" ht="24" customHeight="1" x14ac:dyDescent="0.25">
      <c r="A13" s="266" t="s">
        <v>172</v>
      </c>
      <c r="B13" s="279" t="s">
        <v>180</v>
      </c>
      <c r="C13" s="266" t="s">
        <v>113</v>
      </c>
      <c r="D13" s="266" t="s">
        <v>181</v>
      </c>
      <c r="E13" s="496" t="s">
        <v>179</v>
      </c>
      <c r="F13" s="496"/>
      <c r="G13" s="278" t="s">
        <v>161</v>
      </c>
      <c r="H13" s="281">
        <v>1.2</v>
      </c>
      <c r="I13" s="280">
        <v>19.920000000000002</v>
      </c>
      <c r="J13" s="280">
        <v>23.9</v>
      </c>
    </row>
    <row r="14" spans="1:10" ht="24" customHeight="1" x14ac:dyDescent="0.25">
      <c r="A14" s="266" t="s">
        <v>172</v>
      </c>
      <c r="B14" s="279" t="s">
        <v>198</v>
      </c>
      <c r="C14" s="266" t="s">
        <v>113</v>
      </c>
      <c r="D14" s="266" t="s">
        <v>199</v>
      </c>
      <c r="E14" s="496" t="s">
        <v>179</v>
      </c>
      <c r="F14" s="496"/>
      <c r="G14" s="278" t="s">
        <v>161</v>
      </c>
      <c r="H14" s="281">
        <v>0.5</v>
      </c>
      <c r="I14" s="280">
        <v>28.6</v>
      </c>
      <c r="J14" s="280">
        <v>14.3</v>
      </c>
    </row>
    <row r="15" spans="1:10" ht="24" customHeight="1" x14ac:dyDescent="0.25">
      <c r="A15" s="267" t="s">
        <v>189</v>
      </c>
      <c r="B15" s="283" t="s">
        <v>204</v>
      </c>
      <c r="C15" s="267" t="s">
        <v>113</v>
      </c>
      <c r="D15" s="267" t="s">
        <v>205</v>
      </c>
      <c r="E15" s="495" t="s">
        <v>190</v>
      </c>
      <c r="F15" s="495"/>
      <c r="G15" s="282" t="s">
        <v>173</v>
      </c>
      <c r="H15" s="285">
        <v>0.52</v>
      </c>
      <c r="I15" s="284">
        <v>4.63</v>
      </c>
      <c r="J15" s="284">
        <v>2.4</v>
      </c>
    </row>
    <row r="16" spans="1:10" ht="24" customHeight="1" x14ac:dyDescent="0.25">
      <c r="A16" s="267" t="s">
        <v>189</v>
      </c>
      <c r="B16" s="283" t="s">
        <v>206</v>
      </c>
      <c r="C16" s="267" t="s">
        <v>113</v>
      </c>
      <c r="D16" s="267" t="s">
        <v>207</v>
      </c>
      <c r="E16" s="495" t="s">
        <v>190</v>
      </c>
      <c r="F16" s="495"/>
      <c r="G16" s="282" t="s">
        <v>173</v>
      </c>
      <c r="H16" s="285">
        <v>4</v>
      </c>
      <c r="I16" s="284">
        <v>1.47</v>
      </c>
      <c r="J16" s="284">
        <v>5.88</v>
      </c>
    </row>
    <row r="17" spans="1:14" ht="24" customHeight="1" x14ac:dyDescent="0.25">
      <c r="A17" s="267" t="s">
        <v>189</v>
      </c>
      <c r="B17" s="283" t="s">
        <v>208</v>
      </c>
      <c r="C17" s="267" t="s">
        <v>113</v>
      </c>
      <c r="D17" s="267" t="s">
        <v>209</v>
      </c>
      <c r="E17" s="495" t="s">
        <v>190</v>
      </c>
      <c r="F17" s="495"/>
      <c r="G17" s="282" t="s">
        <v>157</v>
      </c>
      <c r="H17" s="285">
        <v>1.05</v>
      </c>
      <c r="I17" s="284">
        <v>11.1</v>
      </c>
      <c r="J17" s="284">
        <v>11.65</v>
      </c>
    </row>
    <row r="18" spans="1:14" x14ac:dyDescent="0.25">
      <c r="A18" s="268"/>
      <c r="B18" s="268"/>
      <c r="C18" s="268"/>
      <c r="D18" s="268"/>
      <c r="E18" s="268" t="s">
        <v>174</v>
      </c>
      <c r="F18" s="286">
        <v>25.2</v>
      </c>
      <c r="G18" s="268" t="s">
        <v>175</v>
      </c>
      <c r="H18" s="286">
        <v>0</v>
      </c>
      <c r="I18" s="268" t="s">
        <v>176</v>
      </c>
      <c r="J18" s="286">
        <v>25.2</v>
      </c>
    </row>
    <row r="19" spans="1:14" ht="26.25" thickBot="1" x14ac:dyDescent="0.3">
      <c r="A19" s="268"/>
      <c r="B19" s="268"/>
      <c r="C19" s="268"/>
      <c r="D19" s="268"/>
      <c r="E19" s="268" t="s">
        <v>177</v>
      </c>
      <c r="F19" s="286">
        <v>13.16</v>
      </c>
      <c r="G19" s="268"/>
      <c r="H19" s="499" t="s">
        <v>178</v>
      </c>
      <c r="I19" s="499"/>
      <c r="J19" s="286">
        <v>71.290000000000006</v>
      </c>
    </row>
    <row r="20" spans="1:14" ht="0.95" customHeight="1" thickTop="1" x14ac:dyDescent="0.25">
      <c r="A20" s="277"/>
      <c r="B20" s="277"/>
      <c r="C20" s="277"/>
      <c r="D20" s="277"/>
      <c r="E20" s="277"/>
      <c r="F20" s="277"/>
      <c r="G20" s="277"/>
      <c r="H20" s="277"/>
      <c r="I20" s="277"/>
      <c r="J20" s="277"/>
    </row>
    <row r="21" spans="1:14" ht="18" customHeight="1" x14ac:dyDescent="0.25">
      <c r="A21" s="270" t="s">
        <v>210</v>
      </c>
      <c r="B21" s="271" t="s">
        <v>3</v>
      </c>
      <c r="C21" s="270" t="s">
        <v>4</v>
      </c>
      <c r="D21" s="270" t="s">
        <v>5</v>
      </c>
      <c r="E21" s="497" t="s">
        <v>169</v>
      </c>
      <c r="F21" s="497"/>
      <c r="G21" s="272" t="s">
        <v>6</v>
      </c>
      <c r="H21" s="271" t="s">
        <v>7</v>
      </c>
      <c r="I21" s="271" t="s">
        <v>8</v>
      </c>
      <c r="J21" s="271" t="s">
        <v>10</v>
      </c>
    </row>
    <row r="22" spans="1:14" ht="24" customHeight="1" x14ac:dyDescent="0.25">
      <c r="A22" s="269" t="s">
        <v>170</v>
      </c>
      <c r="B22" s="274" t="s">
        <v>211</v>
      </c>
      <c r="C22" s="269" t="s">
        <v>156</v>
      </c>
      <c r="D22" s="269" t="s">
        <v>196</v>
      </c>
      <c r="E22" s="498" t="s">
        <v>197</v>
      </c>
      <c r="F22" s="498"/>
      <c r="G22" s="273" t="s">
        <v>155</v>
      </c>
      <c r="H22" s="276">
        <v>1</v>
      </c>
      <c r="I22" s="275">
        <v>729.67</v>
      </c>
      <c r="J22" s="275">
        <v>729.67</v>
      </c>
    </row>
    <row r="23" spans="1:14" ht="24" customHeight="1" x14ac:dyDescent="0.25">
      <c r="A23" s="266" t="s">
        <v>172</v>
      </c>
      <c r="B23" s="279" t="s">
        <v>198</v>
      </c>
      <c r="C23" s="266" t="s">
        <v>113</v>
      </c>
      <c r="D23" s="266" t="s">
        <v>199</v>
      </c>
      <c r="E23" s="496" t="s">
        <v>179</v>
      </c>
      <c r="F23" s="496"/>
      <c r="G23" s="278" t="s">
        <v>161</v>
      </c>
      <c r="H23" s="281">
        <v>10.6</v>
      </c>
      <c r="I23" s="280">
        <v>28.6</v>
      </c>
      <c r="J23" s="280">
        <v>303.16000000000003</v>
      </c>
    </row>
    <row r="24" spans="1:14" ht="24" customHeight="1" x14ac:dyDescent="0.25">
      <c r="A24" s="266" t="s">
        <v>172</v>
      </c>
      <c r="B24" s="279" t="s">
        <v>180</v>
      </c>
      <c r="C24" s="266" t="s">
        <v>113</v>
      </c>
      <c r="D24" s="266" t="s">
        <v>181</v>
      </c>
      <c r="E24" s="496" t="s">
        <v>179</v>
      </c>
      <c r="F24" s="496"/>
      <c r="G24" s="278" t="s">
        <v>161</v>
      </c>
      <c r="H24" s="281">
        <v>8.6</v>
      </c>
      <c r="I24" s="280">
        <v>19.920000000000002</v>
      </c>
      <c r="J24" s="280">
        <v>171.31</v>
      </c>
    </row>
    <row r="25" spans="1:14" ht="24" customHeight="1" x14ac:dyDescent="0.25">
      <c r="A25" s="267" t="s">
        <v>189</v>
      </c>
      <c r="B25" s="283" t="s">
        <v>200</v>
      </c>
      <c r="C25" s="267" t="s">
        <v>113</v>
      </c>
      <c r="D25" s="267" t="s">
        <v>201</v>
      </c>
      <c r="E25" s="495" t="s">
        <v>190</v>
      </c>
      <c r="F25" s="495"/>
      <c r="G25" s="282" t="s">
        <v>155</v>
      </c>
      <c r="H25" s="285">
        <v>0.38</v>
      </c>
      <c r="I25" s="284">
        <v>115.01</v>
      </c>
      <c r="J25" s="284">
        <v>43.7</v>
      </c>
    </row>
    <row r="26" spans="1:14" ht="24" customHeight="1" x14ac:dyDescent="0.25">
      <c r="A26" s="267" t="s">
        <v>189</v>
      </c>
      <c r="B26" s="283" t="s">
        <v>212</v>
      </c>
      <c r="C26" s="267" t="s">
        <v>113</v>
      </c>
      <c r="D26" s="267" t="s">
        <v>213</v>
      </c>
      <c r="E26" s="495" t="s">
        <v>190</v>
      </c>
      <c r="F26" s="495"/>
      <c r="G26" s="282" t="s">
        <v>173</v>
      </c>
      <c r="H26" s="285">
        <v>116</v>
      </c>
      <c r="I26" s="284">
        <v>0.86</v>
      </c>
      <c r="J26" s="284">
        <v>99.76</v>
      </c>
    </row>
    <row r="27" spans="1:14" ht="24" customHeight="1" x14ac:dyDescent="0.25">
      <c r="A27" s="267" t="s">
        <v>189</v>
      </c>
      <c r="B27" s="283" t="s">
        <v>214</v>
      </c>
      <c r="C27" s="267" t="s">
        <v>113</v>
      </c>
      <c r="D27" s="267" t="s">
        <v>215</v>
      </c>
      <c r="E27" s="495" t="s">
        <v>190</v>
      </c>
      <c r="F27" s="495"/>
      <c r="G27" s="282" t="s">
        <v>155</v>
      </c>
      <c r="H27" s="285">
        <v>1.2</v>
      </c>
      <c r="I27" s="284">
        <v>93.12</v>
      </c>
      <c r="J27" s="284">
        <v>111.74</v>
      </c>
    </row>
    <row r="28" spans="1:14" x14ac:dyDescent="0.25">
      <c r="A28" s="268"/>
      <c r="B28" s="268"/>
      <c r="C28" s="268"/>
      <c r="D28" s="268"/>
      <c r="E28" s="268" t="s">
        <v>174</v>
      </c>
      <c r="F28" s="286">
        <v>327.08</v>
      </c>
      <c r="G28" s="268" t="s">
        <v>175</v>
      </c>
      <c r="H28" s="286">
        <v>0</v>
      </c>
      <c r="I28" s="268" t="s">
        <v>176</v>
      </c>
      <c r="J28" s="286">
        <v>327.08</v>
      </c>
    </row>
    <row r="29" spans="1:14" ht="26.25" thickBot="1" x14ac:dyDescent="0.3">
      <c r="A29" s="268"/>
      <c r="B29" s="268"/>
      <c r="C29" s="268"/>
      <c r="D29" s="268"/>
      <c r="E29" s="268" t="s">
        <v>177</v>
      </c>
      <c r="F29" s="286">
        <v>165.27</v>
      </c>
      <c r="G29" s="268"/>
      <c r="H29" s="499" t="s">
        <v>178</v>
      </c>
      <c r="I29" s="499"/>
      <c r="J29" s="286">
        <v>894.94</v>
      </c>
    </row>
    <row r="30" spans="1:14" ht="0.95" customHeight="1" thickTop="1" x14ac:dyDescent="0.25">
      <c r="A30" s="259"/>
      <c r="B30" s="259"/>
      <c r="C30" s="259"/>
      <c r="D30" s="259"/>
      <c r="E30" s="259"/>
      <c r="F30" s="259"/>
      <c r="G30" s="259"/>
      <c r="H30" s="259"/>
      <c r="I30" s="259"/>
      <c r="J30" s="259"/>
    </row>
    <row r="31" spans="1:14" x14ac:dyDescent="0.25">
      <c r="A31"/>
      <c r="B31"/>
      <c r="C31"/>
      <c r="D31"/>
      <c r="E31"/>
      <c r="F31"/>
      <c r="G31"/>
      <c r="H31"/>
      <c r="I31"/>
      <c r="J31"/>
    </row>
    <row r="32" spans="1:14" x14ac:dyDescent="0.25">
      <c r="A32" s="29"/>
      <c r="B32" s="29"/>
      <c r="C32" s="29"/>
      <c r="D32" s="119"/>
      <c r="E32" s="29"/>
      <c r="F32" s="219"/>
      <c r="G32" s="29"/>
      <c r="H32" s="29"/>
      <c r="I32" s="29"/>
      <c r="J32" s="253"/>
      <c r="K32" s="114"/>
      <c r="L32" s="120"/>
      <c r="M32" s="116"/>
      <c r="N32" s="115"/>
    </row>
    <row r="33" spans="1:16" x14ac:dyDescent="0.25">
      <c r="A33" s="472" t="str">
        <f>DADOS!B5</f>
        <v>SÃO FELIPE/BA</v>
      </c>
      <c r="B33" s="472"/>
      <c r="C33" s="472"/>
      <c r="D33" s="472"/>
      <c r="E33" s="29"/>
      <c r="F33" s="219"/>
      <c r="G33" s="29"/>
      <c r="H33" s="473">
        <f ca="1">DADOS!B18</f>
        <v>46099</v>
      </c>
      <c r="I33" s="473"/>
      <c r="J33" s="473"/>
      <c r="K33" s="238"/>
      <c r="L33" s="120"/>
      <c r="N33" s="115"/>
      <c r="P33" s="115"/>
    </row>
    <row r="34" spans="1:16" x14ac:dyDescent="0.25">
      <c r="A34" s="474" t="s">
        <v>20</v>
      </c>
      <c r="B34" s="474"/>
      <c r="C34" s="474"/>
      <c r="D34" s="474"/>
      <c r="E34" s="29"/>
      <c r="F34" s="219"/>
      <c r="G34" s="29"/>
      <c r="H34" s="475" t="s">
        <v>21</v>
      </c>
      <c r="I34" s="475"/>
      <c r="J34" s="475"/>
      <c r="K34" s="118"/>
      <c r="L34" s="120"/>
      <c r="N34" s="115"/>
    </row>
    <row r="35" spans="1:16" x14ac:dyDescent="0.25">
      <c r="A35" s="29"/>
      <c r="B35" s="29"/>
      <c r="C35" s="29"/>
      <c r="D35" s="119"/>
      <c r="E35" s="29"/>
      <c r="F35" s="219"/>
      <c r="G35" s="29"/>
      <c r="H35" s="29"/>
      <c r="I35" s="29"/>
      <c r="J35" s="250"/>
      <c r="K35" s="1"/>
      <c r="L35" s="467"/>
      <c r="M35" s="468"/>
      <c r="N35" s="468"/>
    </row>
    <row r="36" spans="1:16" x14ac:dyDescent="0.25">
      <c r="A36" s="29"/>
      <c r="B36" s="29"/>
      <c r="C36" s="29"/>
      <c r="D36" s="119"/>
      <c r="E36" s="29"/>
      <c r="F36" s="219"/>
      <c r="G36" s="29"/>
      <c r="H36" s="29"/>
      <c r="I36" s="29"/>
      <c r="J36" s="250"/>
      <c r="K36" s="1"/>
      <c r="L36" s="120"/>
    </row>
    <row r="37" spans="1:16" x14ac:dyDescent="0.25">
      <c r="A37" s="29"/>
      <c r="B37" s="29"/>
      <c r="C37" s="29"/>
      <c r="D37" s="119"/>
      <c r="E37" s="29"/>
      <c r="F37" s="219"/>
      <c r="G37" s="29"/>
      <c r="H37" s="29"/>
      <c r="I37" s="29"/>
      <c r="J37" s="250"/>
      <c r="K37" s="1"/>
      <c r="L37" s="120"/>
      <c r="N37" s="235"/>
    </row>
    <row r="38" spans="1:16" x14ac:dyDescent="0.25">
      <c r="A38" s="501"/>
      <c r="B38" s="501"/>
      <c r="C38" s="501"/>
      <c r="D38" s="501"/>
      <c r="E38" s="29"/>
      <c r="F38" s="219"/>
      <c r="G38" s="29"/>
      <c r="H38" s="29"/>
      <c r="I38" s="29"/>
      <c r="J38" s="250"/>
      <c r="K38" s="1"/>
      <c r="L38" s="120"/>
    </row>
    <row r="39" spans="1:16" x14ac:dyDescent="0.25">
      <c r="A39" s="466" t="s">
        <v>23</v>
      </c>
      <c r="B39" s="466"/>
      <c r="C39" s="466"/>
      <c r="D39" s="466"/>
      <c r="E39" s="29"/>
      <c r="F39" s="219"/>
      <c r="G39" s="29"/>
      <c r="H39" s="29"/>
      <c r="I39" s="29"/>
      <c r="J39" s="250"/>
      <c r="K39" s="1"/>
      <c r="L39" s="120"/>
    </row>
    <row r="40" spans="1:16" x14ac:dyDescent="0.25">
      <c r="A40" s="464" t="s">
        <v>22</v>
      </c>
      <c r="B40" s="464"/>
      <c r="C40" s="465" t="str">
        <f>DADOS!B15</f>
        <v>Eliabe Vitória</v>
      </c>
      <c r="D40" s="465"/>
      <c r="E40" s="29"/>
      <c r="F40" s="219"/>
      <c r="G40" s="29"/>
      <c r="H40" s="29"/>
      <c r="I40" s="29"/>
      <c r="J40" s="250"/>
      <c r="K40" s="1"/>
      <c r="L40" s="120"/>
    </row>
    <row r="41" spans="1:16" x14ac:dyDescent="0.25">
      <c r="A41" s="464" t="s">
        <v>24</v>
      </c>
      <c r="B41" s="464"/>
      <c r="C41" s="465" t="str">
        <f>DADOS!B16</f>
        <v>Engenheiro Civil</v>
      </c>
      <c r="D41" s="465"/>
      <c r="E41" s="29"/>
      <c r="F41" s="219"/>
      <c r="G41" s="29"/>
      <c r="H41" s="29"/>
      <c r="I41" s="29"/>
      <c r="J41" s="250"/>
      <c r="K41" s="1"/>
      <c r="L41" s="120"/>
    </row>
    <row r="42" spans="1:16" x14ac:dyDescent="0.25">
      <c r="A42" s="464" t="s">
        <v>25</v>
      </c>
      <c r="B42" s="464"/>
      <c r="C42" s="465" t="str">
        <f>DADOS!B17</f>
        <v>CREA-BA  051487735-9</v>
      </c>
      <c r="D42" s="465"/>
      <c r="E42" s="29"/>
      <c r="F42" s="219"/>
      <c r="G42" s="29"/>
      <c r="H42" s="29"/>
      <c r="I42" s="29"/>
      <c r="J42" s="250"/>
      <c r="K42" s="1"/>
      <c r="L42" s="120"/>
    </row>
    <row r="43" spans="1:16" x14ac:dyDescent="0.25">
      <c r="A43" s="29"/>
      <c r="B43" s="29"/>
      <c r="C43" s="29"/>
      <c r="D43" s="119"/>
      <c r="E43" s="29"/>
      <c r="F43" s="219"/>
      <c r="G43" s="29"/>
      <c r="H43" s="29"/>
      <c r="I43" s="29"/>
      <c r="J43" s="253"/>
      <c r="K43" s="114"/>
      <c r="M43" s="116"/>
      <c r="N43" s="115"/>
    </row>
    <row r="44" spans="1:16" x14ac:dyDescent="0.25">
      <c r="A44"/>
      <c r="B44"/>
      <c r="C44"/>
      <c r="D44"/>
      <c r="E44"/>
      <c r="F44"/>
      <c r="G44"/>
      <c r="H44"/>
      <c r="I44"/>
      <c r="J44"/>
    </row>
    <row r="45" spans="1:16" x14ac:dyDescent="0.25">
      <c r="A45"/>
      <c r="B45"/>
      <c r="C45"/>
      <c r="D45"/>
      <c r="E45"/>
      <c r="F45"/>
      <c r="G45"/>
      <c r="H45"/>
      <c r="I45"/>
      <c r="J45"/>
    </row>
    <row r="46" spans="1:16" x14ac:dyDescent="0.25">
      <c r="A46"/>
      <c r="B46"/>
      <c r="C46"/>
      <c r="D46"/>
      <c r="E46"/>
      <c r="F46"/>
      <c r="G46"/>
      <c r="H46"/>
      <c r="I46"/>
      <c r="J46"/>
    </row>
    <row r="47" spans="1:16" x14ac:dyDescent="0.25">
      <c r="A47"/>
      <c r="B47"/>
      <c r="C47"/>
      <c r="D47"/>
      <c r="E47"/>
      <c r="F47"/>
      <c r="G47"/>
      <c r="H47"/>
      <c r="I47"/>
      <c r="J47"/>
    </row>
    <row r="48" spans="1:16" x14ac:dyDescent="0.25">
      <c r="A48"/>
      <c r="B48"/>
      <c r="C48"/>
      <c r="D48"/>
      <c r="E48"/>
      <c r="F48"/>
      <c r="G48"/>
      <c r="H48"/>
      <c r="I48"/>
      <c r="J48"/>
    </row>
    <row r="49" customFormat="1" x14ac:dyDescent="0.25"/>
    <row r="50" customFormat="1" x14ac:dyDescent="0.25"/>
    <row r="51" customFormat="1" x14ac:dyDescent="0.25"/>
    <row r="52" customFormat="1" x14ac:dyDescent="0.25"/>
    <row r="53" customFormat="1" x14ac:dyDescent="0.25"/>
    <row r="54" customFormat="1" x14ac:dyDescent="0.25"/>
    <row r="55" customFormat="1" x14ac:dyDescent="0.25"/>
    <row r="56" customFormat="1" x14ac:dyDescent="0.25"/>
    <row r="57" customFormat="1" x14ac:dyDescent="0.25"/>
    <row r="58" customFormat="1" x14ac:dyDescent="0.25"/>
    <row r="59" customFormat="1" x14ac:dyDescent="0.25"/>
    <row r="60" customFormat="1" x14ac:dyDescent="0.25"/>
    <row r="61" customFormat="1" x14ac:dyDescent="0.25"/>
    <row r="62" customFormat="1" x14ac:dyDescent="0.25"/>
    <row r="63" customFormat="1" x14ac:dyDescent="0.25"/>
    <row r="64" customFormat="1" x14ac:dyDescent="0.25"/>
    <row r="65" customFormat="1" x14ac:dyDescent="0.25"/>
    <row r="66" customFormat="1" x14ac:dyDescent="0.25"/>
    <row r="67" customFormat="1" x14ac:dyDescent="0.25"/>
    <row r="68" customFormat="1" x14ac:dyDescent="0.25"/>
    <row r="69" customFormat="1" x14ac:dyDescent="0.25"/>
    <row r="70" customFormat="1" x14ac:dyDescent="0.25"/>
    <row r="71" customFormat="1" x14ac:dyDescent="0.25"/>
    <row r="72" customFormat="1" x14ac:dyDescent="0.25"/>
    <row r="73" customFormat="1" x14ac:dyDescent="0.25"/>
    <row r="74" customFormat="1" x14ac:dyDescent="0.25"/>
    <row r="75" customFormat="1" x14ac:dyDescent="0.25"/>
    <row r="76" customFormat="1" x14ac:dyDescent="0.25"/>
    <row r="77" customFormat="1" x14ac:dyDescent="0.25"/>
    <row r="78" customFormat="1" x14ac:dyDescent="0.25"/>
    <row r="79" customFormat="1" x14ac:dyDescent="0.25"/>
    <row r="80" customFormat="1" x14ac:dyDescent="0.25"/>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row r="122" customFormat="1" x14ac:dyDescent="0.25"/>
    <row r="123" customFormat="1" x14ac:dyDescent="0.25"/>
    <row r="124" customFormat="1" x14ac:dyDescent="0.25"/>
    <row r="125" customFormat="1" x14ac:dyDescent="0.25"/>
    <row r="126" customFormat="1" x14ac:dyDescent="0.25"/>
    <row r="127" customFormat="1" x14ac:dyDescent="0.25"/>
    <row r="128" customFormat="1" x14ac:dyDescent="0.25"/>
    <row r="129" customFormat="1" x14ac:dyDescent="0.25"/>
    <row r="130" customFormat="1" x14ac:dyDescent="0.25"/>
    <row r="131" customFormat="1" x14ac:dyDescent="0.25"/>
    <row r="132" customFormat="1" x14ac:dyDescent="0.25"/>
    <row r="133" customFormat="1" x14ac:dyDescent="0.25"/>
    <row r="134" customFormat="1" x14ac:dyDescent="0.25"/>
    <row r="135" customFormat="1" x14ac:dyDescent="0.25"/>
    <row r="136" customFormat="1" x14ac:dyDescent="0.25"/>
    <row r="137" customFormat="1" x14ac:dyDescent="0.25"/>
    <row r="138" customFormat="1" x14ac:dyDescent="0.25"/>
    <row r="139" customFormat="1" x14ac:dyDescent="0.25"/>
    <row r="140" customFormat="1" x14ac:dyDescent="0.25"/>
    <row r="141" customFormat="1" x14ac:dyDescent="0.25"/>
    <row r="142" customFormat="1" x14ac:dyDescent="0.25"/>
    <row r="143" customFormat="1" x14ac:dyDescent="0.25"/>
    <row r="144" customFormat="1" x14ac:dyDescent="0.25"/>
    <row r="145" customFormat="1" x14ac:dyDescent="0.25"/>
    <row r="146" customFormat="1" x14ac:dyDescent="0.25"/>
    <row r="147" customFormat="1" x14ac:dyDescent="0.25"/>
    <row r="148" customFormat="1" x14ac:dyDescent="0.25"/>
    <row r="149" customFormat="1" x14ac:dyDescent="0.25"/>
    <row r="150" customFormat="1" x14ac:dyDescent="0.25"/>
    <row r="151" customFormat="1" x14ac:dyDescent="0.25"/>
    <row r="152" customFormat="1" x14ac:dyDescent="0.25"/>
    <row r="153" customFormat="1" x14ac:dyDescent="0.25"/>
    <row r="154" customFormat="1" x14ac:dyDescent="0.25"/>
    <row r="155" customFormat="1" x14ac:dyDescent="0.25"/>
    <row r="156" customFormat="1" x14ac:dyDescent="0.25"/>
    <row r="157" customFormat="1" x14ac:dyDescent="0.25"/>
    <row r="158" customFormat="1" x14ac:dyDescent="0.25"/>
    <row r="159" customFormat="1" x14ac:dyDescent="0.25"/>
    <row r="160" customFormat="1" x14ac:dyDescent="0.25"/>
    <row r="161" spans="1:10" x14ac:dyDescent="0.25">
      <c r="A161"/>
      <c r="B161"/>
      <c r="C161"/>
      <c r="D161"/>
      <c r="E161"/>
      <c r="F161"/>
      <c r="G161"/>
      <c r="H161"/>
      <c r="I161"/>
      <c r="J161"/>
    </row>
    <row r="162" spans="1:10" x14ac:dyDescent="0.25">
      <c r="A162"/>
      <c r="B162"/>
      <c r="C162"/>
      <c r="D162"/>
      <c r="E162"/>
      <c r="F162"/>
      <c r="G162"/>
      <c r="H162"/>
      <c r="I162"/>
      <c r="J162"/>
    </row>
    <row r="163" spans="1:10" ht="25.9" customHeight="1" x14ac:dyDescent="0.25">
      <c r="A163" s="228"/>
      <c r="B163" s="228"/>
      <c r="C163" s="228"/>
      <c r="D163" s="228"/>
      <c r="E163" s="228"/>
      <c r="F163" s="228"/>
      <c r="G163" s="228"/>
      <c r="H163" s="229"/>
      <c r="I163" s="228"/>
      <c r="J163" s="227"/>
    </row>
    <row r="164" spans="1:10" x14ac:dyDescent="0.25">
      <c r="A164" s="504" t="str">
        <f>DADOS!B5</f>
        <v>SÃO FELIPE/BA</v>
      </c>
      <c r="B164" s="504"/>
      <c r="C164" s="504"/>
      <c r="E164" s="132"/>
      <c r="F164" s="132"/>
      <c r="G164" s="503">
        <f ca="1">DADOS!B18</f>
        <v>46099</v>
      </c>
      <c r="H164" s="503"/>
      <c r="I164" s="503"/>
      <c r="J164" s="503"/>
    </row>
    <row r="165" spans="1:10" x14ac:dyDescent="0.25">
      <c r="A165" s="487" t="s">
        <v>20</v>
      </c>
      <c r="B165" s="487"/>
      <c r="C165" s="59"/>
      <c r="E165" s="43"/>
      <c r="F165" s="120"/>
      <c r="G165" s="485" t="s">
        <v>21</v>
      </c>
      <c r="H165" s="485"/>
      <c r="I165" s="485"/>
      <c r="J165" s="485"/>
    </row>
    <row r="166" spans="1:10" x14ac:dyDescent="0.25">
      <c r="A166" s="57"/>
      <c r="B166" s="58"/>
      <c r="C166" s="59"/>
      <c r="D166" s="59"/>
      <c r="E166" s="60"/>
      <c r="F166" s="60"/>
      <c r="G166" s="60"/>
      <c r="H166" s="60"/>
      <c r="I166" s="60"/>
      <c r="J166"/>
    </row>
    <row r="167" spans="1:10" x14ac:dyDescent="0.25">
      <c r="A167" s="57"/>
      <c r="B167" s="58"/>
      <c r="C167" s="59"/>
      <c r="D167" s="59"/>
      <c r="E167" s="60"/>
      <c r="F167" s="60"/>
      <c r="G167" s="60"/>
      <c r="H167" s="60"/>
      <c r="I167" s="60"/>
      <c r="J167"/>
    </row>
    <row r="168" spans="1:10" x14ac:dyDescent="0.25">
      <c r="A168" s="57"/>
      <c r="B168" s="58"/>
      <c r="C168" s="59"/>
      <c r="D168" s="59"/>
      <c r="E168" s="60"/>
      <c r="F168" s="60"/>
      <c r="G168" s="60"/>
      <c r="H168" s="60"/>
      <c r="I168" s="60"/>
      <c r="J168"/>
    </row>
    <row r="169" spans="1:10" x14ac:dyDescent="0.25">
      <c r="A169" s="57"/>
      <c r="B169" s="58"/>
      <c r="C169" s="59"/>
      <c r="D169" s="59"/>
      <c r="E169" s="60"/>
      <c r="F169" s="60"/>
      <c r="G169" s="60"/>
      <c r="H169" s="60"/>
      <c r="I169" s="60"/>
      <c r="J169"/>
    </row>
    <row r="170" spans="1:10" x14ac:dyDescent="0.25">
      <c r="A170" s="230"/>
      <c r="B170" s="225"/>
      <c r="C170" s="231"/>
      <c r="E170" s="60"/>
      <c r="F170" s="60"/>
      <c r="G170" s="60"/>
      <c r="H170" s="60"/>
      <c r="I170" s="60"/>
      <c r="J170"/>
    </row>
    <row r="171" spans="1:10" x14ac:dyDescent="0.25">
      <c r="A171" s="502" t="s">
        <v>23</v>
      </c>
      <c r="B171" s="502"/>
      <c r="E171" s="60"/>
      <c r="F171" s="60"/>
      <c r="G171" s="60"/>
      <c r="H171" s="60"/>
      <c r="I171" s="60"/>
      <c r="J171"/>
    </row>
    <row r="172" spans="1:10" x14ac:dyDescent="0.25">
      <c r="A172" s="118" t="s">
        <v>22</v>
      </c>
      <c r="B172" s="57" t="str">
        <f>DADOS!B15</f>
        <v>Eliabe Vitória</v>
      </c>
      <c r="E172" s="60"/>
      <c r="F172" s="60"/>
      <c r="G172" s="60"/>
      <c r="H172" s="60"/>
      <c r="I172" s="60"/>
      <c r="J172"/>
    </row>
    <row r="173" spans="1:10" x14ac:dyDescent="0.25">
      <c r="A173" s="118" t="s">
        <v>24</v>
      </c>
      <c r="B173" s="57" t="str">
        <f>DADOS!B16</f>
        <v>Engenheiro Civil</v>
      </c>
      <c r="E173" s="60"/>
      <c r="F173" s="60"/>
      <c r="G173" s="60"/>
      <c r="H173" s="60"/>
      <c r="I173" s="60"/>
      <c r="J173"/>
    </row>
    <row r="174" spans="1:10" x14ac:dyDescent="0.25">
      <c r="A174" s="118" t="s">
        <v>25</v>
      </c>
      <c r="B174" s="57" t="str">
        <f>DADOS!B17</f>
        <v>CREA-BA  051487735-9</v>
      </c>
      <c r="E174" s="60"/>
      <c r="F174" s="60"/>
      <c r="G174" s="60"/>
      <c r="H174" s="60"/>
      <c r="I174" s="60"/>
      <c r="J174"/>
    </row>
    <row r="175" spans="1:10" x14ac:dyDescent="0.25">
      <c r="A175" s="57"/>
      <c r="B175" s="58"/>
      <c r="C175" s="59"/>
      <c r="D175" s="59"/>
      <c r="E175" s="60"/>
      <c r="F175" s="60"/>
      <c r="G175" s="60"/>
      <c r="H175" s="60"/>
      <c r="I175" s="60"/>
      <c r="J175"/>
    </row>
  </sheetData>
  <mergeCells count="50">
    <mergeCell ref="A7:D7"/>
    <mergeCell ref="E7:F7"/>
    <mergeCell ref="G7:H7"/>
    <mergeCell ref="I7:J7"/>
    <mergeCell ref="A1:F1"/>
    <mergeCell ref="A2:F2"/>
    <mergeCell ref="A3:F3"/>
    <mergeCell ref="A6:D6"/>
    <mergeCell ref="E6:J6"/>
    <mergeCell ref="A5:D5"/>
    <mergeCell ref="E5:I5"/>
    <mergeCell ref="H33:J33"/>
    <mergeCell ref="H34:J34"/>
    <mergeCell ref="E26:F26"/>
    <mergeCell ref="E27:F27"/>
    <mergeCell ref="H29:I29"/>
    <mergeCell ref="A33:D33"/>
    <mergeCell ref="A39:D39"/>
    <mergeCell ref="A40:B40"/>
    <mergeCell ref="C40:D40"/>
    <mergeCell ref="A34:D34"/>
    <mergeCell ref="L35:N35"/>
    <mergeCell ref="A38:D38"/>
    <mergeCell ref="A171:B171"/>
    <mergeCell ref="G164:J164"/>
    <mergeCell ref="G165:J165"/>
    <mergeCell ref="A164:C164"/>
    <mergeCell ref="A165:B165"/>
    <mergeCell ref="A42:B42"/>
    <mergeCell ref="C42:D42"/>
    <mergeCell ref="A41:B41"/>
    <mergeCell ref="C41:D41"/>
    <mergeCell ref="A9:J9"/>
    <mergeCell ref="A8:D8"/>
    <mergeCell ref="E8:F8"/>
    <mergeCell ref="E23:F23"/>
    <mergeCell ref="E24:F24"/>
    <mergeCell ref="E21:F21"/>
    <mergeCell ref="E22:F22"/>
    <mergeCell ref="H19:I19"/>
    <mergeCell ref="E11:F11"/>
    <mergeCell ref="E12:F12"/>
    <mergeCell ref="E13:F13"/>
    <mergeCell ref="G8:H8"/>
    <mergeCell ref="I8:J8"/>
    <mergeCell ref="E25:F25"/>
    <mergeCell ref="E14:F14"/>
    <mergeCell ref="E15:F15"/>
    <mergeCell ref="E16:F16"/>
    <mergeCell ref="E17:F17"/>
  </mergeCells>
  <printOptions horizontalCentered="1"/>
  <pageMargins left="0.74803149606299213" right="0.59055118110236227" top="0.9055118110236221" bottom="0.82677165354330717" header="0.31496062992125984" footer="0.23622047244094491"/>
  <pageSetup paperSize="9" scale="54" fitToHeight="0" orientation="portrait" r:id="rId1"/>
  <headerFooter>
    <oddFooter>&amp;RPágina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99900-C24D-4DC5-A978-2FC6D3A49AA6}">
  <sheetPr>
    <pageSetUpPr fitToPage="1"/>
  </sheetPr>
  <dimension ref="A1:V92"/>
  <sheetViews>
    <sheetView showGridLines="0" showWhiteSpace="0" zoomScale="85" zoomScaleNormal="85" workbookViewId="0">
      <selection activeCell="K18" sqref="K18"/>
    </sheetView>
  </sheetViews>
  <sheetFormatPr defaultRowHeight="15" x14ac:dyDescent="0.25"/>
  <cols>
    <col min="1" max="1" width="10.7109375" style="126" customWidth="1"/>
    <col min="2" max="2" width="60.7109375" customWidth="1"/>
    <col min="3" max="3" width="15.85546875" bestFit="1" customWidth="1"/>
    <col min="4" max="4" width="9.28515625" customWidth="1"/>
    <col min="5" max="5" width="11.5703125" bestFit="1" customWidth="1"/>
    <col min="6" max="9" width="13.140625" bestFit="1" customWidth="1"/>
    <col min="10" max="10" width="14.7109375" customWidth="1"/>
    <col min="11" max="11" width="10.5703125" bestFit="1" customWidth="1"/>
    <col min="12" max="12" width="11.7109375" bestFit="1" customWidth="1"/>
    <col min="13" max="22" width="10.5703125" bestFit="1" customWidth="1"/>
  </cols>
  <sheetData>
    <row r="1" spans="1:12" ht="30" customHeight="1" x14ac:dyDescent="0.25">
      <c r="A1" s="414"/>
      <c r="B1" s="414"/>
      <c r="C1" s="414"/>
      <c r="D1" s="414"/>
      <c r="E1" s="414"/>
      <c r="F1" s="414"/>
      <c r="G1" s="414"/>
      <c r="H1" s="414"/>
      <c r="I1" s="414"/>
    </row>
    <row r="2" spans="1:12" ht="13.5" customHeight="1" x14ac:dyDescent="0.25">
      <c r="A2" s="415"/>
      <c r="B2" s="415"/>
      <c r="C2" s="415"/>
      <c r="D2" s="415"/>
      <c r="E2" s="415"/>
      <c r="F2" s="415"/>
      <c r="G2" s="415"/>
      <c r="H2" s="415"/>
      <c r="I2" s="415"/>
    </row>
    <row r="3" spans="1:12" ht="27.75" customHeight="1" x14ac:dyDescent="0.25">
      <c r="A3" s="405"/>
      <c r="B3" s="405"/>
      <c r="C3" s="405"/>
      <c r="D3" s="405"/>
      <c r="E3" s="405"/>
      <c r="F3" s="405"/>
      <c r="G3" s="405"/>
      <c r="H3" s="405"/>
      <c r="I3" s="405"/>
    </row>
    <row r="4" spans="1:12" ht="14.25" customHeight="1" x14ac:dyDescent="0.25">
      <c r="A4" s="79"/>
      <c r="B4" s="79"/>
      <c r="C4" s="79"/>
      <c r="D4" s="79"/>
      <c r="E4" s="79"/>
      <c r="F4" s="79"/>
      <c r="G4" s="79"/>
      <c r="H4" s="79"/>
      <c r="I4" s="79"/>
    </row>
    <row r="5" spans="1:12" s="36" customFormat="1" ht="12" x14ac:dyDescent="0.2">
      <c r="A5" s="478" t="s">
        <v>0</v>
      </c>
      <c r="B5" s="478"/>
      <c r="C5" s="478" t="s">
        <v>1</v>
      </c>
      <c r="D5" s="478"/>
      <c r="E5" s="478"/>
      <c r="F5" s="478"/>
      <c r="G5" s="478"/>
      <c r="H5" s="178"/>
      <c r="I5" s="178"/>
    </row>
    <row r="6" spans="1:12" ht="23.45" customHeight="1" x14ac:dyDescent="0.25">
      <c r="A6" s="490" t="str">
        <f>DADOS!B4</f>
        <v>PREFEITURA MUNICIPAL DE SÃO FELIPE</v>
      </c>
      <c r="B6" s="490"/>
      <c r="C6" s="492" t="str">
        <f>DADOS!B8</f>
        <v xml:space="preserve">REFORMA DE UNIDADES DE SAÚDE NO MUNICIPIO DE SÃO FELIPE:UNIDADE INOCÊNCIO
</v>
      </c>
      <c r="D6" s="492"/>
      <c r="E6" s="492"/>
      <c r="F6" s="492"/>
      <c r="G6" s="492"/>
      <c r="H6" s="241"/>
      <c r="I6" s="241"/>
    </row>
    <row r="7" spans="1:12" s="36" customFormat="1" ht="12" x14ac:dyDescent="0.2">
      <c r="A7" s="478" t="s">
        <v>15</v>
      </c>
      <c r="B7" s="478"/>
      <c r="C7" s="478" t="s">
        <v>16</v>
      </c>
      <c r="D7" s="478"/>
      <c r="E7" s="478"/>
      <c r="F7" s="478"/>
      <c r="G7" s="478"/>
      <c r="H7" s="178"/>
      <c r="I7" s="178"/>
    </row>
    <row r="8" spans="1:12" ht="25.9" customHeight="1" x14ac:dyDescent="0.25">
      <c r="A8" s="490" t="str">
        <f>DADOS!B5</f>
        <v>SÃO FELIPE/BA</v>
      </c>
      <c r="B8" s="490"/>
      <c r="C8" s="491">
        <f ca="1">DADOS!B18</f>
        <v>46099</v>
      </c>
      <c r="D8" s="491"/>
      <c r="E8" s="491"/>
      <c r="F8" s="491"/>
      <c r="G8" s="491"/>
      <c r="H8" s="240"/>
      <c r="I8" s="240"/>
    </row>
    <row r="9" spans="1:12" ht="6" customHeight="1" x14ac:dyDescent="0.25">
      <c r="A9" s="130"/>
      <c r="B9" s="2"/>
      <c r="C9" s="1"/>
      <c r="D9" s="1"/>
      <c r="E9" s="1"/>
      <c r="F9" s="1"/>
      <c r="G9" s="1"/>
      <c r="H9" s="1"/>
      <c r="I9" s="1"/>
      <c r="J9" s="1"/>
    </row>
    <row r="10" spans="1:12" ht="19.5" customHeight="1" x14ac:dyDescent="0.25">
      <c r="A10" s="415" t="s">
        <v>47</v>
      </c>
      <c r="B10" s="415"/>
      <c r="C10" s="415"/>
      <c r="D10" s="415"/>
      <c r="E10" s="415"/>
      <c r="F10" s="415"/>
      <c r="G10" s="415"/>
      <c r="H10" s="415"/>
      <c r="I10" s="415"/>
    </row>
    <row r="11" spans="1:12" ht="10.9" customHeight="1" x14ac:dyDescent="0.25">
      <c r="A11" s="165"/>
      <c r="B11" s="165"/>
      <c r="C11" s="165"/>
      <c r="D11" s="165"/>
      <c r="E11" s="165"/>
      <c r="F11" s="165"/>
      <c r="G11" s="165"/>
      <c r="H11" s="165"/>
      <c r="I11" s="165"/>
    </row>
    <row r="12" spans="1:12" s="37" customFormat="1" ht="13.9" customHeight="1" x14ac:dyDescent="0.2">
      <c r="A12" s="493" t="s">
        <v>2</v>
      </c>
      <c r="B12" s="493" t="s">
        <v>44</v>
      </c>
      <c r="C12" s="494">
        <f>SUM(C14:C15)</f>
        <v>295203.98999999993</v>
      </c>
      <c r="D12" s="508" t="s">
        <v>224</v>
      </c>
      <c r="E12" s="493" t="s">
        <v>45</v>
      </c>
      <c r="F12" s="493" t="s">
        <v>46</v>
      </c>
      <c r="G12" s="493" t="s">
        <v>162</v>
      </c>
      <c r="H12" s="493" t="s">
        <v>163</v>
      </c>
      <c r="I12" s="493" t="s">
        <v>117</v>
      </c>
    </row>
    <row r="13" spans="1:12" s="37" customFormat="1" ht="30" customHeight="1" x14ac:dyDescent="0.2">
      <c r="A13" s="493"/>
      <c r="B13" s="493"/>
      <c r="C13" s="494"/>
      <c r="D13" s="509"/>
      <c r="E13" s="493"/>
      <c r="F13" s="493"/>
      <c r="G13" s="493"/>
      <c r="H13" s="493"/>
      <c r="I13" s="493"/>
    </row>
    <row r="14" spans="1:12" x14ac:dyDescent="0.25">
      <c r="A14" s="482">
        <v>1</v>
      </c>
      <c r="B14" s="506" t="str">
        <f>DADOS!B8</f>
        <v xml:space="preserve">REFORMA DE UNIDADES DE SAÚDE NO MUNICIPIO DE SÃO FELIPE:UNIDADE INOCÊNCIO
</v>
      </c>
      <c r="C14" s="484">
        <f>'INOCÉNCIO B. DE CARVALHO'!I82</f>
        <v>295203.98999999993</v>
      </c>
      <c r="D14" s="507">
        <f>C14/$C$12</f>
        <v>1</v>
      </c>
      <c r="E14" s="258">
        <v>0.2</v>
      </c>
      <c r="F14" s="258">
        <v>0.2</v>
      </c>
      <c r="G14" s="258">
        <v>0.2</v>
      </c>
      <c r="H14" s="258">
        <v>0.2</v>
      </c>
      <c r="I14" s="258">
        <v>0.2</v>
      </c>
      <c r="J14" s="257"/>
      <c r="K14" s="116"/>
    </row>
    <row r="15" spans="1:12" ht="21" customHeight="1" x14ac:dyDescent="0.25">
      <c r="A15" s="482"/>
      <c r="B15" s="506"/>
      <c r="C15" s="484"/>
      <c r="D15" s="507"/>
      <c r="E15" s="255">
        <f>E14*$C14</f>
        <v>59040.797999999988</v>
      </c>
      <c r="F15" s="256">
        <f t="shared" ref="F15:I15" si="0">F14*$C14</f>
        <v>59040.797999999988</v>
      </c>
      <c r="G15" s="256">
        <f t="shared" si="0"/>
        <v>59040.797999999988</v>
      </c>
      <c r="H15" s="256">
        <f t="shared" si="0"/>
        <v>59040.797999999988</v>
      </c>
      <c r="I15" s="256">
        <f t="shared" si="0"/>
        <v>59040.797999999988</v>
      </c>
      <c r="K15" s="244"/>
    </row>
    <row r="16" spans="1:12" ht="15.75" thickBot="1" x14ac:dyDescent="0.3">
      <c r="A16" s="59"/>
      <c r="B16" s="57"/>
      <c r="C16" s="59"/>
      <c r="D16" s="59"/>
      <c r="E16" s="59"/>
      <c r="F16" s="60"/>
      <c r="G16" s="60"/>
      <c r="H16" s="60"/>
      <c r="I16" s="60"/>
      <c r="J16" s="60"/>
      <c r="L16" s="368"/>
    </row>
    <row r="17" spans="1:22" x14ac:dyDescent="0.25">
      <c r="A17" s="59"/>
      <c r="B17" s="246" t="s">
        <v>48</v>
      </c>
      <c r="C17" s="246"/>
      <c r="D17" s="246"/>
      <c r="E17" s="63">
        <f>SUM(E15)</f>
        <v>59040.797999999988</v>
      </c>
      <c r="F17" s="63">
        <f t="shared" ref="F17:I17" si="1">SUM(F15)</f>
        <v>59040.797999999988</v>
      </c>
      <c r="G17" s="63">
        <f t="shared" si="1"/>
        <v>59040.797999999988</v>
      </c>
      <c r="H17" s="63">
        <f t="shared" si="1"/>
        <v>59040.797999999988</v>
      </c>
      <c r="I17" s="63">
        <f t="shared" si="1"/>
        <v>59040.797999999988</v>
      </c>
      <c r="K17" s="369"/>
      <c r="L17" s="242"/>
      <c r="M17" s="242"/>
      <c r="N17" s="242"/>
      <c r="O17" s="242"/>
      <c r="P17" s="242"/>
      <c r="Q17" s="242"/>
      <c r="R17" s="242"/>
      <c r="S17" s="242"/>
    </row>
    <row r="18" spans="1:22" ht="15.75" thickBot="1" x14ac:dyDescent="0.3">
      <c r="A18" s="59"/>
      <c r="B18" s="245" t="s">
        <v>49</v>
      </c>
      <c r="C18" s="245"/>
      <c r="D18" s="245"/>
      <c r="E18" s="305">
        <f>E17/$C$12</f>
        <v>0.2</v>
      </c>
      <c r="F18" s="305">
        <f t="shared" ref="F18:I18" si="2">F17/$C$12</f>
        <v>0.2</v>
      </c>
      <c r="G18" s="305">
        <f t="shared" si="2"/>
        <v>0.2</v>
      </c>
      <c r="H18" s="305">
        <f t="shared" si="2"/>
        <v>0.2</v>
      </c>
      <c r="I18" s="64">
        <f t="shared" si="2"/>
        <v>0.2</v>
      </c>
      <c r="K18" s="242"/>
      <c r="L18" s="242"/>
      <c r="M18" s="242"/>
      <c r="N18" s="242"/>
      <c r="O18" s="242"/>
      <c r="P18" s="242"/>
      <c r="Q18" s="242"/>
      <c r="R18" s="242"/>
      <c r="S18" s="242"/>
      <c r="T18" s="242"/>
      <c r="U18" s="242"/>
      <c r="V18" s="242"/>
    </row>
    <row r="19" spans="1:22" ht="5.45" customHeight="1" thickBot="1" x14ac:dyDescent="0.3">
      <c r="A19" s="59"/>
      <c r="B19" s="247"/>
      <c r="C19" s="247"/>
      <c r="D19" s="247"/>
      <c r="E19" s="62"/>
      <c r="F19" s="62"/>
      <c r="G19" s="62"/>
      <c r="H19" s="62"/>
      <c r="I19" s="62"/>
    </row>
    <row r="20" spans="1:22" x14ac:dyDescent="0.25">
      <c r="A20" s="59"/>
      <c r="B20" s="246" t="s">
        <v>50</v>
      </c>
      <c r="C20" s="246"/>
      <c r="D20" s="246"/>
      <c r="E20" s="63">
        <f>E17</f>
        <v>59040.797999999988</v>
      </c>
      <c r="F20" s="63">
        <f>E20+F17</f>
        <v>118081.59599999998</v>
      </c>
      <c r="G20" s="63">
        <f t="shared" ref="G20:I20" si="3">F20+G17</f>
        <v>177122.39399999997</v>
      </c>
      <c r="H20" s="63">
        <f t="shared" si="3"/>
        <v>236163.19199999995</v>
      </c>
      <c r="I20" s="63">
        <f t="shared" si="3"/>
        <v>295203.98999999993</v>
      </c>
      <c r="K20" s="369"/>
      <c r="L20" s="369"/>
      <c r="M20" s="369"/>
      <c r="N20" s="369"/>
      <c r="O20" s="369"/>
      <c r="P20" s="369"/>
      <c r="Q20" s="369"/>
      <c r="R20" s="369"/>
      <c r="S20" s="369"/>
      <c r="T20" s="369"/>
      <c r="U20" s="369"/>
      <c r="V20" s="369"/>
    </row>
    <row r="21" spans="1:22" ht="15.75" thickBot="1" x14ac:dyDescent="0.3">
      <c r="A21" s="59"/>
      <c r="B21" s="245" t="s">
        <v>51</v>
      </c>
      <c r="C21" s="245"/>
      <c r="D21" s="245"/>
      <c r="E21" s="64">
        <f>E20/$C$12</f>
        <v>0.2</v>
      </c>
      <c r="F21" s="64">
        <f t="shared" ref="F21:I21" si="4">F20/$C$12</f>
        <v>0.4</v>
      </c>
      <c r="G21" s="64">
        <f t="shared" si="4"/>
        <v>0.60000000000000009</v>
      </c>
      <c r="H21" s="64">
        <f t="shared" si="4"/>
        <v>0.8</v>
      </c>
      <c r="I21" s="64">
        <f t="shared" si="4"/>
        <v>1</v>
      </c>
      <c r="Q21" s="242"/>
    </row>
    <row r="22" spans="1:22" x14ac:dyDescent="0.25">
      <c r="A22" s="59"/>
      <c r="B22" s="58"/>
      <c r="C22" s="59"/>
      <c r="D22" s="59"/>
      <c r="E22" s="59"/>
      <c r="F22" s="60"/>
      <c r="G22" s="60"/>
      <c r="H22" s="60"/>
      <c r="I22" s="60"/>
      <c r="J22" s="60"/>
      <c r="Q22" s="242"/>
    </row>
    <row r="23" spans="1:22" x14ac:dyDescent="0.25">
      <c r="A23" s="59"/>
      <c r="B23" s="58"/>
      <c r="C23" s="59"/>
      <c r="D23" s="59"/>
      <c r="E23" s="59"/>
      <c r="F23" s="60"/>
      <c r="G23" s="60"/>
      <c r="H23" s="60"/>
      <c r="I23" s="60"/>
      <c r="J23" s="60"/>
      <c r="Q23" s="242"/>
    </row>
    <row r="24" spans="1:22" x14ac:dyDescent="0.25">
      <c r="A24" s="59"/>
      <c r="B24" s="58"/>
      <c r="C24" s="59"/>
      <c r="D24" s="59"/>
      <c r="E24" s="59"/>
      <c r="F24" s="60"/>
      <c r="G24" s="60"/>
      <c r="H24" s="60"/>
      <c r="I24" s="60"/>
      <c r="J24" s="60"/>
      <c r="Q24" s="242"/>
    </row>
    <row r="25" spans="1:22" x14ac:dyDescent="0.25">
      <c r="A25" s="59"/>
      <c r="B25" s="58"/>
      <c r="C25" s="59"/>
      <c r="D25" s="59"/>
      <c r="E25" s="59"/>
      <c r="F25" s="60"/>
      <c r="G25" s="60"/>
      <c r="H25" s="60"/>
      <c r="I25" s="60"/>
      <c r="J25" s="60"/>
      <c r="Q25" s="242"/>
    </row>
    <row r="26" spans="1:22" x14ac:dyDescent="0.25">
      <c r="A26" s="59"/>
      <c r="B26" s="58"/>
      <c r="C26" s="59"/>
      <c r="D26" s="59"/>
      <c r="E26" s="59"/>
      <c r="F26" s="60"/>
      <c r="G26" s="60"/>
      <c r="H26" s="60"/>
      <c r="I26" s="60"/>
      <c r="J26" s="60"/>
      <c r="Q26" s="242"/>
    </row>
    <row r="27" spans="1:22" x14ac:dyDescent="0.25">
      <c r="A27" s="59"/>
      <c r="B27" s="58"/>
      <c r="C27" s="59"/>
      <c r="D27" s="59"/>
      <c r="E27" s="59"/>
      <c r="F27" s="60"/>
      <c r="G27" s="60"/>
      <c r="H27" s="60"/>
      <c r="I27" s="60"/>
      <c r="J27" s="60"/>
    </row>
    <row r="28" spans="1:22" x14ac:dyDescent="0.25">
      <c r="A28" s="486" t="str">
        <f>DADOS!B5</f>
        <v>SÃO FELIPE/BA</v>
      </c>
      <c r="B28" s="486"/>
      <c r="C28" s="59"/>
      <c r="D28" s="59"/>
      <c r="H28" s="505"/>
      <c r="I28" s="505"/>
    </row>
    <row r="29" spans="1:22" x14ac:dyDescent="0.25">
      <c r="A29" s="487" t="s">
        <v>20</v>
      </c>
      <c r="B29" s="487"/>
      <c r="C29" s="59"/>
      <c r="D29" s="59"/>
      <c r="H29" s="43"/>
      <c r="I29" s="60"/>
    </row>
    <row r="30" spans="1:22" x14ac:dyDescent="0.25">
      <c r="A30" s="59"/>
      <c r="B30" s="58"/>
      <c r="C30" s="59"/>
      <c r="D30" s="59"/>
      <c r="E30" s="59"/>
      <c r="F30" s="60"/>
      <c r="G30" s="60"/>
      <c r="H30" s="60"/>
      <c r="I30" s="60"/>
      <c r="J30" s="60"/>
    </row>
    <row r="31" spans="1:22" x14ac:dyDescent="0.25">
      <c r="A31" s="59"/>
      <c r="B31" s="58"/>
      <c r="C31" s="59"/>
      <c r="D31" s="59"/>
      <c r="E31" s="59"/>
      <c r="F31" s="60"/>
      <c r="G31" s="60"/>
      <c r="H31" s="60"/>
      <c r="I31" s="60"/>
      <c r="J31" s="60"/>
    </row>
    <row r="32" spans="1:22" x14ac:dyDescent="0.25">
      <c r="A32" s="488"/>
      <c r="B32" s="488"/>
      <c r="C32" s="59"/>
      <c r="D32" s="59"/>
      <c r="E32" s="59"/>
      <c r="F32" s="60"/>
      <c r="G32" s="60"/>
      <c r="H32" s="60"/>
      <c r="I32" s="60"/>
      <c r="J32" s="60"/>
    </row>
    <row r="33" spans="1:10" x14ac:dyDescent="0.25">
      <c r="A33" s="485" t="s">
        <v>23</v>
      </c>
      <c r="B33" s="485"/>
      <c r="C33" s="59"/>
      <c r="D33" s="59"/>
      <c r="E33" s="59"/>
      <c r="F33" s="60"/>
      <c r="G33" s="60"/>
      <c r="H33" s="60"/>
      <c r="I33" s="60"/>
      <c r="J33" s="60"/>
    </row>
    <row r="34" spans="1:10" x14ac:dyDescent="0.25">
      <c r="A34" s="247" t="s">
        <v>22</v>
      </c>
      <c r="B34" s="58" t="str">
        <f>DADOS!B15</f>
        <v>Eliabe Vitória</v>
      </c>
      <c r="C34" s="59"/>
      <c r="D34" s="59"/>
      <c r="E34" s="59"/>
      <c r="F34" s="60"/>
      <c r="G34" s="60"/>
      <c r="H34" s="60"/>
      <c r="I34" s="60"/>
      <c r="J34" s="60"/>
    </row>
    <row r="35" spans="1:10" x14ac:dyDescent="0.25">
      <c r="A35" s="247" t="s">
        <v>24</v>
      </c>
      <c r="B35" s="58" t="str">
        <f>DADOS!B16</f>
        <v>Engenheiro Civil</v>
      </c>
      <c r="C35" s="59"/>
      <c r="D35" s="59"/>
      <c r="E35" s="59"/>
      <c r="F35" s="60"/>
      <c r="G35" s="60"/>
      <c r="H35" s="60"/>
      <c r="I35" s="60"/>
      <c r="J35" s="60"/>
    </row>
    <row r="36" spans="1:10" x14ac:dyDescent="0.25">
      <c r="A36" s="247" t="s">
        <v>25</v>
      </c>
      <c r="B36" s="58" t="str">
        <f>DADOS!B17</f>
        <v>CREA-BA  051487735-9</v>
      </c>
      <c r="C36" s="59"/>
      <c r="D36" s="59"/>
      <c r="E36" s="59"/>
      <c r="F36" s="60"/>
      <c r="G36" s="60"/>
      <c r="H36" s="60"/>
      <c r="I36" s="60"/>
      <c r="J36" s="60"/>
    </row>
    <row r="37" spans="1:10" ht="15" customHeight="1" x14ac:dyDescent="0.25">
      <c r="A37" s="59"/>
      <c r="B37" s="58"/>
      <c r="C37" s="59"/>
      <c r="D37" s="59"/>
      <c r="E37" s="59"/>
      <c r="F37" s="60"/>
      <c r="G37" s="60"/>
      <c r="H37" s="60"/>
      <c r="I37" s="60"/>
      <c r="J37" s="60"/>
    </row>
    <row r="38" spans="1:10" x14ac:dyDescent="0.25">
      <c r="A38" s="59"/>
      <c r="B38" s="58"/>
      <c r="C38" s="59"/>
      <c r="D38" s="59"/>
      <c r="E38" s="59"/>
      <c r="F38" s="60"/>
      <c r="G38" s="60"/>
      <c r="H38" s="60"/>
      <c r="I38" s="60"/>
      <c r="J38" s="60"/>
    </row>
    <row r="39" spans="1:10" x14ac:dyDescent="0.25">
      <c r="A39" s="59"/>
      <c r="B39" s="58"/>
      <c r="C39" s="59"/>
      <c r="D39" s="59"/>
      <c r="E39" s="59"/>
      <c r="F39" s="60"/>
      <c r="G39" s="60"/>
      <c r="H39" s="60"/>
      <c r="I39" s="60"/>
      <c r="J39" s="60"/>
    </row>
    <row r="40" spans="1:10" x14ac:dyDescent="0.25">
      <c r="A40" s="59"/>
      <c r="B40" s="58"/>
      <c r="C40" s="59"/>
      <c r="D40" s="59"/>
      <c r="E40" s="59"/>
      <c r="F40" s="60"/>
      <c r="G40" s="60"/>
      <c r="H40" s="60"/>
      <c r="I40" s="60"/>
      <c r="J40" s="60"/>
    </row>
    <row r="41" spans="1:10" x14ac:dyDescent="0.25">
      <c r="A41" s="59"/>
      <c r="B41" s="58"/>
      <c r="C41" s="59"/>
      <c r="D41" s="59"/>
      <c r="E41" s="59"/>
      <c r="F41" s="60"/>
      <c r="G41" s="60"/>
      <c r="H41" s="60"/>
      <c r="I41" s="60"/>
      <c r="J41" s="60"/>
    </row>
    <row r="42" spans="1:10" x14ac:dyDescent="0.25">
      <c r="A42" s="59"/>
      <c r="B42" s="58"/>
      <c r="C42" s="59"/>
      <c r="D42" s="59"/>
      <c r="E42" s="59"/>
      <c r="F42" s="60"/>
      <c r="G42" s="60"/>
      <c r="H42" s="60"/>
      <c r="I42" s="60"/>
      <c r="J42" s="60"/>
    </row>
    <row r="43" spans="1:10" x14ac:dyDescent="0.25">
      <c r="A43" s="59"/>
      <c r="B43" s="58"/>
      <c r="C43" s="59"/>
      <c r="D43" s="59"/>
      <c r="E43" s="59"/>
      <c r="F43" s="60"/>
      <c r="G43" s="60"/>
      <c r="H43" s="60"/>
      <c r="I43" s="60"/>
      <c r="J43" s="60"/>
    </row>
    <row r="44" spans="1:10" x14ac:dyDescent="0.25">
      <c r="A44" s="59"/>
      <c r="B44" s="58"/>
      <c r="C44" s="59"/>
      <c r="D44" s="59"/>
      <c r="E44" s="59"/>
      <c r="F44" s="60"/>
      <c r="G44" s="60"/>
      <c r="H44" s="60"/>
      <c r="I44" s="60"/>
      <c r="J44" s="60"/>
    </row>
    <row r="45" spans="1:10" x14ac:dyDescent="0.25">
      <c r="A45" s="59"/>
      <c r="B45" s="58"/>
      <c r="C45" s="59"/>
      <c r="D45" s="59"/>
      <c r="E45" s="59"/>
      <c r="F45" s="60"/>
      <c r="G45" s="60"/>
      <c r="H45" s="60"/>
      <c r="I45" s="60"/>
      <c r="J45" s="60"/>
    </row>
    <row r="46" spans="1:10" x14ac:dyDescent="0.25">
      <c r="A46" s="59"/>
      <c r="B46" s="58"/>
      <c r="C46" s="59"/>
      <c r="D46" s="59"/>
      <c r="E46" s="59"/>
      <c r="F46" s="60"/>
      <c r="G46" s="60"/>
      <c r="H46" s="60"/>
      <c r="I46" s="60"/>
      <c r="J46" s="60"/>
    </row>
    <row r="47" spans="1:10" x14ac:dyDescent="0.25">
      <c r="A47" s="59"/>
      <c r="B47" s="58"/>
      <c r="C47" s="59"/>
      <c r="D47" s="59"/>
      <c r="E47" s="59"/>
      <c r="F47" s="60"/>
      <c r="G47" s="60"/>
      <c r="H47" s="60"/>
      <c r="I47" s="60"/>
      <c r="J47" s="60"/>
    </row>
    <row r="48" spans="1:10" x14ac:dyDescent="0.25">
      <c r="A48" s="59"/>
      <c r="B48" s="58"/>
      <c r="C48" s="59"/>
      <c r="D48" s="59"/>
      <c r="E48" s="59"/>
      <c r="F48" s="60"/>
      <c r="G48" s="60"/>
      <c r="H48" s="60"/>
      <c r="I48" s="60"/>
      <c r="J48" s="60"/>
    </row>
    <row r="49" spans="1:10" x14ac:dyDescent="0.25">
      <c r="A49" s="59"/>
      <c r="B49" s="58"/>
      <c r="C49" s="59"/>
      <c r="D49" s="59"/>
      <c r="E49" s="59"/>
      <c r="F49" s="60"/>
      <c r="G49" s="60"/>
      <c r="H49" s="60"/>
      <c r="I49" s="60"/>
      <c r="J49" s="60"/>
    </row>
    <row r="50" spans="1:10" x14ac:dyDescent="0.25">
      <c r="A50" s="59"/>
      <c r="B50" s="58"/>
      <c r="C50" s="59"/>
      <c r="D50" s="59"/>
      <c r="E50" s="59"/>
      <c r="F50" s="60"/>
      <c r="G50" s="60"/>
      <c r="H50" s="60"/>
      <c r="I50" s="60"/>
      <c r="J50" s="60"/>
    </row>
    <row r="51" spans="1:10" x14ac:dyDescent="0.25">
      <c r="A51" s="59"/>
      <c r="B51" s="58"/>
      <c r="C51" s="59"/>
      <c r="D51" s="59"/>
      <c r="E51" s="59"/>
      <c r="F51" s="60"/>
      <c r="G51" s="60"/>
      <c r="H51" s="60"/>
      <c r="I51" s="60"/>
      <c r="J51" s="60"/>
    </row>
    <row r="52" spans="1:10" x14ac:dyDescent="0.25">
      <c r="A52" s="59"/>
      <c r="B52" s="58"/>
      <c r="C52" s="59"/>
      <c r="D52" s="59"/>
      <c r="E52" s="59"/>
      <c r="F52" s="60"/>
      <c r="G52" s="60"/>
      <c r="H52" s="60"/>
      <c r="I52" s="60"/>
      <c r="J52" s="60"/>
    </row>
    <row r="53" spans="1:10" x14ac:dyDescent="0.25">
      <c r="A53" s="59"/>
      <c r="B53" s="58"/>
      <c r="C53" s="59"/>
      <c r="D53" s="59"/>
      <c r="E53" s="59"/>
      <c r="F53" s="60"/>
      <c r="G53" s="60"/>
      <c r="H53" s="60"/>
      <c r="I53" s="60"/>
      <c r="J53" s="60"/>
    </row>
    <row r="54" spans="1:10" x14ac:dyDescent="0.25">
      <c r="A54" s="59"/>
      <c r="B54" s="58"/>
      <c r="C54" s="59"/>
      <c r="D54" s="59"/>
      <c r="E54" s="59"/>
      <c r="F54" s="60"/>
      <c r="G54" s="60"/>
      <c r="H54" s="60"/>
      <c r="I54" s="60"/>
      <c r="J54" s="60"/>
    </row>
    <row r="55" spans="1:10" x14ac:dyDescent="0.25">
      <c r="A55" s="59"/>
      <c r="B55" s="58"/>
      <c r="C55" s="59"/>
      <c r="D55" s="59"/>
      <c r="E55" s="59"/>
      <c r="F55" s="60"/>
      <c r="G55" s="60"/>
      <c r="H55" s="60"/>
      <c r="I55" s="60"/>
      <c r="J55" s="60"/>
    </row>
    <row r="56" spans="1:10" x14ac:dyDescent="0.25">
      <c r="A56" s="59"/>
      <c r="B56" s="58"/>
      <c r="C56" s="59"/>
      <c r="D56" s="59"/>
      <c r="E56" s="59"/>
      <c r="F56" s="60"/>
      <c r="G56" s="60"/>
      <c r="H56" s="60"/>
      <c r="I56" s="60"/>
      <c r="J56" s="60"/>
    </row>
    <row r="57" spans="1:10" x14ac:dyDescent="0.25">
      <c r="A57" s="59"/>
      <c r="B57" s="58"/>
      <c r="C57" s="59"/>
      <c r="D57" s="59"/>
      <c r="E57" s="59"/>
      <c r="F57" s="60"/>
      <c r="G57" s="60"/>
      <c r="H57" s="60"/>
      <c r="I57" s="60"/>
      <c r="J57" s="60"/>
    </row>
    <row r="58" spans="1:10" x14ac:dyDescent="0.25">
      <c r="A58" s="59"/>
      <c r="B58" s="58"/>
      <c r="C58" s="59"/>
      <c r="D58" s="59"/>
      <c r="E58" s="59"/>
      <c r="F58" s="60"/>
      <c r="G58" s="60"/>
      <c r="H58" s="60"/>
      <c r="I58" s="60"/>
      <c r="J58" s="60"/>
    </row>
    <row r="59" spans="1:10" x14ac:dyDescent="0.25">
      <c r="A59" s="59"/>
      <c r="B59" s="58"/>
      <c r="C59" s="59"/>
      <c r="D59" s="59"/>
      <c r="E59" s="59"/>
      <c r="F59" s="60"/>
      <c r="G59" s="60"/>
      <c r="H59" s="60"/>
      <c r="I59" s="60"/>
      <c r="J59" s="60"/>
    </row>
    <row r="60" spans="1:10" x14ac:dyDescent="0.25">
      <c r="A60" s="59"/>
      <c r="B60" s="58"/>
      <c r="C60" s="59"/>
      <c r="D60" s="59"/>
      <c r="E60" s="59"/>
      <c r="F60" s="60"/>
      <c r="G60" s="60"/>
      <c r="H60" s="60"/>
      <c r="I60" s="60"/>
      <c r="J60" s="60"/>
    </row>
    <row r="61" spans="1:10" x14ac:dyDescent="0.25">
      <c r="A61" s="59"/>
      <c r="B61" s="58"/>
      <c r="C61" s="59"/>
      <c r="D61" s="59"/>
      <c r="E61" s="59"/>
      <c r="F61" s="60"/>
      <c r="G61" s="60"/>
      <c r="H61" s="60"/>
      <c r="I61" s="60"/>
      <c r="J61" s="60"/>
    </row>
    <row r="62" spans="1:10" x14ac:dyDescent="0.25">
      <c r="A62" s="59"/>
      <c r="B62" s="58"/>
      <c r="C62" s="59"/>
      <c r="D62" s="59"/>
      <c r="E62" s="59"/>
      <c r="F62" s="60"/>
      <c r="G62" s="60"/>
      <c r="H62" s="60"/>
      <c r="I62" s="60"/>
      <c r="J62" s="60"/>
    </row>
    <row r="63" spans="1:10" x14ac:dyDescent="0.25">
      <c r="A63" s="59"/>
      <c r="B63" s="58"/>
      <c r="C63" s="59"/>
      <c r="D63" s="59"/>
      <c r="E63" s="59"/>
      <c r="F63" s="60"/>
      <c r="G63" s="60"/>
      <c r="H63" s="60"/>
      <c r="I63" s="60"/>
      <c r="J63" s="60"/>
    </row>
    <row r="64" spans="1:10" x14ac:dyDescent="0.25">
      <c r="A64" s="59"/>
      <c r="B64" s="58"/>
      <c r="C64" s="59"/>
      <c r="D64" s="59"/>
      <c r="E64" s="59"/>
      <c r="F64" s="60"/>
      <c r="G64" s="60"/>
      <c r="H64" s="60"/>
      <c r="I64" s="60"/>
      <c r="J64" s="60"/>
    </row>
    <row r="65" spans="1:10" x14ac:dyDescent="0.25">
      <c r="A65" s="59"/>
      <c r="B65" s="58"/>
      <c r="C65" s="59"/>
      <c r="D65" s="59"/>
      <c r="E65" s="59"/>
      <c r="F65" s="60"/>
      <c r="G65" s="60"/>
      <c r="H65" s="60"/>
      <c r="I65" s="60"/>
      <c r="J65" s="60"/>
    </row>
    <row r="66" spans="1:10" x14ac:dyDescent="0.25">
      <c r="A66" s="59"/>
      <c r="B66" s="58"/>
      <c r="C66" s="59"/>
      <c r="D66" s="59"/>
      <c r="E66" s="59"/>
      <c r="F66" s="60"/>
      <c r="G66" s="60"/>
      <c r="H66" s="60"/>
      <c r="I66" s="60"/>
      <c r="J66" s="60"/>
    </row>
    <row r="67" spans="1:10" x14ac:dyDescent="0.25">
      <c r="A67" s="59"/>
      <c r="B67" s="58"/>
      <c r="C67" s="59"/>
      <c r="D67" s="59"/>
      <c r="E67" s="59"/>
      <c r="F67" s="60"/>
      <c r="G67" s="60"/>
      <c r="H67" s="60"/>
      <c r="I67" s="60"/>
      <c r="J67" s="60"/>
    </row>
    <row r="68" spans="1:10" x14ac:dyDescent="0.25">
      <c r="A68" s="59"/>
      <c r="B68" s="58"/>
      <c r="C68" s="59"/>
      <c r="D68" s="59"/>
      <c r="E68" s="59"/>
      <c r="F68" s="60"/>
      <c r="G68" s="60"/>
      <c r="H68" s="60"/>
      <c r="I68" s="60"/>
      <c r="J68" s="60"/>
    </row>
    <row r="69" spans="1:10" x14ac:dyDescent="0.25">
      <c r="A69" s="59"/>
      <c r="B69" s="58"/>
      <c r="C69" s="59"/>
      <c r="D69" s="59"/>
      <c r="E69" s="59"/>
      <c r="F69" s="60"/>
      <c r="G69" s="60"/>
      <c r="H69" s="60"/>
      <c r="I69" s="60"/>
      <c r="J69" s="60"/>
    </row>
    <row r="70" spans="1:10" x14ac:dyDescent="0.25">
      <c r="A70" s="59"/>
      <c r="B70" s="58"/>
      <c r="C70" s="59"/>
      <c r="D70" s="59"/>
      <c r="E70" s="59"/>
      <c r="F70" s="60"/>
      <c r="G70" s="60"/>
      <c r="H70" s="60"/>
      <c r="I70" s="60"/>
      <c r="J70" s="60"/>
    </row>
    <row r="71" spans="1:10" x14ac:dyDescent="0.25">
      <c r="A71" s="59"/>
      <c r="B71" s="58"/>
      <c r="C71" s="59"/>
      <c r="D71" s="59"/>
      <c r="E71" s="59"/>
      <c r="F71" s="60"/>
      <c r="G71" s="60"/>
      <c r="H71" s="60"/>
      <c r="I71" s="60"/>
      <c r="J71" s="60"/>
    </row>
    <row r="72" spans="1:10" x14ac:dyDescent="0.25">
      <c r="A72" s="59"/>
      <c r="B72" s="58"/>
      <c r="C72" s="59"/>
      <c r="D72" s="59"/>
      <c r="E72" s="59"/>
      <c r="F72" s="60"/>
      <c r="G72" s="60"/>
      <c r="H72" s="60"/>
      <c r="I72" s="60"/>
      <c r="J72" s="60"/>
    </row>
    <row r="73" spans="1:10" x14ac:dyDescent="0.25">
      <c r="A73" s="59"/>
      <c r="B73" s="58"/>
      <c r="C73" s="59"/>
      <c r="D73" s="59"/>
      <c r="E73" s="59"/>
      <c r="F73" s="60"/>
      <c r="G73" s="60"/>
      <c r="H73" s="60"/>
      <c r="I73" s="60"/>
      <c r="J73" s="60"/>
    </row>
    <row r="74" spans="1:10" x14ac:dyDescent="0.25">
      <c r="A74" s="59"/>
      <c r="B74" s="58"/>
      <c r="C74" s="59"/>
      <c r="D74" s="59"/>
      <c r="E74" s="59"/>
      <c r="F74" s="60"/>
      <c r="G74" s="60"/>
      <c r="H74" s="60"/>
      <c r="I74" s="60"/>
      <c r="J74" s="60"/>
    </row>
    <row r="75" spans="1:10" x14ac:dyDescent="0.25">
      <c r="A75" s="59"/>
      <c r="B75" s="58"/>
      <c r="C75" s="59"/>
      <c r="D75" s="59"/>
      <c r="E75" s="59"/>
      <c r="F75" s="60"/>
      <c r="G75" s="60"/>
      <c r="H75" s="60"/>
      <c r="I75" s="60"/>
      <c r="J75" s="60"/>
    </row>
    <row r="76" spans="1:10" x14ac:dyDescent="0.25">
      <c r="A76" s="59"/>
      <c r="B76" s="58"/>
      <c r="C76" s="59"/>
      <c r="D76" s="59"/>
      <c r="E76" s="59"/>
      <c r="F76" s="60"/>
      <c r="G76" s="60"/>
      <c r="H76" s="60"/>
      <c r="I76" s="60"/>
      <c r="J76" s="60"/>
    </row>
    <row r="77" spans="1:10" x14ac:dyDescent="0.25">
      <c r="A77" s="59"/>
      <c r="B77" s="58"/>
      <c r="C77" s="59"/>
      <c r="D77" s="59"/>
      <c r="E77" s="59"/>
      <c r="F77" s="60"/>
      <c r="G77" s="60"/>
      <c r="H77" s="60"/>
      <c r="I77" s="60"/>
      <c r="J77" s="60"/>
    </row>
    <row r="78" spans="1:10" x14ac:dyDescent="0.25">
      <c r="A78" s="59"/>
      <c r="B78" s="58"/>
      <c r="C78" s="59"/>
      <c r="D78" s="59"/>
      <c r="E78" s="59"/>
      <c r="F78" s="60"/>
      <c r="G78" s="60"/>
      <c r="H78" s="60"/>
      <c r="I78" s="60"/>
      <c r="J78" s="60"/>
    </row>
    <row r="79" spans="1:10" x14ac:dyDescent="0.25">
      <c r="A79" s="59"/>
      <c r="B79" s="58"/>
      <c r="C79" s="59"/>
      <c r="D79" s="59"/>
      <c r="E79" s="59"/>
      <c r="F79" s="60"/>
      <c r="G79" s="60"/>
      <c r="H79" s="60"/>
      <c r="I79" s="60"/>
      <c r="J79" s="60"/>
    </row>
    <row r="80" spans="1:10" x14ac:dyDescent="0.25">
      <c r="A80" s="59"/>
      <c r="B80" s="58"/>
      <c r="C80" s="59"/>
      <c r="D80" s="59"/>
      <c r="E80" s="59"/>
      <c r="F80" s="60"/>
      <c r="G80" s="60"/>
      <c r="H80" s="60"/>
      <c r="I80" s="60"/>
      <c r="J80" s="60"/>
    </row>
    <row r="81" spans="1:10" x14ac:dyDescent="0.25">
      <c r="A81" s="59"/>
      <c r="B81" s="58"/>
      <c r="C81" s="59"/>
      <c r="D81" s="59"/>
      <c r="E81" s="59"/>
      <c r="F81" s="60"/>
      <c r="G81" s="60"/>
      <c r="H81" s="60"/>
      <c r="I81" s="60"/>
      <c r="J81" s="60"/>
    </row>
    <row r="82" spans="1:10" x14ac:dyDescent="0.25">
      <c r="A82" s="59"/>
      <c r="B82" s="58"/>
      <c r="C82" s="59"/>
      <c r="D82" s="59"/>
      <c r="E82" s="59"/>
      <c r="F82" s="60"/>
      <c r="G82" s="60"/>
      <c r="H82" s="60"/>
      <c r="I82" s="60"/>
      <c r="J82" s="60"/>
    </row>
    <row r="83" spans="1:10" x14ac:dyDescent="0.25">
      <c r="A83" s="59"/>
      <c r="B83" s="58"/>
      <c r="C83" s="59"/>
      <c r="D83" s="59"/>
      <c r="E83" s="59"/>
      <c r="F83" s="60"/>
      <c r="G83" s="60"/>
      <c r="H83" s="60"/>
      <c r="I83" s="60"/>
      <c r="J83" s="60"/>
    </row>
    <row r="84" spans="1:10" x14ac:dyDescent="0.25">
      <c r="A84" s="59"/>
      <c r="B84" s="58"/>
      <c r="C84" s="59"/>
      <c r="D84" s="59"/>
      <c r="E84" s="59"/>
      <c r="F84" s="60"/>
      <c r="G84" s="60"/>
      <c r="H84" s="60"/>
      <c r="I84" s="60"/>
      <c r="J84" s="60"/>
    </row>
    <row r="85" spans="1:10" x14ac:dyDescent="0.25">
      <c r="A85" s="59"/>
      <c r="B85" s="58"/>
      <c r="C85" s="59"/>
      <c r="D85" s="59"/>
      <c r="E85" s="59"/>
      <c r="F85" s="60"/>
      <c r="G85" s="60"/>
      <c r="H85" s="60"/>
      <c r="I85" s="60"/>
      <c r="J85" s="60"/>
    </row>
    <row r="86" spans="1:10" x14ac:dyDescent="0.25">
      <c r="A86" s="59"/>
      <c r="B86" s="58"/>
      <c r="C86" s="59"/>
      <c r="D86" s="59"/>
      <c r="E86" s="59"/>
      <c r="F86" s="60"/>
      <c r="G86" s="60"/>
      <c r="H86" s="60"/>
      <c r="I86" s="60"/>
      <c r="J86" s="60"/>
    </row>
    <row r="87" spans="1:10" x14ac:dyDescent="0.25">
      <c r="A87" s="59"/>
      <c r="B87" s="58"/>
      <c r="C87" s="59"/>
      <c r="D87" s="59"/>
      <c r="E87" s="59"/>
      <c r="F87" s="60"/>
      <c r="G87" s="60"/>
      <c r="H87" s="60"/>
      <c r="I87" s="60"/>
      <c r="J87" s="60"/>
    </row>
    <row r="88" spans="1:10" x14ac:dyDescent="0.25">
      <c r="A88" s="59"/>
      <c r="B88" s="58"/>
      <c r="C88" s="59"/>
      <c r="D88" s="59"/>
      <c r="E88" s="59"/>
      <c r="F88" s="60"/>
      <c r="G88" s="60"/>
      <c r="H88" s="60"/>
      <c r="I88" s="60"/>
      <c r="J88" s="60"/>
    </row>
    <row r="89" spans="1:10" x14ac:dyDescent="0.25">
      <c r="A89" s="59"/>
      <c r="B89" s="58"/>
      <c r="C89" s="59"/>
      <c r="D89" s="59"/>
      <c r="E89" s="59"/>
      <c r="F89" s="60"/>
      <c r="G89" s="60"/>
      <c r="H89" s="60"/>
      <c r="I89" s="60"/>
      <c r="J89" s="60"/>
    </row>
    <row r="90" spans="1:10" x14ac:dyDescent="0.25">
      <c r="A90" s="59"/>
      <c r="B90" s="58"/>
      <c r="C90" s="59"/>
      <c r="D90" s="59"/>
      <c r="E90" s="59"/>
      <c r="F90" s="60"/>
      <c r="G90" s="60"/>
      <c r="H90" s="60"/>
      <c r="I90" s="60"/>
      <c r="J90" s="60"/>
    </row>
    <row r="91" spans="1:10" x14ac:dyDescent="0.25">
      <c r="A91" s="59"/>
      <c r="B91" s="58"/>
      <c r="C91" s="59"/>
      <c r="D91" s="59"/>
      <c r="E91" s="59"/>
      <c r="F91" s="60"/>
      <c r="G91" s="60"/>
      <c r="H91" s="60"/>
      <c r="I91" s="60"/>
      <c r="J91" s="60"/>
    </row>
    <row r="92" spans="1:10" x14ac:dyDescent="0.25">
      <c r="A92" s="59"/>
      <c r="B92" s="58"/>
      <c r="C92" s="59"/>
      <c r="D92" s="59"/>
      <c r="E92" s="59"/>
      <c r="F92" s="60"/>
      <c r="G92" s="60"/>
      <c r="H92" s="60"/>
      <c r="I92" s="60"/>
      <c r="J92" s="60"/>
    </row>
  </sheetData>
  <mergeCells count="30">
    <mergeCell ref="A6:B6"/>
    <mergeCell ref="C6:G6"/>
    <mergeCell ref="D14:D15"/>
    <mergeCell ref="A3:I3"/>
    <mergeCell ref="A1:I1"/>
    <mergeCell ref="A2:I2"/>
    <mergeCell ref="A5:B5"/>
    <mergeCell ref="C5:G5"/>
    <mergeCell ref="A8:B8"/>
    <mergeCell ref="C8:G8"/>
    <mergeCell ref="A10:I10"/>
    <mergeCell ref="D12:D13"/>
    <mergeCell ref="A7:B7"/>
    <mergeCell ref="C7:G7"/>
    <mergeCell ref="I12:I13"/>
    <mergeCell ref="A12:A13"/>
    <mergeCell ref="G12:G13"/>
    <mergeCell ref="H12:H13"/>
    <mergeCell ref="A32:B32"/>
    <mergeCell ref="A33:B33"/>
    <mergeCell ref="H28:I28"/>
    <mergeCell ref="A28:B28"/>
    <mergeCell ref="A29:B29"/>
    <mergeCell ref="B12:B13"/>
    <mergeCell ref="C12:C13"/>
    <mergeCell ref="E12:E13"/>
    <mergeCell ref="F12:F13"/>
    <mergeCell ref="A14:A15"/>
    <mergeCell ref="B14:B15"/>
    <mergeCell ref="C14:C15"/>
  </mergeCells>
  <phoneticPr fontId="23" type="noConversion"/>
  <conditionalFormatting sqref="E14:I14">
    <cfRule type="cellIs" dxfId="0" priority="7" operator="greaterThan">
      <formula>0</formula>
    </cfRule>
  </conditionalFormatting>
  <printOptions horizontalCentered="1"/>
  <pageMargins left="0.59055118110236227" right="0.59055118110236227" top="0.6692913385826772" bottom="0.43307086614173229" header="0.31496062992125984" footer="0.31496062992125984"/>
  <pageSetup paperSize="9" scale="51" orientation="portrait" r:id="rId1"/>
  <headerFooter>
    <oddFooter>&amp;RPágina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5A740-73DD-45C6-B058-27D5F5FF8B58}">
  <sheetPr>
    <pageSetUpPr fitToPage="1"/>
  </sheetPr>
  <dimension ref="A1:P1661"/>
  <sheetViews>
    <sheetView view="pageBreakPreview" zoomScale="85" zoomScaleNormal="100" zoomScaleSheetLayoutView="85" workbookViewId="0">
      <selection activeCell="A11" sqref="A11:J11"/>
    </sheetView>
  </sheetViews>
  <sheetFormatPr defaultRowHeight="15" x14ac:dyDescent="0.25"/>
  <cols>
    <col min="1" max="1" width="11.28515625" bestFit="1" customWidth="1"/>
    <col min="2" max="2" width="16.28515625" bestFit="1" customWidth="1"/>
    <col min="3" max="3" width="8.28515625" bestFit="1" customWidth="1"/>
    <col min="4" max="4" width="55.7109375" customWidth="1"/>
    <col min="5" max="5" width="15.140625" customWidth="1"/>
    <col min="6" max="6" width="12.7109375" bestFit="1" customWidth="1"/>
    <col min="7" max="7" width="13.140625" bestFit="1" customWidth="1"/>
    <col min="8" max="8" width="11.5703125" bestFit="1" customWidth="1"/>
    <col min="9" max="9" width="10.140625" bestFit="1" customWidth="1"/>
    <col min="10" max="10" width="13.85546875" customWidth="1"/>
  </cols>
  <sheetData>
    <row r="1" spans="1:10" ht="20.25" x14ac:dyDescent="0.25">
      <c r="A1" s="414"/>
      <c r="B1" s="414"/>
      <c r="C1" s="414"/>
      <c r="D1" s="414"/>
      <c r="E1" s="414"/>
      <c r="F1" s="414"/>
      <c r="G1" s="414"/>
      <c r="H1" s="414"/>
      <c r="I1" s="414"/>
      <c r="J1" s="172"/>
    </row>
    <row r="2" spans="1:10" x14ac:dyDescent="0.25">
      <c r="A2" s="415"/>
      <c r="B2" s="415"/>
      <c r="C2" s="415"/>
      <c r="D2" s="415"/>
      <c r="E2" s="415"/>
      <c r="F2" s="415"/>
      <c r="G2" s="415"/>
      <c r="H2" s="415"/>
      <c r="I2" s="415"/>
      <c r="J2" s="177"/>
    </row>
    <row r="3" spans="1:10" ht="24.75" customHeight="1" x14ac:dyDescent="0.25">
      <c r="A3" s="405"/>
      <c r="B3" s="405"/>
      <c r="C3" s="405"/>
      <c r="D3" s="405"/>
      <c r="E3" s="405"/>
      <c r="F3" s="405"/>
      <c r="G3" s="405"/>
      <c r="H3" s="405"/>
      <c r="I3" s="405"/>
      <c r="J3" s="119"/>
    </row>
    <row r="4" spans="1:10" x14ac:dyDescent="0.25">
      <c r="A4" s="79"/>
      <c r="B4" s="79"/>
      <c r="C4" s="79"/>
      <c r="D4" s="79"/>
      <c r="E4" s="79"/>
      <c r="F4" s="79"/>
      <c r="G4" s="79"/>
      <c r="H4" s="79"/>
      <c r="I4" s="79"/>
      <c r="J4" s="79"/>
    </row>
    <row r="5" spans="1:10" x14ac:dyDescent="0.25">
      <c r="A5" s="1"/>
      <c r="B5" s="1"/>
      <c r="C5" s="1"/>
      <c r="D5" s="2"/>
      <c r="E5" s="1"/>
      <c r="F5" s="1"/>
      <c r="G5" s="1"/>
      <c r="H5" s="1"/>
      <c r="I5" s="1"/>
    </row>
    <row r="6" spans="1:10" x14ac:dyDescent="0.25">
      <c r="A6" s="478" t="s">
        <v>226</v>
      </c>
      <c r="B6" s="478"/>
      <c r="C6" s="478"/>
      <c r="D6" s="478"/>
      <c r="E6" s="478" t="s">
        <v>1</v>
      </c>
      <c r="F6" s="478"/>
      <c r="G6" s="478"/>
      <c r="H6" s="478"/>
      <c r="I6" s="478"/>
      <c r="J6" s="176"/>
    </row>
    <row r="7" spans="1:10" ht="26.45" customHeight="1" x14ac:dyDescent="0.25">
      <c r="A7" s="490" t="str">
        <f>DADOS!B4</f>
        <v>PREFEITURA MUNICIPAL DE SÃO FELIPE</v>
      </c>
      <c r="B7" s="490"/>
      <c r="C7" s="490"/>
      <c r="D7" s="490"/>
      <c r="E7" s="492" t="str">
        <f>DADOS!B8</f>
        <v xml:space="preserve">REFORMA DE UNIDADES DE SAÚDE NO MUNICIPIO DE SÃO FELIPE:UNIDADE INOCÊNCIO
</v>
      </c>
      <c r="F7" s="492"/>
      <c r="G7" s="492"/>
      <c r="H7" s="492"/>
      <c r="I7" s="492"/>
      <c r="J7" s="492"/>
    </row>
    <row r="8" spans="1:10" x14ac:dyDescent="0.25">
      <c r="A8" s="478" t="s">
        <v>15</v>
      </c>
      <c r="B8" s="478"/>
      <c r="C8" s="478"/>
      <c r="D8" s="478"/>
      <c r="E8" s="478" t="s">
        <v>16</v>
      </c>
      <c r="F8" s="478"/>
      <c r="G8" s="478" t="s">
        <v>17</v>
      </c>
      <c r="H8" s="478"/>
      <c r="I8" s="478" t="s">
        <v>18</v>
      </c>
      <c r="J8" s="478"/>
    </row>
    <row r="9" spans="1:10" ht="45" customHeight="1" x14ac:dyDescent="0.25">
      <c r="A9" s="490" t="str">
        <f>DADOS!B5</f>
        <v>SÃO FELIPE/BA</v>
      </c>
      <c r="B9" s="490"/>
      <c r="C9" s="490"/>
      <c r="D9" s="490"/>
      <c r="E9" s="491">
        <f ca="1">DADOS!B18</f>
        <v>46099</v>
      </c>
      <c r="F9" s="491"/>
      <c r="G9" s="492" t="str">
        <f>DADOS!B10</f>
        <v xml:space="preserve">SINAPI - 01/2026 - Bahia
ORSE - 12/2025 - Sergipe
</v>
      </c>
      <c r="H9" s="492"/>
      <c r="I9" s="517">
        <f>DADOS!B11</f>
        <v>0.20349999999999999</v>
      </c>
      <c r="J9" s="517"/>
    </row>
    <row r="11" spans="1:10" x14ac:dyDescent="0.25">
      <c r="A11" s="515" t="s">
        <v>326</v>
      </c>
      <c r="B11" s="516"/>
      <c r="C11" s="516"/>
      <c r="D11" s="516"/>
      <c r="E11" s="516"/>
      <c r="F11" s="516"/>
      <c r="G11" s="516"/>
      <c r="H11" s="516"/>
      <c r="I11" s="516"/>
      <c r="J11" s="516"/>
    </row>
    <row r="12" spans="1:10" x14ac:dyDescent="0.25">
      <c r="A12" s="515" t="s">
        <v>327</v>
      </c>
      <c r="B12" s="516"/>
      <c r="C12" s="516"/>
      <c r="D12" s="516"/>
      <c r="E12" s="516"/>
      <c r="F12" s="516"/>
      <c r="G12" s="516"/>
      <c r="H12" s="516"/>
      <c r="I12" s="516"/>
      <c r="J12" s="516"/>
    </row>
    <row r="13" spans="1:10" ht="30" x14ac:dyDescent="0.25">
      <c r="A13" s="375" t="s">
        <v>159</v>
      </c>
      <c r="B13" s="380" t="s">
        <v>3</v>
      </c>
      <c r="C13" s="375" t="s">
        <v>4</v>
      </c>
      <c r="D13" s="375" t="s">
        <v>5</v>
      </c>
      <c r="E13" s="512" t="s">
        <v>169</v>
      </c>
      <c r="F13" s="512"/>
      <c r="G13" s="379" t="s">
        <v>6</v>
      </c>
      <c r="H13" s="380" t="s">
        <v>7</v>
      </c>
      <c r="I13" s="380" t="s">
        <v>8</v>
      </c>
      <c r="J13" s="380" t="s">
        <v>10</v>
      </c>
    </row>
    <row r="14" spans="1:10" ht="25.5" customHeight="1" x14ac:dyDescent="0.25">
      <c r="A14" s="373" t="s">
        <v>170</v>
      </c>
      <c r="B14" s="382" t="s">
        <v>235</v>
      </c>
      <c r="C14" s="373" t="s">
        <v>113</v>
      </c>
      <c r="D14" s="373" t="s">
        <v>114</v>
      </c>
      <c r="E14" s="513" t="s">
        <v>335</v>
      </c>
      <c r="F14" s="513"/>
      <c r="G14" s="381" t="s">
        <v>161</v>
      </c>
      <c r="H14" s="384">
        <v>1</v>
      </c>
      <c r="I14" s="383">
        <v>145.87</v>
      </c>
      <c r="J14" s="383">
        <v>145.87</v>
      </c>
    </row>
    <row r="15" spans="1:10" ht="25.5" customHeight="1" x14ac:dyDescent="0.25">
      <c r="A15" s="374" t="s">
        <v>172</v>
      </c>
      <c r="B15" s="387" t="s">
        <v>251</v>
      </c>
      <c r="C15" s="374" t="s">
        <v>113</v>
      </c>
      <c r="D15" s="374" t="s">
        <v>252</v>
      </c>
      <c r="E15" s="514" t="s">
        <v>335</v>
      </c>
      <c r="F15" s="514"/>
      <c r="G15" s="386" t="s">
        <v>161</v>
      </c>
      <c r="H15" s="389">
        <v>1</v>
      </c>
      <c r="I15" s="388">
        <v>2.0099999999999998</v>
      </c>
      <c r="J15" s="388">
        <v>2.0099999999999998</v>
      </c>
    </row>
    <row r="16" spans="1:10" x14ac:dyDescent="0.25">
      <c r="A16" s="376" t="s">
        <v>189</v>
      </c>
      <c r="B16" s="391" t="s">
        <v>253</v>
      </c>
      <c r="C16" s="376" t="s">
        <v>113</v>
      </c>
      <c r="D16" s="376" t="s">
        <v>254</v>
      </c>
      <c r="E16" s="510" t="s">
        <v>242</v>
      </c>
      <c r="F16" s="510"/>
      <c r="G16" s="390" t="s">
        <v>161</v>
      </c>
      <c r="H16" s="393">
        <v>1</v>
      </c>
      <c r="I16" s="392">
        <v>136.36000000000001</v>
      </c>
      <c r="J16" s="392">
        <v>136.36000000000001</v>
      </c>
    </row>
    <row r="17" spans="1:10" ht="25.5" x14ac:dyDescent="0.25">
      <c r="A17" s="376" t="s">
        <v>189</v>
      </c>
      <c r="B17" s="391" t="s">
        <v>277</v>
      </c>
      <c r="C17" s="376" t="s">
        <v>113</v>
      </c>
      <c r="D17" s="376" t="s">
        <v>278</v>
      </c>
      <c r="E17" s="510" t="s">
        <v>492</v>
      </c>
      <c r="F17" s="510"/>
      <c r="G17" s="390" t="s">
        <v>161</v>
      </c>
      <c r="H17" s="393">
        <v>1</v>
      </c>
      <c r="I17" s="392">
        <v>5</v>
      </c>
      <c r="J17" s="392">
        <v>5</v>
      </c>
    </row>
    <row r="18" spans="1:10" ht="25.5" x14ac:dyDescent="0.25">
      <c r="A18" s="376" t="s">
        <v>189</v>
      </c>
      <c r="B18" s="391" t="s">
        <v>243</v>
      </c>
      <c r="C18" s="376" t="s">
        <v>113</v>
      </c>
      <c r="D18" s="376" t="s">
        <v>244</v>
      </c>
      <c r="E18" s="510" t="s">
        <v>492</v>
      </c>
      <c r="F18" s="510"/>
      <c r="G18" s="390" t="s">
        <v>161</v>
      </c>
      <c r="H18" s="393">
        <v>1</v>
      </c>
      <c r="I18" s="392">
        <v>1.49</v>
      </c>
      <c r="J18" s="392">
        <v>1.49</v>
      </c>
    </row>
    <row r="19" spans="1:10" ht="25.5" x14ac:dyDescent="0.25">
      <c r="A19" s="376" t="s">
        <v>189</v>
      </c>
      <c r="B19" s="391" t="s">
        <v>245</v>
      </c>
      <c r="C19" s="376" t="s">
        <v>113</v>
      </c>
      <c r="D19" s="376" t="s">
        <v>246</v>
      </c>
      <c r="E19" s="510" t="s">
        <v>492</v>
      </c>
      <c r="F19" s="510"/>
      <c r="G19" s="390" t="s">
        <v>161</v>
      </c>
      <c r="H19" s="393">
        <v>1</v>
      </c>
      <c r="I19" s="392">
        <v>0.11</v>
      </c>
      <c r="J19" s="392">
        <v>0.11</v>
      </c>
    </row>
    <row r="20" spans="1:10" ht="25.5" x14ac:dyDescent="0.25">
      <c r="A20" s="376" t="s">
        <v>189</v>
      </c>
      <c r="B20" s="391" t="s">
        <v>255</v>
      </c>
      <c r="C20" s="376" t="s">
        <v>113</v>
      </c>
      <c r="D20" s="376" t="s">
        <v>256</v>
      </c>
      <c r="E20" s="510" t="s">
        <v>492</v>
      </c>
      <c r="F20" s="510"/>
      <c r="G20" s="390" t="s">
        <v>161</v>
      </c>
      <c r="H20" s="393">
        <v>1</v>
      </c>
      <c r="I20" s="392">
        <v>0.02</v>
      </c>
      <c r="J20" s="392">
        <v>0.02</v>
      </c>
    </row>
    <row r="21" spans="1:10" ht="25.5" x14ac:dyDescent="0.25">
      <c r="A21" s="376" t="s">
        <v>189</v>
      </c>
      <c r="B21" s="391" t="s">
        <v>257</v>
      </c>
      <c r="C21" s="376" t="s">
        <v>113</v>
      </c>
      <c r="D21" s="376" t="s">
        <v>258</v>
      </c>
      <c r="E21" s="510" t="s">
        <v>492</v>
      </c>
      <c r="F21" s="510"/>
      <c r="G21" s="390" t="s">
        <v>161</v>
      </c>
      <c r="H21" s="393">
        <v>1</v>
      </c>
      <c r="I21" s="392">
        <v>0.88</v>
      </c>
      <c r="J21" s="392">
        <v>0.88</v>
      </c>
    </row>
    <row r="22" spans="1:10" ht="15.75" customHeight="1" x14ac:dyDescent="0.25">
      <c r="A22" s="377"/>
      <c r="B22" s="377"/>
      <c r="C22" s="377"/>
      <c r="D22" s="377"/>
      <c r="E22" s="377" t="s">
        <v>174</v>
      </c>
      <c r="F22" s="396">
        <v>138.37</v>
      </c>
      <c r="G22" s="377" t="s">
        <v>175</v>
      </c>
      <c r="H22" s="396">
        <v>0</v>
      </c>
      <c r="I22" s="377" t="s">
        <v>176</v>
      </c>
      <c r="J22" s="396">
        <v>138.37</v>
      </c>
    </row>
    <row r="23" spans="1:10" ht="15" customHeight="1" thickBot="1" x14ac:dyDescent="0.3">
      <c r="A23" s="377"/>
      <c r="B23" s="377"/>
      <c r="C23" s="377"/>
      <c r="D23" s="377"/>
      <c r="E23" s="377" t="s">
        <v>177</v>
      </c>
      <c r="F23" s="396">
        <v>29.68</v>
      </c>
      <c r="G23" s="377"/>
      <c r="H23" s="511" t="s">
        <v>178</v>
      </c>
      <c r="I23" s="511"/>
      <c r="J23" s="396">
        <v>175.55</v>
      </c>
    </row>
    <row r="24" spans="1:10" ht="15.75" thickTop="1" x14ac:dyDescent="0.25">
      <c r="A24" s="385"/>
      <c r="B24" s="385"/>
      <c r="C24" s="385"/>
      <c r="D24" s="385"/>
      <c r="E24" s="385"/>
      <c r="F24" s="385"/>
      <c r="G24" s="385"/>
      <c r="H24" s="385"/>
      <c r="I24" s="385"/>
      <c r="J24" s="385"/>
    </row>
    <row r="25" spans="1:10" ht="25.5" customHeight="1" x14ac:dyDescent="0.25">
      <c r="A25" s="375" t="s">
        <v>160</v>
      </c>
      <c r="B25" s="380" t="s">
        <v>3</v>
      </c>
      <c r="C25" s="375" t="s">
        <v>4</v>
      </c>
      <c r="D25" s="375" t="s">
        <v>5</v>
      </c>
      <c r="E25" s="512" t="s">
        <v>169</v>
      </c>
      <c r="F25" s="512"/>
      <c r="G25" s="379" t="s">
        <v>6</v>
      </c>
      <c r="H25" s="380" t="s">
        <v>7</v>
      </c>
      <c r="I25" s="380" t="s">
        <v>8</v>
      </c>
      <c r="J25" s="380" t="s">
        <v>10</v>
      </c>
    </row>
    <row r="26" spans="1:10" ht="25.5" customHeight="1" x14ac:dyDescent="0.25">
      <c r="A26" s="373" t="s">
        <v>170</v>
      </c>
      <c r="B26" s="382" t="s">
        <v>236</v>
      </c>
      <c r="C26" s="373" t="s">
        <v>113</v>
      </c>
      <c r="D26" s="373" t="s">
        <v>216</v>
      </c>
      <c r="E26" s="513" t="s">
        <v>335</v>
      </c>
      <c r="F26" s="513"/>
      <c r="G26" s="381" t="s">
        <v>161</v>
      </c>
      <c r="H26" s="384">
        <v>1</v>
      </c>
      <c r="I26" s="383">
        <v>47.2</v>
      </c>
      <c r="J26" s="383">
        <v>47.2</v>
      </c>
    </row>
    <row r="27" spans="1:10" ht="26.45" customHeight="1" x14ac:dyDescent="0.25">
      <c r="A27" s="374" t="s">
        <v>172</v>
      </c>
      <c r="B27" s="387" t="s">
        <v>238</v>
      </c>
      <c r="C27" s="374" t="s">
        <v>113</v>
      </c>
      <c r="D27" s="374" t="s">
        <v>239</v>
      </c>
      <c r="E27" s="514" t="s">
        <v>335</v>
      </c>
      <c r="F27" s="514"/>
      <c r="G27" s="386" t="s">
        <v>161</v>
      </c>
      <c r="H27" s="389">
        <v>1</v>
      </c>
      <c r="I27" s="388">
        <v>0.79</v>
      </c>
      <c r="J27" s="388">
        <v>0.79</v>
      </c>
    </row>
    <row r="28" spans="1:10" x14ac:dyDescent="0.25">
      <c r="A28" s="376" t="s">
        <v>189</v>
      </c>
      <c r="B28" s="391" t="s">
        <v>240</v>
      </c>
      <c r="C28" s="376" t="s">
        <v>113</v>
      </c>
      <c r="D28" s="376" t="s">
        <v>241</v>
      </c>
      <c r="E28" s="510" t="s">
        <v>242</v>
      </c>
      <c r="F28" s="510"/>
      <c r="G28" s="390" t="s">
        <v>161</v>
      </c>
      <c r="H28" s="393">
        <v>1</v>
      </c>
      <c r="I28" s="392">
        <v>37.6</v>
      </c>
      <c r="J28" s="392">
        <v>37.6</v>
      </c>
    </row>
    <row r="29" spans="1:10" ht="25.5" x14ac:dyDescent="0.25">
      <c r="A29" s="376" t="s">
        <v>189</v>
      </c>
      <c r="B29" s="391" t="s">
        <v>277</v>
      </c>
      <c r="C29" s="376" t="s">
        <v>113</v>
      </c>
      <c r="D29" s="376" t="s">
        <v>278</v>
      </c>
      <c r="E29" s="510" t="s">
        <v>492</v>
      </c>
      <c r="F29" s="510"/>
      <c r="G29" s="390" t="s">
        <v>161</v>
      </c>
      <c r="H29" s="393">
        <v>1</v>
      </c>
      <c r="I29" s="392">
        <v>5</v>
      </c>
      <c r="J29" s="392">
        <v>5</v>
      </c>
    </row>
    <row r="30" spans="1:10" ht="25.5" x14ac:dyDescent="0.25">
      <c r="A30" s="376" t="s">
        <v>189</v>
      </c>
      <c r="B30" s="391" t="s">
        <v>279</v>
      </c>
      <c r="C30" s="376" t="s">
        <v>113</v>
      </c>
      <c r="D30" s="376" t="s">
        <v>280</v>
      </c>
      <c r="E30" s="510" t="s">
        <v>492</v>
      </c>
      <c r="F30" s="510"/>
      <c r="G30" s="390" t="s">
        <v>161</v>
      </c>
      <c r="H30" s="393">
        <v>1</v>
      </c>
      <c r="I30" s="392">
        <v>0.88</v>
      </c>
      <c r="J30" s="392">
        <v>0.88</v>
      </c>
    </row>
    <row r="31" spans="1:10" ht="25.5" x14ac:dyDescent="0.25">
      <c r="A31" s="376" t="s">
        <v>189</v>
      </c>
      <c r="B31" s="391" t="s">
        <v>243</v>
      </c>
      <c r="C31" s="376" t="s">
        <v>113</v>
      </c>
      <c r="D31" s="376" t="s">
        <v>244</v>
      </c>
      <c r="E31" s="510" t="s">
        <v>492</v>
      </c>
      <c r="F31" s="510"/>
      <c r="G31" s="390" t="s">
        <v>161</v>
      </c>
      <c r="H31" s="393">
        <v>1</v>
      </c>
      <c r="I31" s="392">
        <v>1.49</v>
      </c>
      <c r="J31" s="392">
        <v>1.49</v>
      </c>
    </row>
    <row r="32" spans="1:10" ht="25.5" x14ac:dyDescent="0.25">
      <c r="A32" s="376" t="s">
        <v>189</v>
      </c>
      <c r="B32" s="391" t="s">
        <v>245</v>
      </c>
      <c r="C32" s="376" t="s">
        <v>113</v>
      </c>
      <c r="D32" s="376" t="s">
        <v>246</v>
      </c>
      <c r="E32" s="510" t="s">
        <v>492</v>
      </c>
      <c r="F32" s="510"/>
      <c r="G32" s="390" t="s">
        <v>161</v>
      </c>
      <c r="H32" s="393">
        <v>1</v>
      </c>
      <c r="I32" s="392">
        <v>0.11</v>
      </c>
      <c r="J32" s="392">
        <v>0.11</v>
      </c>
    </row>
    <row r="33" spans="1:10" ht="15.75" customHeight="1" x14ac:dyDescent="0.25">
      <c r="A33" s="376" t="s">
        <v>189</v>
      </c>
      <c r="B33" s="391" t="s">
        <v>247</v>
      </c>
      <c r="C33" s="376" t="s">
        <v>113</v>
      </c>
      <c r="D33" s="376" t="s">
        <v>248</v>
      </c>
      <c r="E33" s="510" t="s">
        <v>492</v>
      </c>
      <c r="F33" s="510"/>
      <c r="G33" s="390" t="s">
        <v>161</v>
      </c>
      <c r="H33" s="393">
        <v>1</v>
      </c>
      <c r="I33" s="392">
        <v>0.1</v>
      </c>
      <c r="J33" s="392">
        <v>0.1</v>
      </c>
    </row>
    <row r="34" spans="1:10" ht="25.5" x14ac:dyDescent="0.25">
      <c r="A34" s="376" t="s">
        <v>189</v>
      </c>
      <c r="B34" s="391" t="s">
        <v>249</v>
      </c>
      <c r="C34" s="376" t="s">
        <v>113</v>
      </c>
      <c r="D34" s="376" t="s">
        <v>250</v>
      </c>
      <c r="E34" s="510" t="s">
        <v>492</v>
      </c>
      <c r="F34" s="510"/>
      <c r="G34" s="390" t="s">
        <v>161</v>
      </c>
      <c r="H34" s="393">
        <v>1</v>
      </c>
      <c r="I34" s="392">
        <v>1.23</v>
      </c>
      <c r="J34" s="392">
        <v>1.23</v>
      </c>
    </row>
    <row r="35" spans="1:10" ht="25.5" x14ac:dyDescent="0.25">
      <c r="A35" s="377"/>
      <c r="B35" s="377"/>
      <c r="C35" s="377"/>
      <c r="D35" s="377"/>
      <c r="E35" s="377" t="s">
        <v>174</v>
      </c>
      <c r="F35" s="396">
        <v>38.39</v>
      </c>
      <c r="G35" s="377" t="s">
        <v>175</v>
      </c>
      <c r="H35" s="396">
        <v>0</v>
      </c>
      <c r="I35" s="377" t="s">
        <v>176</v>
      </c>
      <c r="J35" s="396">
        <v>38.39</v>
      </c>
    </row>
    <row r="36" spans="1:10" ht="15" customHeight="1" thickBot="1" x14ac:dyDescent="0.3">
      <c r="A36" s="377"/>
      <c r="B36" s="377"/>
      <c r="C36" s="377"/>
      <c r="D36" s="377"/>
      <c r="E36" s="377" t="s">
        <v>177</v>
      </c>
      <c r="F36" s="396">
        <v>9.6</v>
      </c>
      <c r="G36" s="377"/>
      <c r="H36" s="511" t="s">
        <v>178</v>
      </c>
      <c r="I36" s="511"/>
      <c r="J36" s="396">
        <v>56.8</v>
      </c>
    </row>
    <row r="37" spans="1:10" ht="15.75" thickTop="1" x14ac:dyDescent="0.25">
      <c r="A37" s="385"/>
      <c r="B37" s="385"/>
      <c r="C37" s="385"/>
      <c r="D37" s="385"/>
      <c r="E37" s="385"/>
      <c r="F37" s="385"/>
      <c r="G37" s="385"/>
      <c r="H37" s="385"/>
      <c r="I37" s="385"/>
      <c r="J37" s="385"/>
    </row>
    <row r="38" spans="1:10" ht="25.5" customHeight="1" x14ac:dyDescent="0.25">
      <c r="A38" s="375" t="s">
        <v>493</v>
      </c>
      <c r="B38" s="380" t="s">
        <v>3</v>
      </c>
      <c r="C38" s="375" t="s">
        <v>4</v>
      </c>
      <c r="D38" s="375" t="s">
        <v>5</v>
      </c>
      <c r="E38" s="512" t="s">
        <v>169</v>
      </c>
      <c r="F38" s="512"/>
      <c r="G38" s="379" t="s">
        <v>6</v>
      </c>
      <c r="H38" s="380" t="s">
        <v>7</v>
      </c>
      <c r="I38" s="380" t="s">
        <v>8</v>
      </c>
      <c r="J38" s="380" t="s">
        <v>10</v>
      </c>
    </row>
    <row r="39" spans="1:10" ht="25.5" customHeight="1" x14ac:dyDescent="0.25">
      <c r="A39" s="373" t="s">
        <v>170</v>
      </c>
      <c r="B39" s="382" t="s">
        <v>237</v>
      </c>
      <c r="C39" s="373" t="s">
        <v>113</v>
      </c>
      <c r="D39" s="373" t="s">
        <v>223</v>
      </c>
      <c r="E39" s="513" t="s">
        <v>336</v>
      </c>
      <c r="F39" s="513"/>
      <c r="G39" s="381" t="s">
        <v>154</v>
      </c>
      <c r="H39" s="384">
        <v>1</v>
      </c>
      <c r="I39" s="383">
        <v>448.88</v>
      </c>
      <c r="J39" s="383">
        <v>448.88</v>
      </c>
    </row>
    <row r="40" spans="1:10" ht="25.5" x14ac:dyDescent="0.25">
      <c r="A40" s="374" t="s">
        <v>172</v>
      </c>
      <c r="B40" s="387" t="s">
        <v>259</v>
      </c>
      <c r="C40" s="374" t="s">
        <v>113</v>
      </c>
      <c r="D40" s="374" t="s">
        <v>260</v>
      </c>
      <c r="E40" s="514" t="s">
        <v>337</v>
      </c>
      <c r="F40" s="514"/>
      <c r="G40" s="386" t="s">
        <v>154</v>
      </c>
      <c r="H40" s="389">
        <v>0.5</v>
      </c>
      <c r="I40" s="388">
        <v>25.97</v>
      </c>
      <c r="J40" s="388">
        <v>12.98</v>
      </c>
    </row>
    <row r="41" spans="1:10" ht="26.45" customHeight="1" x14ac:dyDescent="0.25">
      <c r="A41" s="374" t="s">
        <v>172</v>
      </c>
      <c r="B41" s="387" t="s">
        <v>261</v>
      </c>
      <c r="C41" s="374" t="s">
        <v>113</v>
      </c>
      <c r="D41" s="374" t="s">
        <v>262</v>
      </c>
      <c r="E41" s="514" t="s">
        <v>335</v>
      </c>
      <c r="F41" s="514"/>
      <c r="G41" s="386" t="s">
        <v>161</v>
      </c>
      <c r="H41" s="389">
        <v>0.37290000000000001</v>
      </c>
      <c r="I41" s="388">
        <v>33.68</v>
      </c>
      <c r="J41" s="388">
        <v>12.55</v>
      </c>
    </row>
    <row r="42" spans="1:10" ht="26.45" customHeight="1" x14ac:dyDescent="0.25">
      <c r="A42" s="374" t="s">
        <v>172</v>
      </c>
      <c r="B42" s="387" t="s">
        <v>180</v>
      </c>
      <c r="C42" s="374" t="s">
        <v>113</v>
      </c>
      <c r="D42" s="374" t="s">
        <v>181</v>
      </c>
      <c r="E42" s="514" t="s">
        <v>335</v>
      </c>
      <c r="F42" s="514"/>
      <c r="G42" s="386" t="s">
        <v>161</v>
      </c>
      <c r="H42" s="389">
        <v>1.1186</v>
      </c>
      <c r="I42" s="388">
        <v>25.81</v>
      </c>
      <c r="J42" s="388">
        <v>28.87</v>
      </c>
    </row>
    <row r="43" spans="1:10" ht="25.5" x14ac:dyDescent="0.25">
      <c r="A43" s="376" t="s">
        <v>189</v>
      </c>
      <c r="B43" s="391" t="s">
        <v>263</v>
      </c>
      <c r="C43" s="376" t="s">
        <v>113</v>
      </c>
      <c r="D43" s="376" t="s">
        <v>264</v>
      </c>
      <c r="E43" s="510" t="s">
        <v>190</v>
      </c>
      <c r="F43" s="510"/>
      <c r="G43" s="390" t="s">
        <v>158</v>
      </c>
      <c r="H43" s="393">
        <v>3.2082999999999999</v>
      </c>
      <c r="I43" s="392">
        <v>5.12</v>
      </c>
      <c r="J43" s="392">
        <v>16.420000000000002</v>
      </c>
    </row>
    <row r="44" spans="1:10" ht="38.25" x14ac:dyDescent="0.25">
      <c r="A44" s="376" t="s">
        <v>189</v>
      </c>
      <c r="B44" s="391" t="s">
        <v>265</v>
      </c>
      <c r="C44" s="376" t="s">
        <v>113</v>
      </c>
      <c r="D44" s="376" t="s">
        <v>266</v>
      </c>
      <c r="E44" s="510" t="s">
        <v>190</v>
      </c>
      <c r="F44" s="510"/>
      <c r="G44" s="390" t="s">
        <v>154</v>
      </c>
      <c r="H44" s="393">
        <v>1</v>
      </c>
      <c r="I44" s="392">
        <v>377.5</v>
      </c>
      <c r="J44" s="392">
        <v>377.5</v>
      </c>
    </row>
    <row r="45" spans="1:10" ht="15.75" customHeight="1" x14ac:dyDescent="0.25">
      <c r="A45" s="376" t="s">
        <v>189</v>
      </c>
      <c r="B45" s="391" t="s">
        <v>267</v>
      </c>
      <c r="C45" s="376" t="s">
        <v>113</v>
      </c>
      <c r="D45" s="376" t="s">
        <v>268</v>
      </c>
      <c r="E45" s="510" t="s">
        <v>190</v>
      </c>
      <c r="F45" s="510"/>
      <c r="G45" s="390" t="s">
        <v>173</v>
      </c>
      <c r="H45" s="393">
        <v>1.1299999999999999E-2</v>
      </c>
      <c r="I45" s="392">
        <v>31.04</v>
      </c>
      <c r="J45" s="392">
        <v>0.35</v>
      </c>
    </row>
    <row r="46" spans="1:10" x14ac:dyDescent="0.25">
      <c r="A46" s="376" t="s">
        <v>189</v>
      </c>
      <c r="B46" s="391" t="s">
        <v>269</v>
      </c>
      <c r="C46" s="376" t="s">
        <v>113</v>
      </c>
      <c r="D46" s="376" t="s">
        <v>270</v>
      </c>
      <c r="E46" s="510" t="s">
        <v>190</v>
      </c>
      <c r="F46" s="510"/>
      <c r="G46" s="390" t="s">
        <v>173</v>
      </c>
      <c r="H46" s="393">
        <v>1.32E-2</v>
      </c>
      <c r="I46" s="392">
        <v>16.63</v>
      </c>
      <c r="J46" s="392">
        <v>0.21</v>
      </c>
    </row>
    <row r="47" spans="1:10" ht="25.5" x14ac:dyDescent="0.25">
      <c r="A47" s="377"/>
      <c r="B47" s="377"/>
      <c r="C47" s="377"/>
      <c r="D47" s="377"/>
      <c r="E47" s="377" t="s">
        <v>174</v>
      </c>
      <c r="F47" s="396">
        <v>33.049999999999997</v>
      </c>
      <c r="G47" s="377" t="s">
        <v>175</v>
      </c>
      <c r="H47" s="396">
        <v>0</v>
      </c>
      <c r="I47" s="377" t="s">
        <v>176</v>
      </c>
      <c r="J47" s="396">
        <v>33.049999999999997</v>
      </c>
    </row>
    <row r="48" spans="1:10" ht="15" customHeight="1" thickBot="1" x14ac:dyDescent="0.3">
      <c r="A48" s="377"/>
      <c r="B48" s="377"/>
      <c r="C48" s="377"/>
      <c r="D48" s="377"/>
      <c r="E48" s="377" t="s">
        <v>177</v>
      </c>
      <c r="F48" s="396">
        <v>91.34</v>
      </c>
      <c r="G48" s="377"/>
      <c r="H48" s="511" t="s">
        <v>178</v>
      </c>
      <c r="I48" s="511"/>
      <c r="J48" s="396">
        <v>540.22</v>
      </c>
    </row>
    <row r="49" spans="1:10" ht="25.5" customHeight="1" thickTop="1" x14ac:dyDescent="0.25">
      <c r="A49" s="385"/>
      <c r="B49" s="385"/>
      <c r="C49" s="385"/>
      <c r="D49" s="385"/>
      <c r="E49" s="385"/>
      <c r="F49" s="385"/>
      <c r="G49" s="385"/>
      <c r="H49" s="385"/>
      <c r="I49" s="385"/>
      <c r="J49" s="385"/>
    </row>
    <row r="50" spans="1:10" ht="25.5" customHeight="1" x14ac:dyDescent="0.25">
      <c r="A50" s="375" t="s">
        <v>494</v>
      </c>
      <c r="B50" s="380" t="s">
        <v>3</v>
      </c>
      <c r="C50" s="375" t="s">
        <v>4</v>
      </c>
      <c r="D50" s="375" t="s">
        <v>5</v>
      </c>
      <c r="E50" s="512" t="s">
        <v>169</v>
      </c>
      <c r="F50" s="512"/>
      <c r="G50" s="379" t="s">
        <v>6</v>
      </c>
      <c r="H50" s="380" t="s">
        <v>7</v>
      </c>
      <c r="I50" s="380" t="s">
        <v>8</v>
      </c>
      <c r="J50" s="380" t="s">
        <v>10</v>
      </c>
    </row>
    <row r="51" spans="1:10" ht="38.25" x14ac:dyDescent="0.25">
      <c r="A51" s="373" t="s">
        <v>170</v>
      </c>
      <c r="B51" s="382" t="s">
        <v>396</v>
      </c>
      <c r="C51" s="373" t="s">
        <v>113</v>
      </c>
      <c r="D51" s="373" t="s">
        <v>365</v>
      </c>
      <c r="E51" s="513" t="s">
        <v>495</v>
      </c>
      <c r="F51" s="513"/>
      <c r="G51" s="381" t="s">
        <v>157</v>
      </c>
      <c r="H51" s="384">
        <v>1</v>
      </c>
      <c r="I51" s="383">
        <v>2777.74</v>
      </c>
      <c r="J51" s="383">
        <v>2777.74</v>
      </c>
    </row>
    <row r="52" spans="1:10" ht="15.75" customHeight="1" x14ac:dyDescent="0.25">
      <c r="A52" s="374" t="s">
        <v>172</v>
      </c>
      <c r="B52" s="387" t="s">
        <v>496</v>
      </c>
      <c r="C52" s="374" t="s">
        <v>113</v>
      </c>
      <c r="D52" s="374" t="s">
        <v>497</v>
      </c>
      <c r="E52" s="514" t="s">
        <v>335</v>
      </c>
      <c r="F52" s="514"/>
      <c r="G52" s="386" t="s">
        <v>161</v>
      </c>
      <c r="H52" s="389">
        <v>2.3334000000000001</v>
      </c>
      <c r="I52" s="388">
        <v>32.43</v>
      </c>
      <c r="J52" s="388">
        <v>75.67</v>
      </c>
    </row>
    <row r="53" spans="1:10" ht="26.45" customHeight="1" x14ac:dyDescent="0.25">
      <c r="A53" s="374" t="s">
        <v>172</v>
      </c>
      <c r="B53" s="387" t="s">
        <v>498</v>
      </c>
      <c r="C53" s="374" t="s">
        <v>113</v>
      </c>
      <c r="D53" s="374" t="s">
        <v>499</v>
      </c>
      <c r="E53" s="514" t="s">
        <v>335</v>
      </c>
      <c r="F53" s="514"/>
      <c r="G53" s="386" t="s">
        <v>161</v>
      </c>
      <c r="H53" s="389">
        <v>2.3334000000000001</v>
      </c>
      <c r="I53" s="388">
        <v>27.41</v>
      </c>
      <c r="J53" s="388">
        <v>63.95</v>
      </c>
    </row>
    <row r="54" spans="1:10" ht="38.25" x14ac:dyDescent="0.25">
      <c r="A54" s="376" t="s">
        <v>189</v>
      </c>
      <c r="B54" s="391" t="s">
        <v>500</v>
      </c>
      <c r="C54" s="376" t="s">
        <v>113</v>
      </c>
      <c r="D54" s="376" t="s">
        <v>501</v>
      </c>
      <c r="E54" s="510" t="s">
        <v>190</v>
      </c>
      <c r="F54" s="510"/>
      <c r="G54" s="390" t="s">
        <v>157</v>
      </c>
      <c r="H54" s="393">
        <v>10</v>
      </c>
      <c r="I54" s="392">
        <v>0.84</v>
      </c>
      <c r="J54" s="392">
        <v>8.4</v>
      </c>
    </row>
    <row r="55" spans="1:10" ht="15" customHeight="1" x14ac:dyDescent="0.25">
      <c r="A55" s="376" t="s">
        <v>189</v>
      </c>
      <c r="B55" s="391" t="s">
        <v>502</v>
      </c>
      <c r="C55" s="376" t="s">
        <v>113</v>
      </c>
      <c r="D55" s="376" t="s">
        <v>503</v>
      </c>
      <c r="E55" s="510" t="s">
        <v>190</v>
      </c>
      <c r="F55" s="510"/>
      <c r="G55" s="390" t="s">
        <v>157</v>
      </c>
      <c r="H55" s="393">
        <v>9</v>
      </c>
      <c r="I55" s="392">
        <v>0.61</v>
      </c>
      <c r="J55" s="392">
        <v>5.49</v>
      </c>
    </row>
    <row r="56" spans="1:10" ht="15" customHeight="1" x14ac:dyDescent="0.25">
      <c r="A56" s="376" t="s">
        <v>189</v>
      </c>
      <c r="B56" s="391" t="s">
        <v>504</v>
      </c>
      <c r="C56" s="376" t="s">
        <v>113</v>
      </c>
      <c r="D56" s="376" t="s">
        <v>505</v>
      </c>
      <c r="E56" s="510" t="s">
        <v>190</v>
      </c>
      <c r="F56" s="510"/>
      <c r="G56" s="390" t="s">
        <v>157</v>
      </c>
      <c r="H56" s="393">
        <v>6</v>
      </c>
      <c r="I56" s="392">
        <v>1.3</v>
      </c>
      <c r="J56" s="392">
        <v>7.8</v>
      </c>
    </row>
    <row r="57" spans="1:10" ht="38.25" x14ac:dyDescent="0.25">
      <c r="A57" s="376" t="s">
        <v>189</v>
      </c>
      <c r="B57" s="391" t="s">
        <v>506</v>
      </c>
      <c r="C57" s="376" t="s">
        <v>113</v>
      </c>
      <c r="D57" s="376" t="s">
        <v>507</v>
      </c>
      <c r="E57" s="510" t="s">
        <v>190</v>
      </c>
      <c r="F57" s="510"/>
      <c r="G57" s="390" t="s">
        <v>157</v>
      </c>
      <c r="H57" s="393">
        <v>4</v>
      </c>
      <c r="I57" s="392">
        <v>0.49</v>
      </c>
      <c r="J57" s="392">
        <v>1.96</v>
      </c>
    </row>
    <row r="58" spans="1:10" ht="25.5" x14ac:dyDescent="0.25">
      <c r="A58" s="376" t="s">
        <v>189</v>
      </c>
      <c r="B58" s="391" t="s">
        <v>508</v>
      </c>
      <c r="C58" s="376" t="s">
        <v>113</v>
      </c>
      <c r="D58" s="376" t="s">
        <v>509</v>
      </c>
      <c r="E58" s="510" t="s">
        <v>190</v>
      </c>
      <c r="F58" s="510"/>
      <c r="G58" s="390" t="s">
        <v>157</v>
      </c>
      <c r="H58" s="393">
        <v>2</v>
      </c>
      <c r="I58" s="392">
        <v>23.91</v>
      </c>
      <c r="J58" s="392">
        <v>47.82</v>
      </c>
    </row>
    <row r="59" spans="1:10" ht="38.25" x14ac:dyDescent="0.25">
      <c r="A59" s="376" t="s">
        <v>189</v>
      </c>
      <c r="B59" s="391" t="s">
        <v>510</v>
      </c>
      <c r="C59" s="376" t="s">
        <v>113</v>
      </c>
      <c r="D59" s="376" t="s">
        <v>511</v>
      </c>
      <c r="E59" s="510" t="s">
        <v>331</v>
      </c>
      <c r="F59" s="510"/>
      <c r="G59" s="390" t="s">
        <v>157</v>
      </c>
      <c r="H59" s="393">
        <v>1</v>
      </c>
      <c r="I59" s="392">
        <v>2566.65</v>
      </c>
      <c r="J59" s="392">
        <v>2566.65</v>
      </c>
    </row>
    <row r="60" spans="1:10" ht="15" customHeight="1" x14ac:dyDescent="0.25">
      <c r="A60" s="377"/>
      <c r="B60" s="377"/>
      <c r="C60" s="377"/>
      <c r="D60" s="377"/>
      <c r="E60" s="377" t="s">
        <v>174</v>
      </c>
      <c r="F60" s="396">
        <v>95.24</v>
      </c>
      <c r="G60" s="377" t="s">
        <v>175</v>
      </c>
      <c r="H60" s="396">
        <v>0</v>
      </c>
      <c r="I60" s="377" t="s">
        <v>176</v>
      </c>
      <c r="J60" s="396">
        <v>95.24</v>
      </c>
    </row>
    <row r="61" spans="1:10" ht="15" customHeight="1" thickBot="1" x14ac:dyDescent="0.3">
      <c r="A61" s="377"/>
      <c r="B61" s="377"/>
      <c r="C61" s="377"/>
      <c r="D61" s="377"/>
      <c r="E61" s="377" t="s">
        <v>177</v>
      </c>
      <c r="F61" s="396">
        <v>565.27</v>
      </c>
      <c r="G61" s="377"/>
      <c r="H61" s="511" t="s">
        <v>178</v>
      </c>
      <c r="I61" s="511"/>
      <c r="J61" s="396">
        <v>3343.01</v>
      </c>
    </row>
    <row r="62" spans="1:10" ht="15" customHeight="1" thickTop="1" x14ac:dyDescent="0.25">
      <c r="A62" s="385"/>
      <c r="B62" s="385"/>
      <c r="C62" s="385"/>
      <c r="D62" s="385"/>
      <c r="E62" s="385"/>
      <c r="F62" s="385"/>
      <c r="G62" s="385"/>
      <c r="H62" s="385"/>
      <c r="I62" s="385"/>
      <c r="J62" s="385"/>
    </row>
    <row r="63" spans="1:10" ht="15" customHeight="1" x14ac:dyDescent="0.25">
      <c r="A63" s="375" t="s">
        <v>512</v>
      </c>
      <c r="B63" s="380" t="s">
        <v>3</v>
      </c>
      <c r="C63" s="375" t="s">
        <v>4</v>
      </c>
      <c r="D63" s="375" t="s">
        <v>5</v>
      </c>
      <c r="E63" s="512" t="s">
        <v>169</v>
      </c>
      <c r="F63" s="512"/>
      <c r="G63" s="379" t="s">
        <v>6</v>
      </c>
      <c r="H63" s="380" t="s">
        <v>7</v>
      </c>
      <c r="I63" s="380" t="s">
        <v>8</v>
      </c>
      <c r="J63" s="380" t="s">
        <v>10</v>
      </c>
    </row>
    <row r="64" spans="1:10" ht="15" customHeight="1" x14ac:dyDescent="0.25">
      <c r="A64" s="373" t="s">
        <v>170</v>
      </c>
      <c r="B64" s="382" t="s">
        <v>397</v>
      </c>
      <c r="C64" s="373" t="s">
        <v>366</v>
      </c>
      <c r="D64" s="373" t="s">
        <v>398</v>
      </c>
      <c r="E64" s="513" t="s">
        <v>513</v>
      </c>
      <c r="F64" s="513"/>
      <c r="G64" s="381" t="s">
        <v>166</v>
      </c>
      <c r="H64" s="384">
        <v>1</v>
      </c>
      <c r="I64" s="383">
        <v>1103.95</v>
      </c>
      <c r="J64" s="383">
        <v>1103.95</v>
      </c>
    </row>
    <row r="65" spans="1:10" ht="15" customHeight="1" x14ac:dyDescent="0.25">
      <c r="A65" s="374" t="s">
        <v>172</v>
      </c>
      <c r="B65" s="387" t="s">
        <v>515</v>
      </c>
      <c r="C65" s="374" t="s">
        <v>366</v>
      </c>
      <c r="D65" s="374" t="s">
        <v>516</v>
      </c>
      <c r="E65" s="514" t="s">
        <v>517</v>
      </c>
      <c r="F65" s="514"/>
      <c r="G65" s="386" t="s">
        <v>155</v>
      </c>
      <c r="H65" s="389">
        <v>4.2000000000000003E-2</v>
      </c>
      <c r="I65" s="388">
        <v>739.88</v>
      </c>
      <c r="J65" s="388">
        <v>31.07</v>
      </c>
    </row>
    <row r="66" spans="1:10" ht="38.25" x14ac:dyDescent="0.25">
      <c r="A66" s="374" t="s">
        <v>172</v>
      </c>
      <c r="B66" s="387" t="s">
        <v>518</v>
      </c>
      <c r="C66" s="374" t="s">
        <v>366</v>
      </c>
      <c r="D66" s="374" t="s">
        <v>519</v>
      </c>
      <c r="E66" s="514" t="s">
        <v>520</v>
      </c>
      <c r="F66" s="514"/>
      <c r="G66" s="386" t="s">
        <v>274</v>
      </c>
      <c r="H66" s="389">
        <v>3.36</v>
      </c>
      <c r="I66" s="388">
        <v>13.37</v>
      </c>
      <c r="J66" s="388">
        <v>44.92</v>
      </c>
    </row>
    <row r="67" spans="1:10" ht="15.75" customHeight="1" x14ac:dyDescent="0.25">
      <c r="A67" s="374" t="s">
        <v>172</v>
      </c>
      <c r="B67" s="387" t="s">
        <v>180</v>
      </c>
      <c r="C67" s="374" t="s">
        <v>113</v>
      </c>
      <c r="D67" s="374" t="s">
        <v>181</v>
      </c>
      <c r="E67" s="514" t="s">
        <v>335</v>
      </c>
      <c r="F67" s="514"/>
      <c r="G67" s="386" t="s">
        <v>161</v>
      </c>
      <c r="H67" s="389">
        <v>2</v>
      </c>
      <c r="I67" s="388">
        <v>25.81</v>
      </c>
      <c r="J67" s="388">
        <v>51.62</v>
      </c>
    </row>
    <row r="68" spans="1:10" ht="26.45" customHeight="1" x14ac:dyDescent="0.25">
      <c r="A68" s="374" t="s">
        <v>172</v>
      </c>
      <c r="B68" s="387" t="s">
        <v>198</v>
      </c>
      <c r="C68" s="374" t="s">
        <v>113</v>
      </c>
      <c r="D68" s="374" t="s">
        <v>199</v>
      </c>
      <c r="E68" s="514" t="s">
        <v>335</v>
      </c>
      <c r="F68" s="514"/>
      <c r="G68" s="386" t="s">
        <v>161</v>
      </c>
      <c r="H68" s="389">
        <v>2</v>
      </c>
      <c r="I68" s="388">
        <v>34.28</v>
      </c>
      <c r="J68" s="388">
        <v>68.56</v>
      </c>
    </row>
    <row r="69" spans="1:10" x14ac:dyDescent="0.25">
      <c r="A69" s="376" t="s">
        <v>189</v>
      </c>
      <c r="B69" s="391" t="s">
        <v>960</v>
      </c>
      <c r="C69" s="376" t="s">
        <v>113</v>
      </c>
      <c r="D69" s="376" t="s">
        <v>961</v>
      </c>
      <c r="E69" s="510" t="s">
        <v>242</v>
      </c>
      <c r="F69" s="510"/>
      <c r="G69" s="390" t="s">
        <v>161</v>
      </c>
      <c r="H69" s="393">
        <v>2</v>
      </c>
      <c r="I69" s="392">
        <v>24.29</v>
      </c>
      <c r="J69" s="392">
        <v>48.58</v>
      </c>
    </row>
    <row r="70" spans="1:10" ht="25.5" x14ac:dyDescent="0.25">
      <c r="A70" s="376" t="s">
        <v>189</v>
      </c>
      <c r="B70" s="391" t="s">
        <v>1086</v>
      </c>
      <c r="C70" s="376" t="s">
        <v>113</v>
      </c>
      <c r="D70" s="376" t="s">
        <v>1087</v>
      </c>
      <c r="E70" s="510" t="s">
        <v>190</v>
      </c>
      <c r="F70" s="510"/>
      <c r="G70" s="390" t="s">
        <v>157</v>
      </c>
      <c r="H70" s="393">
        <v>1</v>
      </c>
      <c r="I70" s="392">
        <v>50.79</v>
      </c>
      <c r="J70" s="392">
        <v>50.79</v>
      </c>
    </row>
    <row r="71" spans="1:10" ht="25.5" customHeight="1" x14ac:dyDescent="0.25">
      <c r="A71" s="376" t="s">
        <v>189</v>
      </c>
      <c r="B71" s="391" t="s">
        <v>521</v>
      </c>
      <c r="C71" s="376" t="s">
        <v>366</v>
      </c>
      <c r="D71" s="376" t="s">
        <v>522</v>
      </c>
      <c r="E71" s="510" t="s">
        <v>190</v>
      </c>
      <c r="F71" s="510"/>
      <c r="G71" s="390" t="s">
        <v>166</v>
      </c>
      <c r="H71" s="393">
        <v>1</v>
      </c>
      <c r="I71" s="392">
        <v>186.45</v>
      </c>
      <c r="J71" s="392">
        <v>186.45</v>
      </c>
    </row>
    <row r="72" spans="1:10" ht="25.5" customHeight="1" x14ac:dyDescent="0.25">
      <c r="A72" s="376" t="s">
        <v>189</v>
      </c>
      <c r="B72" s="391" t="s">
        <v>523</v>
      </c>
      <c r="C72" s="376" t="s">
        <v>366</v>
      </c>
      <c r="D72" s="376" t="s">
        <v>524</v>
      </c>
      <c r="E72" s="510" t="s">
        <v>190</v>
      </c>
      <c r="F72" s="510"/>
      <c r="G72" s="390" t="s">
        <v>166</v>
      </c>
      <c r="H72" s="393">
        <v>1</v>
      </c>
      <c r="I72" s="392">
        <v>347.9</v>
      </c>
      <c r="J72" s="392">
        <v>347.9</v>
      </c>
    </row>
    <row r="73" spans="1:10" ht="25.5" x14ac:dyDescent="0.25">
      <c r="A73" s="376" t="s">
        <v>189</v>
      </c>
      <c r="B73" s="391" t="s">
        <v>525</v>
      </c>
      <c r="C73" s="376" t="s">
        <v>366</v>
      </c>
      <c r="D73" s="376" t="s">
        <v>526</v>
      </c>
      <c r="E73" s="510" t="s">
        <v>190</v>
      </c>
      <c r="F73" s="510"/>
      <c r="G73" s="390" t="s">
        <v>166</v>
      </c>
      <c r="H73" s="393">
        <v>1</v>
      </c>
      <c r="I73" s="392">
        <v>249</v>
      </c>
      <c r="J73" s="392">
        <v>249</v>
      </c>
    </row>
    <row r="74" spans="1:10" ht="25.5" x14ac:dyDescent="0.25">
      <c r="A74" s="376" t="s">
        <v>189</v>
      </c>
      <c r="B74" s="391" t="s">
        <v>527</v>
      </c>
      <c r="C74" s="376" t="s">
        <v>366</v>
      </c>
      <c r="D74" s="376" t="s">
        <v>528</v>
      </c>
      <c r="E74" s="510" t="s">
        <v>190</v>
      </c>
      <c r="F74" s="510"/>
      <c r="G74" s="390" t="s">
        <v>435</v>
      </c>
      <c r="H74" s="393">
        <v>1.2</v>
      </c>
      <c r="I74" s="392">
        <v>20.89</v>
      </c>
      <c r="J74" s="392">
        <v>25.06</v>
      </c>
    </row>
    <row r="75" spans="1:10" ht="25.5" x14ac:dyDescent="0.25">
      <c r="A75" s="377"/>
      <c r="B75" s="377"/>
      <c r="C75" s="377"/>
      <c r="D75" s="377"/>
      <c r="E75" s="377" t="s">
        <v>174</v>
      </c>
      <c r="F75" s="396">
        <v>146.68</v>
      </c>
      <c r="G75" s="377" t="s">
        <v>175</v>
      </c>
      <c r="H75" s="396">
        <v>0</v>
      </c>
      <c r="I75" s="377" t="s">
        <v>176</v>
      </c>
      <c r="J75" s="396">
        <v>146.68</v>
      </c>
    </row>
    <row r="76" spans="1:10" ht="15.75" customHeight="1" thickBot="1" x14ac:dyDescent="0.3">
      <c r="A76" s="377"/>
      <c r="B76" s="377"/>
      <c r="C76" s="377"/>
      <c r="D76" s="377"/>
      <c r="E76" s="377" t="s">
        <v>177</v>
      </c>
      <c r="F76" s="396">
        <v>224.65</v>
      </c>
      <c r="G76" s="377"/>
      <c r="H76" s="511" t="s">
        <v>178</v>
      </c>
      <c r="I76" s="511"/>
      <c r="J76" s="396">
        <v>1328.6</v>
      </c>
    </row>
    <row r="77" spans="1:10" ht="15.75" thickTop="1" x14ac:dyDescent="0.25">
      <c r="A77" s="385"/>
      <c r="B77" s="385"/>
      <c r="C77" s="385"/>
      <c r="D77" s="385"/>
      <c r="E77" s="385"/>
      <c r="F77" s="385"/>
      <c r="G77" s="385"/>
      <c r="H77" s="385"/>
      <c r="I77" s="385"/>
      <c r="J77" s="385"/>
    </row>
    <row r="78" spans="1:10" ht="30" x14ac:dyDescent="0.25">
      <c r="A78" s="375" t="s">
        <v>529</v>
      </c>
      <c r="B78" s="380" t="s">
        <v>3</v>
      </c>
      <c r="C78" s="375" t="s">
        <v>4</v>
      </c>
      <c r="D78" s="375" t="s">
        <v>5</v>
      </c>
      <c r="E78" s="512" t="s">
        <v>169</v>
      </c>
      <c r="F78" s="512"/>
      <c r="G78" s="379" t="s">
        <v>6</v>
      </c>
      <c r="H78" s="380" t="s">
        <v>7</v>
      </c>
      <c r="I78" s="380" t="s">
        <v>8</v>
      </c>
      <c r="J78" s="380" t="s">
        <v>10</v>
      </c>
    </row>
    <row r="79" spans="1:10" ht="15" customHeight="1" x14ac:dyDescent="0.25">
      <c r="A79" s="373" t="s">
        <v>170</v>
      </c>
      <c r="B79" s="382" t="s">
        <v>399</v>
      </c>
      <c r="C79" s="373" t="s">
        <v>113</v>
      </c>
      <c r="D79" s="373" t="s">
        <v>367</v>
      </c>
      <c r="E79" s="513" t="s">
        <v>530</v>
      </c>
      <c r="F79" s="513"/>
      <c r="G79" s="381" t="s">
        <v>157</v>
      </c>
      <c r="H79" s="384">
        <v>1</v>
      </c>
      <c r="I79" s="383">
        <v>8.99</v>
      </c>
      <c r="J79" s="383">
        <v>8.99</v>
      </c>
    </row>
    <row r="80" spans="1:10" ht="15" customHeight="1" x14ac:dyDescent="0.25">
      <c r="A80" s="374" t="s">
        <v>172</v>
      </c>
      <c r="B80" s="387" t="s">
        <v>531</v>
      </c>
      <c r="C80" s="374" t="s">
        <v>113</v>
      </c>
      <c r="D80" s="374" t="s">
        <v>532</v>
      </c>
      <c r="E80" s="514" t="s">
        <v>335</v>
      </c>
      <c r="F80" s="514"/>
      <c r="G80" s="386" t="s">
        <v>161</v>
      </c>
      <c r="H80" s="389">
        <v>0.1106</v>
      </c>
      <c r="I80" s="388">
        <v>26.27</v>
      </c>
      <c r="J80" s="388">
        <v>2.9</v>
      </c>
    </row>
    <row r="81" spans="1:10" ht="26.45" customHeight="1" x14ac:dyDescent="0.25">
      <c r="A81" s="374" t="s">
        <v>172</v>
      </c>
      <c r="B81" s="387" t="s">
        <v>533</v>
      </c>
      <c r="C81" s="374" t="s">
        <v>113</v>
      </c>
      <c r="D81" s="374" t="s">
        <v>534</v>
      </c>
      <c r="E81" s="514" t="s">
        <v>335</v>
      </c>
      <c r="F81" s="514"/>
      <c r="G81" s="386" t="s">
        <v>161</v>
      </c>
      <c r="H81" s="389">
        <v>0.1106</v>
      </c>
      <c r="I81" s="388">
        <v>33.799999999999997</v>
      </c>
      <c r="J81" s="388">
        <v>3.73</v>
      </c>
    </row>
    <row r="82" spans="1:10" x14ac:dyDescent="0.25">
      <c r="A82" s="376" t="s">
        <v>189</v>
      </c>
      <c r="B82" s="391" t="s">
        <v>535</v>
      </c>
      <c r="C82" s="376" t="s">
        <v>113</v>
      </c>
      <c r="D82" s="376" t="s">
        <v>536</v>
      </c>
      <c r="E82" s="510" t="s">
        <v>190</v>
      </c>
      <c r="F82" s="510"/>
      <c r="G82" s="390" t="s">
        <v>157</v>
      </c>
      <c r="H82" s="393">
        <v>7.1000000000000004E-3</v>
      </c>
      <c r="I82" s="392">
        <v>62.71</v>
      </c>
      <c r="J82" s="392">
        <v>0.44</v>
      </c>
    </row>
    <row r="83" spans="1:10" ht="26.45" customHeight="1" x14ac:dyDescent="0.25">
      <c r="A83" s="376" t="s">
        <v>189</v>
      </c>
      <c r="B83" s="391" t="s">
        <v>537</v>
      </c>
      <c r="C83" s="376" t="s">
        <v>113</v>
      </c>
      <c r="D83" s="376" t="s">
        <v>538</v>
      </c>
      <c r="E83" s="510" t="s">
        <v>190</v>
      </c>
      <c r="F83" s="510"/>
      <c r="G83" s="390" t="s">
        <v>157</v>
      </c>
      <c r="H83" s="393">
        <v>1</v>
      </c>
      <c r="I83" s="392">
        <v>1.35</v>
      </c>
      <c r="J83" s="392">
        <v>1.35</v>
      </c>
    </row>
    <row r="84" spans="1:10" ht="15" customHeight="1" x14ac:dyDescent="0.25">
      <c r="A84" s="376" t="s">
        <v>189</v>
      </c>
      <c r="B84" s="391" t="s">
        <v>539</v>
      </c>
      <c r="C84" s="376" t="s">
        <v>113</v>
      </c>
      <c r="D84" s="376" t="s">
        <v>540</v>
      </c>
      <c r="E84" s="510" t="s">
        <v>190</v>
      </c>
      <c r="F84" s="510"/>
      <c r="G84" s="390" t="s">
        <v>157</v>
      </c>
      <c r="H84" s="393">
        <v>8.0000000000000002E-3</v>
      </c>
      <c r="I84" s="392">
        <v>71.040000000000006</v>
      </c>
      <c r="J84" s="392">
        <v>0.56000000000000005</v>
      </c>
    </row>
    <row r="85" spans="1:10" x14ac:dyDescent="0.25">
      <c r="A85" s="376" t="s">
        <v>189</v>
      </c>
      <c r="B85" s="391" t="s">
        <v>541</v>
      </c>
      <c r="C85" s="376" t="s">
        <v>113</v>
      </c>
      <c r="D85" s="376" t="s">
        <v>542</v>
      </c>
      <c r="E85" s="510" t="s">
        <v>190</v>
      </c>
      <c r="F85" s="510"/>
      <c r="G85" s="390" t="s">
        <v>157</v>
      </c>
      <c r="H85" s="393">
        <v>6.1000000000000004E-3</v>
      </c>
      <c r="I85" s="392">
        <v>1.96</v>
      </c>
      <c r="J85" s="392">
        <v>0.01</v>
      </c>
    </row>
    <row r="86" spans="1:10" ht="25.5" x14ac:dyDescent="0.25">
      <c r="A86" s="377"/>
      <c r="B86" s="377"/>
      <c r="C86" s="377"/>
      <c r="D86" s="377"/>
      <c r="E86" s="377" t="s">
        <v>174</v>
      </c>
      <c r="F86" s="396">
        <v>4.63</v>
      </c>
      <c r="G86" s="377" t="s">
        <v>175</v>
      </c>
      <c r="H86" s="396">
        <v>0</v>
      </c>
      <c r="I86" s="377" t="s">
        <v>176</v>
      </c>
      <c r="J86" s="396">
        <v>4.63</v>
      </c>
    </row>
    <row r="87" spans="1:10" ht="15" customHeight="1" thickBot="1" x14ac:dyDescent="0.3">
      <c r="A87" s="377"/>
      <c r="B87" s="377"/>
      <c r="C87" s="377"/>
      <c r="D87" s="377"/>
      <c r="E87" s="377" t="s">
        <v>177</v>
      </c>
      <c r="F87" s="396">
        <v>1.82</v>
      </c>
      <c r="G87" s="377"/>
      <c r="H87" s="511" t="s">
        <v>178</v>
      </c>
      <c r="I87" s="511"/>
      <c r="J87" s="396">
        <v>10.81</v>
      </c>
    </row>
    <row r="88" spans="1:10" ht="15" customHeight="1" thickTop="1" x14ac:dyDescent="0.25">
      <c r="A88" s="385"/>
      <c r="B88" s="385"/>
      <c r="C88" s="385"/>
      <c r="D88" s="385"/>
      <c r="E88" s="385"/>
      <c r="F88" s="385"/>
      <c r="G88" s="385"/>
      <c r="H88" s="385"/>
      <c r="I88" s="385"/>
      <c r="J88" s="385"/>
    </row>
    <row r="89" spans="1:10" ht="15" customHeight="1" x14ac:dyDescent="0.25">
      <c r="A89" s="375" t="s">
        <v>543</v>
      </c>
      <c r="B89" s="380" t="s">
        <v>3</v>
      </c>
      <c r="C89" s="375" t="s">
        <v>4</v>
      </c>
      <c r="D89" s="375" t="s">
        <v>5</v>
      </c>
      <c r="E89" s="512" t="s">
        <v>169</v>
      </c>
      <c r="F89" s="512"/>
      <c r="G89" s="379" t="s">
        <v>6</v>
      </c>
      <c r="H89" s="380" t="s">
        <v>7</v>
      </c>
      <c r="I89" s="380" t="s">
        <v>8</v>
      </c>
      <c r="J89" s="380" t="s">
        <v>10</v>
      </c>
    </row>
    <row r="90" spans="1:10" ht="15" customHeight="1" x14ac:dyDescent="0.25">
      <c r="A90" s="373" t="s">
        <v>170</v>
      </c>
      <c r="B90" s="382" t="s">
        <v>1130</v>
      </c>
      <c r="C90" s="373" t="s">
        <v>113</v>
      </c>
      <c r="D90" s="373" t="s">
        <v>1138</v>
      </c>
      <c r="E90" s="513" t="s">
        <v>530</v>
      </c>
      <c r="F90" s="513"/>
      <c r="G90" s="381" t="s">
        <v>157</v>
      </c>
      <c r="H90" s="384">
        <v>1</v>
      </c>
      <c r="I90" s="383">
        <v>59.35</v>
      </c>
      <c r="J90" s="383">
        <v>59.35</v>
      </c>
    </row>
    <row r="91" spans="1:10" ht="15" customHeight="1" x14ac:dyDescent="0.25">
      <c r="A91" s="374" t="s">
        <v>172</v>
      </c>
      <c r="B91" s="387" t="s">
        <v>531</v>
      </c>
      <c r="C91" s="374" t="s">
        <v>113</v>
      </c>
      <c r="D91" s="374" t="s">
        <v>532</v>
      </c>
      <c r="E91" s="514" t="s">
        <v>335</v>
      </c>
      <c r="F91" s="514"/>
      <c r="G91" s="386" t="s">
        <v>161</v>
      </c>
      <c r="H91" s="389">
        <v>0.48980000000000001</v>
      </c>
      <c r="I91" s="388">
        <v>26.27</v>
      </c>
      <c r="J91" s="388">
        <v>12.86</v>
      </c>
    </row>
    <row r="92" spans="1:10" ht="15" customHeight="1" x14ac:dyDescent="0.25">
      <c r="A92" s="374" t="s">
        <v>172</v>
      </c>
      <c r="B92" s="387" t="s">
        <v>533</v>
      </c>
      <c r="C92" s="374" t="s">
        <v>113</v>
      </c>
      <c r="D92" s="374" t="s">
        <v>534</v>
      </c>
      <c r="E92" s="514" t="s">
        <v>335</v>
      </c>
      <c r="F92" s="514"/>
      <c r="G92" s="386" t="s">
        <v>161</v>
      </c>
      <c r="H92" s="389">
        <v>0.48980000000000001</v>
      </c>
      <c r="I92" s="388">
        <v>33.799999999999997</v>
      </c>
      <c r="J92" s="388">
        <v>16.55</v>
      </c>
    </row>
    <row r="93" spans="1:10" ht="15" customHeight="1" x14ac:dyDescent="0.25">
      <c r="A93" s="376" t="s">
        <v>189</v>
      </c>
      <c r="B93" s="391" t="s">
        <v>1139</v>
      </c>
      <c r="C93" s="376" t="s">
        <v>113</v>
      </c>
      <c r="D93" s="376" t="s">
        <v>1140</v>
      </c>
      <c r="E93" s="510" t="s">
        <v>190</v>
      </c>
      <c r="F93" s="510"/>
      <c r="G93" s="390" t="s">
        <v>157</v>
      </c>
      <c r="H93" s="393">
        <v>6.6E-3</v>
      </c>
      <c r="I93" s="392">
        <v>13.61</v>
      </c>
      <c r="J93" s="392">
        <v>0.08</v>
      </c>
    </row>
    <row r="94" spans="1:10" ht="26.45" customHeight="1" x14ac:dyDescent="0.25">
      <c r="A94" s="376" t="s">
        <v>189</v>
      </c>
      <c r="B94" s="391" t="s">
        <v>1141</v>
      </c>
      <c r="C94" s="376" t="s">
        <v>113</v>
      </c>
      <c r="D94" s="376" t="s">
        <v>1142</v>
      </c>
      <c r="E94" s="510" t="s">
        <v>190</v>
      </c>
      <c r="F94" s="510"/>
      <c r="G94" s="390" t="s">
        <v>157</v>
      </c>
      <c r="H94" s="393">
        <v>1</v>
      </c>
      <c r="I94" s="392">
        <v>29.86</v>
      </c>
      <c r="J94" s="392">
        <v>29.86</v>
      </c>
    </row>
    <row r="95" spans="1:10" ht="26.45" customHeight="1" x14ac:dyDescent="0.25">
      <c r="A95" s="377"/>
      <c r="B95" s="377"/>
      <c r="C95" s="377"/>
      <c r="D95" s="377"/>
      <c r="E95" s="377" t="s">
        <v>174</v>
      </c>
      <c r="F95" s="396">
        <v>20.51</v>
      </c>
      <c r="G95" s="377" t="s">
        <v>175</v>
      </c>
      <c r="H95" s="396">
        <v>0</v>
      </c>
      <c r="I95" s="377" t="s">
        <v>176</v>
      </c>
      <c r="J95" s="396">
        <v>20.51</v>
      </c>
    </row>
    <row r="96" spans="1:10" ht="15" customHeight="1" thickBot="1" x14ac:dyDescent="0.3">
      <c r="A96" s="377"/>
      <c r="B96" s="377"/>
      <c r="C96" s="377"/>
      <c r="D96" s="377"/>
      <c r="E96" s="377" t="s">
        <v>177</v>
      </c>
      <c r="F96" s="396">
        <v>12.07</v>
      </c>
      <c r="G96" s="377"/>
      <c r="H96" s="511" t="s">
        <v>178</v>
      </c>
      <c r="I96" s="511"/>
      <c r="J96" s="396">
        <v>71.42</v>
      </c>
    </row>
    <row r="97" spans="1:10" ht="15" customHeight="1" thickTop="1" x14ac:dyDescent="0.25">
      <c r="A97" s="385"/>
      <c r="B97" s="385"/>
      <c r="C97" s="385"/>
      <c r="D97" s="385"/>
      <c r="E97" s="385"/>
      <c r="F97" s="385"/>
      <c r="G97" s="385"/>
      <c r="H97" s="385"/>
      <c r="I97" s="385"/>
      <c r="J97" s="385"/>
    </row>
    <row r="98" spans="1:10" ht="15.75" customHeight="1" x14ac:dyDescent="0.25">
      <c r="A98" s="375" t="s">
        <v>545</v>
      </c>
      <c r="B98" s="380" t="s">
        <v>3</v>
      </c>
      <c r="C98" s="375" t="s">
        <v>4</v>
      </c>
      <c r="D98" s="375" t="s">
        <v>5</v>
      </c>
      <c r="E98" s="512" t="s">
        <v>169</v>
      </c>
      <c r="F98" s="512"/>
      <c r="G98" s="379" t="s">
        <v>6</v>
      </c>
      <c r="H98" s="380" t="s">
        <v>7</v>
      </c>
      <c r="I98" s="380" t="s">
        <v>8</v>
      </c>
      <c r="J98" s="380" t="s">
        <v>10</v>
      </c>
    </row>
    <row r="99" spans="1:10" ht="38.25" x14ac:dyDescent="0.25">
      <c r="A99" s="373" t="s">
        <v>170</v>
      </c>
      <c r="B99" s="382" t="s">
        <v>400</v>
      </c>
      <c r="C99" s="373" t="s">
        <v>113</v>
      </c>
      <c r="D99" s="373" t="s">
        <v>368</v>
      </c>
      <c r="E99" s="513" t="s">
        <v>530</v>
      </c>
      <c r="F99" s="513"/>
      <c r="G99" s="381" t="s">
        <v>157</v>
      </c>
      <c r="H99" s="384">
        <v>1</v>
      </c>
      <c r="I99" s="383">
        <v>6.17</v>
      </c>
      <c r="J99" s="383">
        <v>6.17</v>
      </c>
    </row>
    <row r="100" spans="1:10" ht="15" customHeight="1" x14ac:dyDescent="0.25">
      <c r="A100" s="374" t="s">
        <v>172</v>
      </c>
      <c r="B100" s="387" t="s">
        <v>531</v>
      </c>
      <c r="C100" s="374" t="s">
        <v>113</v>
      </c>
      <c r="D100" s="374" t="s">
        <v>532</v>
      </c>
      <c r="E100" s="514" t="s">
        <v>335</v>
      </c>
      <c r="F100" s="514"/>
      <c r="G100" s="386" t="s">
        <v>161</v>
      </c>
      <c r="H100" s="389">
        <v>7.3700000000000002E-2</v>
      </c>
      <c r="I100" s="388">
        <v>26.27</v>
      </c>
      <c r="J100" s="388">
        <v>1.93</v>
      </c>
    </row>
    <row r="101" spans="1:10" ht="15" customHeight="1" x14ac:dyDescent="0.25">
      <c r="A101" s="374" t="s">
        <v>172</v>
      </c>
      <c r="B101" s="387" t="s">
        <v>533</v>
      </c>
      <c r="C101" s="374" t="s">
        <v>113</v>
      </c>
      <c r="D101" s="374" t="s">
        <v>534</v>
      </c>
      <c r="E101" s="514" t="s">
        <v>335</v>
      </c>
      <c r="F101" s="514"/>
      <c r="G101" s="386" t="s">
        <v>161</v>
      </c>
      <c r="H101" s="389">
        <v>7.3700000000000002E-2</v>
      </c>
      <c r="I101" s="388">
        <v>33.799999999999997</v>
      </c>
      <c r="J101" s="388">
        <v>2.4900000000000002</v>
      </c>
    </row>
    <row r="102" spans="1:10" ht="15" customHeight="1" x14ac:dyDescent="0.25">
      <c r="A102" s="376" t="s">
        <v>189</v>
      </c>
      <c r="B102" s="391" t="s">
        <v>535</v>
      </c>
      <c r="C102" s="376" t="s">
        <v>113</v>
      </c>
      <c r="D102" s="376" t="s">
        <v>536</v>
      </c>
      <c r="E102" s="510" t="s">
        <v>190</v>
      </c>
      <c r="F102" s="510"/>
      <c r="G102" s="390" t="s">
        <v>157</v>
      </c>
      <c r="H102" s="393">
        <v>7.1000000000000004E-3</v>
      </c>
      <c r="I102" s="392">
        <v>62.71</v>
      </c>
      <c r="J102" s="392">
        <v>0.44</v>
      </c>
    </row>
    <row r="103" spans="1:10" x14ac:dyDescent="0.25">
      <c r="A103" s="376" t="s">
        <v>189</v>
      </c>
      <c r="B103" s="391" t="s">
        <v>546</v>
      </c>
      <c r="C103" s="376" t="s">
        <v>113</v>
      </c>
      <c r="D103" s="376" t="s">
        <v>547</v>
      </c>
      <c r="E103" s="510" t="s">
        <v>190</v>
      </c>
      <c r="F103" s="510"/>
      <c r="G103" s="390" t="s">
        <v>157</v>
      </c>
      <c r="H103" s="393">
        <v>1</v>
      </c>
      <c r="I103" s="392">
        <v>0.74</v>
      </c>
      <c r="J103" s="392">
        <v>0.74</v>
      </c>
    </row>
    <row r="104" spans="1:10" ht="26.45" customHeight="1" x14ac:dyDescent="0.25">
      <c r="A104" s="376" t="s">
        <v>189</v>
      </c>
      <c r="B104" s="391" t="s">
        <v>539</v>
      </c>
      <c r="C104" s="376" t="s">
        <v>113</v>
      </c>
      <c r="D104" s="376" t="s">
        <v>540</v>
      </c>
      <c r="E104" s="510" t="s">
        <v>190</v>
      </c>
      <c r="F104" s="510"/>
      <c r="G104" s="390" t="s">
        <v>157</v>
      </c>
      <c r="H104" s="393">
        <v>8.0000000000000002E-3</v>
      </c>
      <c r="I104" s="392">
        <v>71.040000000000006</v>
      </c>
      <c r="J104" s="392">
        <v>0.56000000000000005</v>
      </c>
    </row>
    <row r="105" spans="1:10" ht="26.45" customHeight="1" x14ac:dyDescent="0.25">
      <c r="A105" s="376" t="s">
        <v>189</v>
      </c>
      <c r="B105" s="391" t="s">
        <v>541</v>
      </c>
      <c r="C105" s="376" t="s">
        <v>113</v>
      </c>
      <c r="D105" s="376" t="s">
        <v>542</v>
      </c>
      <c r="E105" s="510" t="s">
        <v>190</v>
      </c>
      <c r="F105" s="510"/>
      <c r="G105" s="390" t="s">
        <v>157</v>
      </c>
      <c r="H105" s="393">
        <v>6.1000000000000004E-3</v>
      </c>
      <c r="I105" s="392">
        <v>1.96</v>
      </c>
      <c r="J105" s="392">
        <v>0.01</v>
      </c>
    </row>
    <row r="106" spans="1:10" ht="25.5" x14ac:dyDescent="0.25">
      <c r="A106" s="377"/>
      <c r="B106" s="377"/>
      <c r="C106" s="377"/>
      <c r="D106" s="377"/>
      <c r="E106" s="377" t="s">
        <v>174</v>
      </c>
      <c r="F106" s="396">
        <v>3.08</v>
      </c>
      <c r="G106" s="377" t="s">
        <v>175</v>
      </c>
      <c r="H106" s="396">
        <v>0</v>
      </c>
      <c r="I106" s="377" t="s">
        <v>176</v>
      </c>
      <c r="J106" s="396">
        <v>3.08</v>
      </c>
    </row>
    <row r="107" spans="1:10" ht="15" customHeight="1" thickBot="1" x14ac:dyDescent="0.3">
      <c r="A107" s="377"/>
      <c r="B107" s="377"/>
      <c r="C107" s="377"/>
      <c r="D107" s="377"/>
      <c r="E107" s="377" t="s">
        <v>177</v>
      </c>
      <c r="F107" s="396">
        <v>1.25</v>
      </c>
      <c r="G107" s="377"/>
      <c r="H107" s="511" t="s">
        <v>178</v>
      </c>
      <c r="I107" s="511"/>
      <c r="J107" s="396">
        <v>7.42</v>
      </c>
    </row>
    <row r="108" spans="1:10" ht="15" customHeight="1" thickTop="1" x14ac:dyDescent="0.25">
      <c r="A108" s="385"/>
      <c r="B108" s="385"/>
      <c r="C108" s="385"/>
      <c r="D108" s="385"/>
      <c r="E108" s="385"/>
      <c r="F108" s="385"/>
      <c r="G108" s="385"/>
      <c r="H108" s="385"/>
      <c r="I108" s="385"/>
      <c r="J108" s="385"/>
    </row>
    <row r="109" spans="1:10" ht="30" x14ac:dyDescent="0.25">
      <c r="A109" s="375" t="s">
        <v>548</v>
      </c>
      <c r="B109" s="380" t="s">
        <v>3</v>
      </c>
      <c r="C109" s="375" t="s">
        <v>4</v>
      </c>
      <c r="D109" s="375" t="s">
        <v>5</v>
      </c>
      <c r="E109" s="512" t="s">
        <v>169</v>
      </c>
      <c r="F109" s="512"/>
      <c r="G109" s="379" t="s">
        <v>6</v>
      </c>
      <c r="H109" s="380" t="s">
        <v>7</v>
      </c>
      <c r="I109" s="380" t="s">
        <v>8</v>
      </c>
      <c r="J109" s="380" t="s">
        <v>10</v>
      </c>
    </row>
    <row r="110" spans="1:10" ht="15" customHeight="1" x14ac:dyDescent="0.25">
      <c r="A110" s="373" t="s">
        <v>170</v>
      </c>
      <c r="B110" s="382" t="s">
        <v>401</v>
      </c>
      <c r="C110" s="373" t="s">
        <v>113</v>
      </c>
      <c r="D110" s="373" t="s">
        <v>369</v>
      </c>
      <c r="E110" s="513" t="s">
        <v>530</v>
      </c>
      <c r="F110" s="513"/>
      <c r="G110" s="381" t="s">
        <v>158</v>
      </c>
      <c r="H110" s="384">
        <v>1</v>
      </c>
      <c r="I110" s="383">
        <v>19.28</v>
      </c>
      <c r="J110" s="383">
        <v>19.28</v>
      </c>
    </row>
    <row r="111" spans="1:10" ht="15" customHeight="1" x14ac:dyDescent="0.25">
      <c r="A111" s="374" t="s">
        <v>172</v>
      </c>
      <c r="B111" s="387" t="s">
        <v>531</v>
      </c>
      <c r="C111" s="374" t="s">
        <v>113</v>
      </c>
      <c r="D111" s="374" t="s">
        <v>532</v>
      </c>
      <c r="E111" s="514" t="s">
        <v>335</v>
      </c>
      <c r="F111" s="514"/>
      <c r="G111" s="386" t="s">
        <v>161</v>
      </c>
      <c r="H111" s="389">
        <v>0.25519999999999998</v>
      </c>
      <c r="I111" s="388">
        <v>26.27</v>
      </c>
      <c r="J111" s="388">
        <v>6.7</v>
      </c>
    </row>
    <row r="112" spans="1:10" ht="15" customHeight="1" x14ac:dyDescent="0.25">
      <c r="A112" s="374" t="s">
        <v>172</v>
      </c>
      <c r="B112" s="387" t="s">
        <v>533</v>
      </c>
      <c r="C112" s="374" t="s">
        <v>113</v>
      </c>
      <c r="D112" s="374" t="s">
        <v>534</v>
      </c>
      <c r="E112" s="514" t="s">
        <v>335</v>
      </c>
      <c r="F112" s="514"/>
      <c r="G112" s="386" t="s">
        <v>161</v>
      </c>
      <c r="H112" s="389">
        <v>0.25519999999999998</v>
      </c>
      <c r="I112" s="388">
        <v>33.799999999999997</v>
      </c>
      <c r="J112" s="388">
        <v>8.6199999999999992</v>
      </c>
    </row>
    <row r="113" spans="1:10" ht="15" customHeight="1" x14ac:dyDescent="0.25">
      <c r="A113" s="376" t="s">
        <v>189</v>
      </c>
      <c r="B113" s="391" t="s">
        <v>549</v>
      </c>
      <c r="C113" s="376" t="s">
        <v>113</v>
      </c>
      <c r="D113" s="376" t="s">
        <v>550</v>
      </c>
      <c r="E113" s="510" t="s">
        <v>190</v>
      </c>
      <c r="F113" s="510"/>
      <c r="G113" s="390" t="s">
        <v>158</v>
      </c>
      <c r="H113" s="393">
        <v>1.0548999999999999</v>
      </c>
      <c r="I113" s="392">
        <v>3.74</v>
      </c>
      <c r="J113" s="392">
        <v>3.94</v>
      </c>
    </row>
    <row r="114" spans="1:10" ht="15" customHeight="1" x14ac:dyDescent="0.25">
      <c r="A114" s="376" t="s">
        <v>189</v>
      </c>
      <c r="B114" s="391" t="s">
        <v>541</v>
      </c>
      <c r="C114" s="376" t="s">
        <v>113</v>
      </c>
      <c r="D114" s="376" t="s">
        <v>542</v>
      </c>
      <c r="E114" s="510" t="s">
        <v>190</v>
      </c>
      <c r="F114" s="510"/>
      <c r="G114" s="390" t="s">
        <v>157</v>
      </c>
      <c r="H114" s="393">
        <v>1.4200000000000001E-2</v>
      </c>
      <c r="I114" s="392">
        <v>1.96</v>
      </c>
      <c r="J114" s="392">
        <v>0.02</v>
      </c>
    </row>
    <row r="115" spans="1:10" ht="15" customHeight="1" x14ac:dyDescent="0.25">
      <c r="A115" s="377"/>
      <c r="B115" s="377"/>
      <c r="C115" s="377"/>
      <c r="D115" s="377"/>
      <c r="E115" s="377" t="s">
        <v>174</v>
      </c>
      <c r="F115" s="396">
        <v>10.68</v>
      </c>
      <c r="G115" s="377" t="s">
        <v>175</v>
      </c>
      <c r="H115" s="396">
        <v>0</v>
      </c>
      <c r="I115" s="377" t="s">
        <v>176</v>
      </c>
      <c r="J115" s="396">
        <v>10.68</v>
      </c>
    </row>
    <row r="116" spans="1:10" ht="15" customHeight="1" thickBot="1" x14ac:dyDescent="0.3">
      <c r="A116" s="377"/>
      <c r="B116" s="377"/>
      <c r="C116" s="377"/>
      <c r="D116" s="377"/>
      <c r="E116" s="377" t="s">
        <v>177</v>
      </c>
      <c r="F116" s="396">
        <v>3.92</v>
      </c>
      <c r="G116" s="377"/>
      <c r="H116" s="511" t="s">
        <v>178</v>
      </c>
      <c r="I116" s="511"/>
      <c r="J116" s="396">
        <v>23.2</v>
      </c>
    </row>
    <row r="117" spans="1:10" ht="15" customHeight="1" thickTop="1" x14ac:dyDescent="0.25">
      <c r="A117" s="385"/>
      <c r="B117" s="385"/>
      <c r="C117" s="385"/>
      <c r="D117" s="385"/>
      <c r="E117" s="385"/>
      <c r="F117" s="385"/>
      <c r="G117" s="385"/>
      <c r="H117" s="385"/>
      <c r="I117" s="385"/>
      <c r="J117" s="385"/>
    </row>
    <row r="118" spans="1:10" ht="30" x14ac:dyDescent="0.25">
      <c r="A118" s="375" t="s">
        <v>551</v>
      </c>
      <c r="B118" s="380" t="s">
        <v>3</v>
      </c>
      <c r="C118" s="375" t="s">
        <v>4</v>
      </c>
      <c r="D118" s="375" t="s">
        <v>5</v>
      </c>
      <c r="E118" s="512" t="s">
        <v>169</v>
      </c>
      <c r="F118" s="512"/>
      <c r="G118" s="379" t="s">
        <v>6</v>
      </c>
      <c r="H118" s="380" t="s">
        <v>7</v>
      </c>
      <c r="I118" s="380" t="s">
        <v>8</v>
      </c>
      <c r="J118" s="380" t="s">
        <v>10</v>
      </c>
    </row>
    <row r="119" spans="1:10" ht="15" customHeight="1" x14ac:dyDescent="0.25">
      <c r="A119" s="373" t="s">
        <v>170</v>
      </c>
      <c r="B119" s="382" t="s">
        <v>402</v>
      </c>
      <c r="C119" s="373" t="s">
        <v>113</v>
      </c>
      <c r="D119" s="373" t="s">
        <v>370</v>
      </c>
      <c r="E119" s="513" t="s">
        <v>552</v>
      </c>
      <c r="F119" s="513"/>
      <c r="G119" s="381" t="s">
        <v>157</v>
      </c>
      <c r="H119" s="384">
        <v>1</v>
      </c>
      <c r="I119" s="383">
        <v>135.52000000000001</v>
      </c>
      <c r="J119" s="383">
        <v>135.52000000000001</v>
      </c>
    </row>
    <row r="120" spans="1:10" ht="15" customHeight="1" x14ac:dyDescent="0.25">
      <c r="A120" s="374" t="s">
        <v>172</v>
      </c>
      <c r="B120" s="387" t="s">
        <v>533</v>
      </c>
      <c r="C120" s="374" t="s">
        <v>113</v>
      </c>
      <c r="D120" s="374" t="s">
        <v>534</v>
      </c>
      <c r="E120" s="514" t="s">
        <v>335</v>
      </c>
      <c r="F120" s="514"/>
      <c r="G120" s="386" t="s">
        <v>161</v>
      </c>
      <c r="H120" s="389">
        <v>0.1164</v>
      </c>
      <c r="I120" s="388">
        <v>33.799999999999997</v>
      </c>
      <c r="J120" s="388">
        <v>3.93</v>
      </c>
    </row>
    <row r="121" spans="1:10" ht="26.45" customHeight="1" x14ac:dyDescent="0.25">
      <c r="A121" s="374" t="s">
        <v>172</v>
      </c>
      <c r="B121" s="387" t="s">
        <v>180</v>
      </c>
      <c r="C121" s="374" t="s">
        <v>113</v>
      </c>
      <c r="D121" s="374" t="s">
        <v>181</v>
      </c>
      <c r="E121" s="514" t="s">
        <v>335</v>
      </c>
      <c r="F121" s="514"/>
      <c r="G121" s="386" t="s">
        <v>161</v>
      </c>
      <c r="H121" s="389">
        <v>3.6700000000000003E-2</v>
      </c>
      <c r="I121" s="388">
        <v>25.81</v>
      </c>
      <c r="J121" s="388">
        <v>0.94</v>
      </c>
    </row>
    <row r="122" spans="1:10" ht="15" customHeight="1" x14ac:dyDescent="0.25">
      <c r="A122" s="376" t="s">
        <v>189</v>
      </c>
      <c r="B122" s="391" t="s">
        <v>553</v>
      </c>
      <c r="C122" s="376" t="s">
        <v>113</v>
      </c>
      <c r="D122" s="376" t="s">
        <v>554</v>
      </c>
      <c r="E122" s="510" t="s">
        <v>190</v>
      </c>
      <c r="F122" s="510"/>
      <c r="G122" s="390" t="s">
        <v>157</v>
      </c>
      <c r="H122" s="393">
        <v>2.1000000000000001E-2</v>
      </c>
      <c r="I122" s="392">
        <v>3.69</v>
      </c>
      <c r="J122" s="392">
        <v>7.0000000000000007E-2</v>
      </c>
    </row>
    <row r="123" spans="1:10" ht="30" customHeight="1" x14ac:dyDescent="0.25">
      <c r="A123" s="376" t="s">
        <v>189</v>
      </c>
      <c r="B123" s="391" t="s">
        <v>555</v>
      </c>
      <c r="C123" s="376" t="s">
        <v>113</v>
      </c>
      <c r="D123" s="376" t="s">
        <v>556</v>
      </c>
      <c r="E123" s="510" t="s">
        <v>190</v>
      </c>
      <c r="F123" s="510"/>
      <c r="G123" s="390" t="s">
        <v>157</v>
      </c>
      <c r="H123" s="393">
        <v>1</v>
      </c>
      <c r="I123" s="392">
        <v>130.58000000000001</v>
      </c>
      <c r="J123" s="392">
        <v>130.58000000000001</v>
      </c>
    </row>
    <row r="124" spans="1:10" ht="26.45" customHeight="1" x14ac:dyDescent="0.25">
      <c r="A124" s="377"/>
      <c r="B124" s="377"/>
      <c r="C124" s="377"/>
      <c r="D124" s="377"/>
      <c r="E124" s="377" t="s">
        <v>174</v>
      </c>
      <c r="F124" s="396">
        <v>3.47</v>
      </c>
      <c r="G124" s="377" t="s">
        <v>175</v>
      </c>
      <c r="H124" s="396">
        <v>0</v>
      </c>
      <c r="I124" s="377" t="s">
        <v>176</v>
      </c>
      <c r="J124" s="396">
        <v>3.47</v>
      </c>
    </row>
    <row r="125" spans="1:10" ht="26.45" customHeight="1" thickBot="1" x14ac:dyDescent="0.3">
      <c r="A125" s="377"/>
      <c r="B125" s="377"/>
      <c r="C125" s="377"/>
      <c r="D125" s="377"/>
      <c r="E125" s="377" t="s">
        <v>177</v>
      </c>
      <c r="F125" s="396">
        <v>27.57</v>
      </c>
      <c r="G125" s="377"/>
      <c r="H125" s="511" t="s">
        <v>178</v>
      </c>
      <c r="I125" s="511"/>
      <c r="J125" s="396">
        <v>163.09</v>
      </c>
    </row>
    <row r="126" spans="1:10" ht="15" customHeight="1" thickTop="1" x14ac:dyDescent="0.25">
      <c r="A126" s="385"/>
      <c r="B126" s="385"/>
      <c r="C126" s="385"/>
      <c r="D126" s="385"/>
      <c r="E126" s="385"/>
      <c r="F126" s="385"/>
      <c r="G126" s="385"/>
      <c r="H126" s="385"/>
      <c r="I126" s="385"/>
      <c r="J126" s="385"/>
    </row>
    <row r="127" spans="1:10" ht="30" x14ac:dyDescent="0.25">
      <c r="A127" s="375" t="s">
        <v>557</v>
      </c>
      <c r="B127" s="380" t="s">
        <v>3</v>
      </c>
      <c r="C127" s="375" t="s">
        <v>4</v>
      </c>
      <c r="D127" s="375" t="s">
        <v>5</v>
      </c>
      <c r="E127" s="512" t="s">
        <v>169</v>
      </c>
      <c r="F127" s="512"/>
      <c r="G127" s="379" t="s">
        <v>6</v>
      </c>
      <c r="H127" s="380" t="s">
        <v>7</v>
      </c>
      <c r="I127" s="380" t="s">
        <v>8</v>
      </c>
      <c r="J127" s="380" t="s">
        <v>10</v>
      </c>
    </row>
    <row r="128" spans="1:10" ht="15.75" customHeight="1" x14ac:dyDescent="0.25">
      <c r="A128" s="373" t="s">
        <v>170</v>
      </c>
      <c r="B128" s="382" t="s">
        <v>403</v>
      </c>
      <c r="C128" s="373" t="s">
        <v>113</v>
      </c>
      <c r="D128" s="373" t="s">
        <v>404</v>
      </c>
      <c r="E128" s="513" t="s">
        <v>558</v>
      </c>
      <c r="F128" s="513"/>
      <c r="G128" s="381" t="s">
        <v>157</v>
      </c>
      <c r="H128" s="384">
        <v>1</v>
      </c>
      <c r="I128" s="383">
        <v>1122.6400000000001</v>
      </c>
      <c r="J128" s="383">
        <v>1122.6400000000001</v>
      </c>
    </row>
    <row r="129" spans="1:10" ht="15" customHeight="1" x14ac:dyDescent="0.25">
      <c r="A129" s="374" t="s">
        <v>172</v>
      </c>
      <c r="B129" s="387" t="s">
        <v>559</v>
      </c>
      <c r="C129" s="374" t="s">
        <v>113</v>
      </c>
      <c r="D129" s="374" t="s">
        <v>560</v>
      </c>
      <c r="E129" s="514" t="s">
        <v>558</v>
      </c>
      <c r="F129" s="514"/>
      <c r="G129" s="386" t="s">
        <v>158</v>
      </c>
      <c r="H129" s="389">
        <v>10</v>
      </c>
      <c r="I129" s="388">
        <v>8.4499999999999993</v>
      </c>
      <c r="J129" s="388">
        <v>84.5</v>
      </c>
    </row>
    <row r="130" spans="1:10" ht="38.25" x14ac:dyDescent="0.25">
      <c r="A130" s="374" t="s">
        <v>172</v>
      </c>
      <c r="B130" s="387" t="s">
        <v>561</v>
      </c>
      <c r="C130" s="374" t="s">
        <v>113</v>
      </c>
      <c r="D130" s="374" t="s">
        <v>562</v>
      </c>
      <c r="E130" s="514" t="s">
        <v>558</v>
      </c>
      <c r="F130" s="514"/>
      <c r="G130" s="386" t="s">
        <v>157</v>
      </c>
      <c r="H130" s="389">
        <v>1</v>
      </c>
      <c r="I130" s="388">
        <v>421.32</v>
      </c>
      <c r="J130" s="388">
        <v>421.32</v>
      </c>
    </row>
    <row r="131" spans="1:10" ht="51" x14ac:dyDescent="0.25">
      <c r="A131" s="374" t="s">
        <v>172</v>
      </c>
      <c r="B131" s="387" t="s">
        <v>563</v>
      </c>
      <c r="C131" s="374" t="s">
        <v>113</v>
      </c>
      <c r="D131" s="374" t="s">
        <v>564</v>
      </c>
      <c r="E131" s="514" t="s">
        <v>558</v>
      </c>
      <c r="F131" s="514"/>
      <c r="G131" s="386" t="s">
        <v>157</v>
      </c>
      <c r="H131" s="389">
        <v>1</v>
      </c>
      <c r="I131" s="388">
        <v>482.69</v>
      </c>
      <c r="J131" s="388">
        <v>482.69</v>
      </c>
    </row>
    <row r="132" spans="1:10" ht="15" customHeight="1" x14ac:dyDescent="0.25">
      <c r="A132" s="374" t="s">
        <v>172</v>
      </c>
      <c r="B132" s="387" t="s">
        <v>565</v>
      </c>
      <c r="C132" s="374" t="s">
        <v>113</v>
      </c>
      <c r="D132" s="374" t="s">
        <v>566</v>
      </c>
      <c r="E132" s="514" t="s">
        <v>558</v>
      </c>
      <c r="F132" s="514"/>
      <c r="G132" s="386" t="s">
        <v>157</v>
      </c>
      <c r="H132" s="389">
        <v>1</v>
      </c>
      <c r="I132" s="388">
        <v>134.13</v>
      </c>
      <c r="J132" s="388">
        <v>134.13</v>
      </c>
    </row>
    <row r="133" spans="1:10" ht="25.5" x14ac:dyDescent="0.25">
      <c r="A133" s="377"/>
      <c r="B133" s="377"/>
      <c r="C133" s="377"/>
      <c r="D133" s="377"/>
      <c r="E133" s="377" t="s">
        <v>174</v>
      </c>
      <c r="F133" s="396">
        <v>305.56</v>
      </c>
      <c r="G133" s="377" t="s">
        <v>175</v>
      </c>
      <c r="H133" s="396">
        <v>0</v>
      </c>
      <c r="I133" s="377" t="s">
        <v>176</v>
      </c>
      <c r="J133" s="396">
        <v>305.56</v>
      </c>
    </row>
    <row r="134" spans="1:10" ht="15.75" thickBot="1" x14ac:dyDescent="0.3">
      <c r="A134" s="377"/>
      <c r="B134" s="377"/>
      <c r="C134" s="377"/>
      <c r="D134" s="377"/>
      <c r="E134" s="377" t="s">
        <v>177</v>
      </c>
      <c r="F134" s="396">
        <v>228.45</v>
      </c>
      <c r="G134" s="377"/>
      <c r="H134" s="511" t="s">
        <v>178</v>
      </c>
      <c r="I134" s="511"/>
      <c r="J134" s="396">
        <v>1351.09</v>
      </c>
    </row>
    <row r="135" spans="1:10" ht="15" customHeight="1" thickTop="1" x14ac:dyDescent="0.25">
      <c r="A135" s="385"/>
      <c r="B135" s="385"/>
      <c r="C135" s="385"/>
      <c r="D135" s="385"/>
      <c r="E135" s="385"/>
      <c r="F135" s="385"/>
      <c r="G135" s="385"/>
      <c r="H135" s="385"/>
      <c r="I135" s="385"/>
      <c r="J135" s="385"/>
    </row>
    <row r="136" spans="1:10" ht="15" customHeight="1" x14ac:dyDescent="0.25">
      <c r="A136" s="375" t="s">
        <v>567</v>
      </c>
      <c r="B136" s="380" t="s">
        <v>3</v>
      </c>
      <c r="C136" s="375" t="s">
        <v>4</v>
      </c>
      <c r="D136" s="375" t="s">
        <v>5</v>
      </c>
      <c r="E136" s="512" t="s">
        <v>169</v>
      </c>
      <c r="F136" s="512"/>
      <c r="G136" s="379" t="s">
        <v>6</v>
      </c>
      <c r="H136" s="380" t="s">
        <v>7</v>
      </c>
      <c r="I136" s="380" t="s">
        <v>8</v>
      </c>
      <c r="J136" s="380" t="s">
        <v>10</v>
      </c>
    </row>
    <row r="137" spans="1:10" ht="15" customHeight="1" x14ac:dyDescent="0.25">
      <c r="A137" s="373" t="s">
        <v>170</v>
      </c>
      <c r="B137" s="382" t="s">
        <v>405</v>
      </c>
      <c r="C137" s="373" t="s">
        <v>113</v>
      </c>
      <c r="D137" s="373" t="s">
        <v>371</v>
      </c>
      <c r="E137" s="513" t="s">
        <v>337</v>
      </c>
      <c r="F137" s="513"/>
      <c r="G137" s="381" t="s">
        <v>154</v>
      </c>
      <c r="H137" s="384">
        <v>1</v>
      </c>
      <c r="I137" s="383">
        <v>19.37</v>
      </c>
      <c r="J137" s="383">
        <v>19.37</v>
      </c>
    </row>
    <row r="138" spans="1:10" ht="15" customHeight="1" x14ac:dyDescent="0.25">
      <c r="A138" s="374" t="s">
        <v>172</v>
      </c>
      <c r="B138" s="387" t="s">
        <v>312</v>
      </c>
      <c r="C138" s="374" t="s">
        <v>113</v>
      </c>
      <c r="D138" s="374" t="s">
        <v>313</v>
      </c>
      <c r="E138" s="514" t="s">
        <v>335</v>
      </c>
      <c r="F138" s="514"/>
      <c r="G138" s="386" t="s">
        <v>161</v>
      </c>
      <c r="H138" s="389">
        <v>0.3805</v>
      </c>
      <c r="I138" s="388">
        <v>35.69</v>
      </c>
      <c r="J138" s="388">
        <v>13.58</v>
      </c>
    </row>
    <row r="139" spans="1:10" ht="15" customHeight="1" x14ac:dyDescent="0.25">
      <c r="A139" s="376" t="s">
        <v>189</v>
      </c>
      <c r="B139" s="391" t="s">
        <v>568</v>
      </c>
      <c r="C139" s="376" t="s">
        <v>113</v>
      </c>
      <c r="D139" s="376" t="s">
        <v>569</v>
      </c>
      <c r="E139" s="510" t="s">
        <v>190</v>
      </c>
      <c r="F139" s="510"/>
      <c r="G139" s="390" t="s">
        <v>95</v>
      </c>
      <c r="H139" s="393">
        <v>1.2500000000000001E-2</v>
      </c>
      <c r="I139" s="392">
        <v>19.100000000000001</v>
      </c>
      <c r="J139" s="392">
        <v>0.23</v>
      </c>
    </row>
    <row r="140" spans="1:10" ht="15" customHeight="1" x14ac:dyDescent="0.25">
      <c r="A140" s="376" t="s">
        <v>189</v>
      </c>
      <c r="B140" s="391" t="s">
        <v>570</v>
      </c>
      <c r="C140" s="376" t="s">
        <v>113</v>
      </c>
      <c r="D140" s="376" t="s">
        <v>571</v>
      </c>
      <c r="E140" s="510" t="s">
        <v>190</v>
      </c>
      <c r="F140" s="510"/>
      <c r="G140" s="390" t="s">
        <v>95</v>
      </c>
      <c r="H140" s="393">
        <v>0.12529999999999999</v>
      </c>
      <c r="I140" s="392">
        <v>44.42</v>
      </c>
      <c r="J140" s="392">
        <v>5.56</v>
      </c>
    </row>
    <row r="141" spans="1:10" ht="25.5" x14ac:dyDescent="0.25">
      <c r="A141" s="377"/>
      <c r="B141" s="377"/>
      <c r="C141" s="377"/>
      <c r="D141" s="377"/>
      <c r="E141" s="377" t="s">
        <v>174</v>
      </c>
      <c r="F141" s="396">
        <v>9.3699999999999992</v>
      </c>
      <c r="G141" s="377" t="s">
        <v>175</v>
      </c>
      <c r="H141" s="396">
        <v>0</v>
      </c>
      <c r="I141" s="377" t="s">
        <v>176</v>
      </c>
      <c r="J141" s="396">
        <v>9.3699999999999992</v>
      </c>
    </row>
    <row r="142" spans="1:10" ht="15.75" customHeight="1" thickBot="1" x14ac:dyDescent="0.3">
      <c r="A142" s="377"/>
      <c r="B142" s="377"/>
      <c r="C142" s="377"/>
      <c r="D142" s="377"/>
      <c r="E142" s="377" t="s">
        <v>177</v>
      </c>
      <c r="F142" s="396">
        <v>3.94</v>
      </c>
      <c r="G142" s="377"/>
      <c r="H142" s="511" t="s">
        <v>178</v>
      </c>
      <c r="I142" s="511"/>
      <c r="J142" s="396">
        <v>23.31</v>
      </c>
    </row>
    <row r="143" spans="1:10" ht="15" customHeight="1" thickTop="1" x14ac:dyDescent="0.25">
      <c r="A143" s="385"/>
      <c r="B143" s="385"/>
      <c r="C143" s="385"/>
      <c r="D143" s="385"/>
      <c r="E143" s="385"/>
      <c r="F143" s="385"/>
      <c r="G143" s="385"/>
      <c r="H143" s="385"/>
      <c r="I143" s="385"/>
      <c r="J143" s="385"/>
    </row>
    <row r="144" spans="1:10" ht="30" x14ac:dyDescent="0.25">
      <c r="A144" s="375" t="s">
        <v>572</v>
      </c>
      <c r="B144" s="380" t="s">
        <v>3</v>
      </c>
      <c r="C144" s="375" t="s">
        <v>4</v>
      </c>
      <c r="D144" s="375" t="s">
        <v>5</v>
      </c>
      <c r="E144" s="512" t="s">
        <v>169</v>
      </c>
      <c r="F144" s="512"/>
      <c r="G144" s="379" t="s">
        <v>6</v>
      </c>
      <c r="H144" s="380" t="s">
        <v>7</v>
      </c>
      <c r="I144" s="380" t="s">
        <v>8</v>
      </c>
      <c r="J144" s="380" t="s">
        <v>10</v>
      </c>
    </row>
    <row r="145" spans="1:10" ht="38.25" x14ac:dyDescent="0.25">
      <c r="A145" s="373" t="s">
        <v>170</v>
      </c>
      <c r="B145" s="382" t="s">
        <v>406</v>
      </c>
      <c r="C145" s="373" t="s">
        <v>113</v>
      </c>
      <c r="D145" s="373" t="s">
        <v>372</v>
      </c>
      <c r="E145" s="513" t="s">
        <v>573</v>
      </c>
      <c r="F145" s="513"/>
      <c r="G145" s="381" t="s">
        <v>154</v>
      </c>
      <c r="H145" s="384">
        <v>1</v>
      </c>
      <c r="I145" s="383">
        <v>83.04</v>
      </c>
      <c r="J145" s="383">
        <v>83.04</v>
      </c>
    </row>
    <row r="146" spans="1:10" ht="15" customHeight="1" x14ac:dyDescent="0.25">
      <c r="A146" s="374" t="s">
        <v>172</v>
      </c>
      <c r="B146" s="387" t="s">
        <v>574</v>
      </c>
      <c r="C146" s="374" t="s">
        <v>113</v>
      </c>
      <c r="D146" s="374" t="s">
        <v>575</v>
      </c>
      <c r="E146" s="514" t="s">
        <v>335</v>
      </c>
      <c r="F146" s="514"/>
      <c r="G146" s="386" t="s">
        <v>161</v>
      </c>
      <c r="H146" s="389">
        <v>0.69679999999999997</v>
      </c>
      <c r="I146" s="388">
        <v>36.409999999999997</v>
      </c>
      <c r="J146" s="388">
        <v>25.37</v>
      </c>
    </row>
    <row r="147" spans="1:10" ht="26.45" customHeight="1" x14ac:dyDescent="0.25">
      <c r="A147" s="376" t="s">
        <v>189</v>
      </c>
      <c r="B147" s="391" t="s">
        <v>576</v>
      </c>
      <c r="C147" s="376" t="s">
        <v>113</v>
      </c>
      <c r="D147" s="376" t="s">
        <v>577</v>
      </c>
      <c r="E147" s="510" t="s">
        <v>190</v>
      </c>
      <c r="F147" s="510"/>
      <c r="G147" s="390" t="s">
        <v>154</v>
      </c>
      <c r="H147" s="393">
        <v>1.0363</v>
      </c>
      <c r="I147" s="392">
        <v>30.84</v>
      </c>
      <c r="J147" s="392">
        <v>31.95</v>
      </c>
    </row>
    <row r="148" spans="1:10" ht="38.25" x14ac:dyDescent="0.25">
      <c r="A148" s="376" t="s">
        <v>189</v>
      </c>
      <c r="B148" s="391" t="s">
        <v>578</v>
      </c>
      <c r="C148" s="376" t="s">
        <v>113</v>
      </c>
      <c r="D148" s="376" t="s">
        <v>579</v>
      </c>
      <c r="E148" s="510" t="s">
        <v>190</v>
      </c>
      <c r="F148" s="510"/>
      <c r="G148" s="390" t="s">
        <v>158</v>
      </c>
      <c r="H148" s="393">
        <v>2.2212000000000001</v>
      </c>
      <c r="I148" s="392">
        <v>7.28</v>
      </c>
      <c r="J148" s="392">
        <v>16.170000000000002</v>
      </c>
    </row>
    <row r="149" spans="1:10" ht="15" customHeight="1" x14ac:dyDescent="0.25">
      <c r="A149" s="376" t="s">
        <v>189</v>
      </c>
      <c r="B149" s="391" t="s">
        <v>580</v>
      </c>
      <c r="C149" s="376" t="s">
        <v>113</v>
      </c>
      <c r="D149" s="376" t="s">
        <v>581</v>
      </c>
      <c r="E149" s="510" t="s">
        <v>190</v>
      </c>
      <c r="F149" s="510"/>
      <c r="G149" s="390" t="s">
        <v>157</v>
      </c>
      <c r="H149" s="393">
        <v>2.0446</v>
      </c>
      <c r="I149" s="392">
        <v>2.74</v>
      </c>
      <c r="J149" s="392">
        <v>5.6</v>
      </c>
    </row>
    <row r="150" spans="1:10" ht="15" customHeight="1" x14ac:dyDescent="0.25">
      <c r="A150" s="376" t="s">
        <v>189</v>
      </c>
      <c r="B150" s="391" t="s">
        <v>582</v>
      </c>
      <c r="C150" s="376" t="s">
        <v>113</v>
      </c>
      <c r="D150" s="376" t="s">
        <v>583</v>
      </c>
      <c r="E150" s="510" t="s">
        <v>190</v>
      </c>
      <c r="F150" s="510"/>
      <c r="G150" s="390" t="s">
        <v>584</v>
      </c>
      <c r="H150" s="393">
        <v>2.0400000000000001E-2</v>
      </c>
      <c r="I150" s="392">
        <v>29.67</v>
      </c>
      <c r="J150" s="392">
        <v>0.6</v>
      </c>
    </row>
    <row r="151" spans="1:10" ht="15" customHeight="1" x14ac:dyDescent="0.25">
      <c r="A151" s="376" t="s">
        <v>189</v>
      </c>
      <c r="B151" s="391" t="s">
        <v>585</v>
      </c>
      <c r="C151" s="376" t="s">
        <v>113</v>
      </c>
      <c r="D151" s="376" t="s">
        <v>586</v>
      </c>
      <c r="E151" s="510" t="s">
        <v>190</v>
      </c>
      <c r="F151" s="510"/>
      <c r="G151" s="390" t="s">
        <v>584</v>
      </c>
      <c r="H151" s="393">
        <v>3.3599999999999998E-2</v>
      </c>
      <c r="I151" s="392">
        <v>50.86</v>
      </c>
      <c r="J151" s="392">
        <v>1.7</v>
      </c>
    </row>
    <row r="152" spans="1:10" ht="15" customHeight="1" x14ac:dyDescent="0.25">
      <c r="A152" s="376" t="s">
        <v>189</v>
      </c>
      <c r="B152" s="391" t="s">
        <v>587</v>
      </c>
      <c r="C152" s="376" t="s">
        <v>113</v>
      </c>
      <c r="D152" s="376" t="s">
        <v>588</v>
      </c>
      <c r="E152" s="510" t="s">
        <v>190</v>
      </c>
      <c r="F152" s="510"/>
      <c r="G152" s="390" t="s">
        <v>173</v>
      </c>
      <c r="H152" s="393">
        <v>6.1600000000000002E-2</v>
      </c>
      <c r="I152" s="392">
        <v>26.83</v>
      </c>
      <c r="J152" s="392">
        <v>1.65</v>
      </c>
    </row>
    <row r="153" spans="1:10" ht="15" customHeight="1" x14ac:dyDescent="0.25">
      <c r="A153" s="377"/>
      <c r="B153" s="377"/>
      <c r="C153" s="377"/>
      <c r="D153" s="377"/>
      <c r="E153" s="377" t="s">
        <v>174</v>
      </c>
      <c r="F153" s="396">
        <v>19.52</v>
      </c>
      <c r="G153" s="377" t="s">
        <v>175</v>
      </c>
      <c r="H153" s="396">
        <v>0</v>
      </c>
      <c r="I153" s="377" t="s">
        <v>176</v>
      </c>
      <c r="J153" s="396">
        <v>19.52</v>
      </c>
    </row>
    <row r="154" spans="1:10" ht="15" customHeight="1" thickBot="1" x14ac:dyDescent="0.3">
      <c r="A154" s="377"/>
      <c r="B154" s="377"/>
      <c r="C154" s="377"/>
      <c r="D154" s="377"/>
      <c r="E154" s="377" t="s">
        <v>177</v>
      </c>
      <c r="F154" s="396">
        <v>16.89</v>
      </c>
      <c r="G154" s="377"/>
      <c r="H154" s="511" t="s">
        <v>178</v>
      </c>
      <c r="I154" s="511"/>
      <c r="J154" s="396">
        <v>99.93</v>
      </c>
    </row>
    <row r="155" spans="1:10" ht="15" customHeight="1" thickTop="1" x14ac:dyDescent="0.25">
      <c r="A155" s="385"/>
      <c r="B155" s="385"/>
      <c r="C155" s="385"/>
      <c r="D155" s="385"/>
      <c r="E155" s="385"/>
      <c r="F155" s="385"/>
      <c r="G155" s="385"/>
      <c r="H155" s="385"/>
      <c r="I155" s="385"/>
      <c r="J155" s="385"/>
    </row>
    <row r="156" spans="1:10" ht="15.75" customHeight="1" x14ac:dyDescent="0.25">
      <c r="A156" s="375" t="s">
        <v>589</v>
      </c>
      <c r="B156" s="380" t="s">
        <v>3</v>
      </c>
      <c r="C156" s="375" t="s">
        <v>4</v>
      </c>
      <c r="D156" s="375" t="s">
        <v>5</v>
      </c>
      <c r="E156" s="512" t="s">
        <v>169</v>
      </c>
      <c r="F156" s="512"/>
      <c r="G156" s="379" t="s">
        <v>6</v>
      </c>
      <c r="H156" s="380" t="s">
        <v>7</v>
      </c>
      <c r="I156" s="380" t="s">
        <v>8</v>
      </c>
      <c r="J156" s="380" t="s">
        <v>10</v>
      </c>
    </row>
    <row r="157" spans="1:10" ht="25.5" x14ac:dyDescent="0.25">
      <c r="A157" s="373" t="s">
        <v>170</v>
      </c>
      <c r="B157" s="382" t="s">
        <v>407</v>
      </c>
      <c r="C157" s="373" t="s">
        <v>113</v>
      </c>
      <c r="D157" s="373" t="s">
        <v>373</v>
      </c>
      <c r="E157" s="513" t="s">
        <v>573</v>
      </c>
      <c r="F157" s="513"/>
      <c r="G157" s="381" t="s">
        <v>158</v>
      </c>
      <c r="H157" s="384">
        <v>1</v>
      </c>
      <c r="I157" s="383">
        <v>13.75</v>
      </c>
      <c r="J157" s="383">
        <v>13.75</v>
      </c>
    </row>
    <row r="158" spans="1:10" ht="15" customHeight="1" x14ac:dyDescent="0.25">
      <c r="A158" s="374" t="s">
        <v>172</v>
      </c>
      <c r="B158" s="387" t="s">
        <v>574</v>
      </c>
      <c r="C158" s="374" t="s">
        <v>113</v>
      </c>
      <c r="D158" s="374" t="s">
        <v>575</v>
      </c>
      <c r="E158" s="514" t="s">
        <v>335</v>
      </c>
      <c r="F158" s="514"/>
      <c r="G158" s="386" t="s">
        <v>161</v>
      </c>
      <c r="H158" s="389">
        <v>0.2114</v>
      </c>
      <c r="I158" s="388">
        <v>36.409999999999997</v>
      </c>
      <c r="J158" s="388">
        <v>7.69</v>
      </c>
    </row>
    <row r="159" spans="1:10" ht="26.45" customHeight="1" x14ac:dyDescent="0.25">
      <c r="A159" s="376" t="s">
        <v>189</v>
      </c>
      <c r="B159" s="391" t="s">
        <v>590</v>
      </c>
      <c r="C159" s="376" t="s">
        <v>113</v>
      </c>
      <c r="D159" s="376" t="s">
        <v>591</v>
      </c>
      <c r="E159" s="510" t="s">
        <v>190</v>
      </c>
      <c r="F159" s="510"/>
      <c r="G159" s="390" t="s">
        <v>158</v>
      </c>
      <c r="H159" s="393">
        <v>1.1512</v>
      </c>
      <c r="I159" s="392">
        <v>3.71</v>
      </c>
      <c r="J159" s="392">
        <v>4.2699999999999996</v>
      </c>
    </row>
    <row r="160" spans="1:10" ht="15" customHeight="1" x14ac:dyDescent="0.25">
      <c r="A160" s="376" t="s">
        <v>189</v>
      </c>
      <c r="B160" s="391" t="s">
        <v>592</v>
      </c>
      <c r="C160" s="376" t="s">
        <v>113</v>
      </c>
      <c r="D160" s="376" t="s">
        <v>593</v>
      </c>
      <c r="E160" s="510" t="s">
        <v>190</v>
      </c>
      <c r="F160" s="510"/>
      <c r="G160" s="390" t="s">
        <v>157</v>
      </c>
      <c r="H160" s="393">
        <v>0.69299999999999995</v>
      </c>
      <c r="I160" s="392">
        <v>0.26</v>
      </c>
      <c r="J160" s="392">
        <v>0.18</v>
      </c>
    </row>
    <row r="161" spans="1:10" ht="25.5" x14ac:dyDescent="0.25">
      <c r="A161" s="376" t="s">
        <v>189</v>
      </c>
      <c r="B161" s="391" t="s">
        <v>585</v>
      </c>
      <c r="C161" s="376" t="s">
        <v>113</v>
      </c>
      <c r="D161" s="376" t="s">
        <v>586</v>
      </c>
      <c r="E161" s="510" t="s">
        <v>190</v>
      </c>
      <c r="F161" s="510"/>
      <c r="G161" s="390" t="s">
        <v>584</v>
      </c>
      <c r="H161" s="393">
        <v>3.1800000000000002E-2</v>
      </c>
      <c r="I161" s="392">
        <v>50.86</v>
      </c>
      <c r="J161" s="392">
        <v>1.61</v>
      </c>
    </row>
    <row r="162" spans="1:10" ht="26.45" customHeight="1" x14ac:dyDescent="0.25">
      <c r="A162" s="377"/>
      <c r="B162" s="377"/>
      <c r="C162" s="377"/>
      <c r="D162" s="377"/>
      <c r="E162" s="377" t="s">
        <v>174</v>
      </c>
      <c r="F162" s="396">
        <v>5.92</v>
      </c>
      <c r="G162" s="377" t="s">
        <v>175</v>
      </c>
      <c r="H162" s="396">
        <v>0</v>
      </c>
      <c r="I162" s="377" t="s">
        <v>176</v>
      </c>
      <c r="J162" s="396">
        <v>5.92</v>
      </c>
    </row>
    <row r="163" spans="1:10" ht="15" customHeight="1" thickBot="1" x14ac:dyDescent="0.3">
      <c r="A163" s="377"/>
      <c r="B163" s="377"/>
      <c r="C163" s="377"/>
      <c r="D163" s="377"/>
      <c r="E163" s="377" t="s">
        <v>177</v>
      </c>
      <c r="F163" s="396">
        <v>2.79</v>
      </c>
      <c r="G163" s="377"/>
      <c r="H163" s="511" t="s">
        <v>178</v>
      </c>
      <c r="I163" s="511"/>
      <c r="J163" s="396">
        <v>16.54</v>
      </c>
    </row>
    <row r="164" spans="1:10" ht="15" customHeight="1" thickTop="1" x14ac:dyDescent="0.25">
      <c r="A164" s="385"/>
      <c r="B164" s="385"/>
      <c r="C164" s="385"/>
      <c r="D164" s="385"/>
      <c r="E164" s="385"/>
      <c r="F164" s="385"/>
      <c r="G164" s="385"/>
      <c r="H164" s="385"/>
      <c r="I164" s="385"/>
      <c r="J164" s="385"/>
    </row>
    <row r="165" spans="1:10" ht="30" x14ac:dyDescent="0.25">
      <c r="A165" s="375" t="s">
        <v>594</v>
      </c>
      <c r="B165" s="380" t="s">
        <v>3</v>
      </c>
      <c r="C165" s="375" t="s">
        <v>4</v>
      </c>
      <c r="D165" s="375" t="s">
        <v>5</v>
      </c>
      <c r="E165" s="512" t="s">
        <v>169</v>
      </c>
      <c r="F165" s="512"/>
      <c r="G165" s="379" t="s">
        <v>6</v>
      </c>
      <c r="H165" s="380" t="s">
        <v>7</v>
      </c>
      <c r="I165" s="380" t="s">
        <v>8</v>
      </c>
      <c r="J165" s="380" t="s">
        <v>10</v>
      </c>
    </row>
    <row r="166" spans="1:10" ht="63.75" x14ac:dyDescent="0.25">
      <c r="A166" s="373" t="s">
        <v>170</v>
      </c>
      <c r="B166" s="382" t="s">
        <v>408</v>
      </c>
      <c r="C166" s="373" t="s">
        <v>113</v>
      </c>
      <c r="D166" s="373" t="s">
        <v>409</v>
      </c>
      <c r="E166" s="513" t="s">
        <v>552</v>
      </c>
      <c r="F166" s="513"/>
      <c r="G166" s="381" t="s">
        <v>157</v>
      </c>
      <c r="H166" s="384">
        <v>1</v>
      </c>
      <c r="I166" s="383">
        <v>660.37</v>
      </c>
      <c r="J166" s="383">
        <v>660.37</v>
      </c>
    </row>
    <row r="167" spans="1:10" ht="15" customHeight="1" x14ac:dyDescent="0.25">
      <c r="A167" s="374" t="s">
        <v>172</v>
      </c>
      <c r="B167" s="387" t="s">
        <v>595</v>
      </c>
      <c r="C167" s="374" t="s">
        <v>113</v>
      </c>
      <c r="D167" s="374" t="s">
        <v>596</v>
      </c>
      <c r="E167" s="514" t="s">
        <v>552</v>
      </c>
      <c r="F167" s="514"/>
      <c r="G167" s="386" t="s">
        <v>157</v>
      </c>
      <c r="H167" s="389">
        <v>1</v>
      </c>
      <c r="I167" s="388">
        <v>10.96</v>
      </c>
      <c r="J167" s="388">
        <v>10.96</v>
      </c>
    </row>
    <row r="168" spans="1:10" ht="15" customHeight="1" x14ac:dyDescent="0.25">
      <c r="A168" s="374" t="s">
        <v>172</v>
      </c>
      <c r="B168" s="387" t="s">
        <v>597</v>
      </c>
      <c r="C168" s="374" t="s">
        <v>113</v>
      </c>
      <c r="D168" s="374" t="s">
        <v>598</v>
      </c>
      <c r="E168" s="514" t="s">
        <v>552</v>
      </c>
      <c r="F168" s="514"/>
      <c r="G168" s="386" t="s">
        <v>157</v>
      </c>
      <c r="H168" s="389">
        <v>1</v>
      </c>
      <c r="I168" s="388">
        <v>334.19</v>
      </c>
      <c r="J168" s="388">
        <v>334.19</v>
      </c>
    </row>
    <row r="169" spans="1:10" ht="15" customHeight="1" x14ac:dyDescent="0.25">
      <c r="A169" s="374" t="s">
        <v>172</v>
      </c>
      <c r="B169" s="387" t="s">
        <v>599</v>
      </c>
      <c r="C169" s="374" t="s">
        <v>113</v>
      </c>
      <c r="D169" s="374" t="s">
        <v>600</v>
      </c>
      <c r="E169" s="514" t="s">
        <v>552</v>
      </c>
      <c r="F169" s="514"/>
      <c r="G169" s="386" t="s">
        <v>157</v>
      </c>
      <c r="H169" s="389">
        <v>1</v>
      </c>
      <c r="I169" s="388">
        <v>79.489999999999995</v>
      </c>
      <c r="J169" s="388">
        <v>79.489999999999995</v>
      </c>
    </row>
    <row r="170" spans="1:10" ht="15" customHeight="1" x14ac:dyDescent="0.25">
      <c r="A170" s="374" t="s">
        <v>172</v>
      </c>
      <c r="B170" s="387" t="s">
        <v>601</v>
      </c>
      <c r="C170" s="374" t="s">
        <v>113</v>
      </c>
      <c r="D170" s="374" t="s">
        <v>602</v>
      </c>
      <c r="E170" s="514" t="s">
        <v>552</v>
      </c>
      <c r="F170" s="514"/>
      <c r="G170" s="386" t="s">
        <v>157</v>
      </c>
      <c r="H170" s="389">
        <v>1</v>
      </c>
      <c r="I170" s="388">
        <v>235.73</v>
      </c>
      <c r="J170" s="388">
        <v>235.73</v>
      </c>
    </row>
    <row r="171" spans="1:10" ht="15" customHeight="1" x14ac:dyDescent="0.25">
      <c r="A171" s="377"/>
      <c r="B171" s="377"/>
      <c r="C171" s="377"/>
      <c r="D171" s="377"/>
      <c r="E171" s="377" t="s">
        <v>174</v>
      </c>
      <c r="F171" s="396">
        <v>103.7</v>
      </c>
      <c r="G171" s="377" t="s">
        <v>175</v>
      </c>
      <c r="H171" s="396">
        <v>0</v>
      </c>
      <c r="I171" s="377" t="s">
        <v>176</v>
      </c>
      <c r="J171" s="396">
        <v>103.7</v>
      </c>
    </row>
    <row r="172" spans="1:10" ht="15" customHeight="1" thickBot="1" x14ac:dyDescent="0.3">
      <c r="A172" s="377"/>
      <c r="B172" s="377"/>
      <c r="C172" s="377"/>
      <c r="D172" s="377"/>
      <c r="E172" s="377" t="s">
        <v>177</v>
      </c>
      <c r="F172" s="396">
        <v>134.38</v>
      </c>
      <c r="G172" s="377"/>
      <c r="H172" s="511" t="s">
        <v>178</v>
      </c>
      <c r="I172" s="511"/>
      <c r="J172" s="396">
        <v>794.75</v>
      </c>
    </row>
    <row r="173" spans="1:10" ht="15" customHeight="1" thickTop="1" x14ac:dyDescent="0.25">
      <c r="A173" s="385"/>
      <c r="B173" s="385"/>
      <c r="C173" s="385"/>
      <c r="D173" s="385"/>
      <c r="E173" s="385"/>
      <c r="F173" s="385"/>
      <c r="G173" s="385"/>
      <c r="H173" s="385"/>
      <c r="I173" s="385"/>
      <c r="J173" s="385"/>
    </row>
    <row r="174" spans="1:10" ht="30" x14ac:dyDescent="0.25">
      <c r="A174" s="375" t="s">
        <v>603</v>
      </c>
      <c r="B174" s="380" t="s">
        <v>3</v>
      </c>
      <c r="C174" s="375" t="s">
        <v>4</v>
      </c>
      <c r="D174" s="375" t="s">
        <v>5</v>
      </c>
      <c r="E174" s="512" t="s">
        <v>169</v>
      </c>
      <c r="F174" s="512"/>
      <c r="G174" s="379" t="s">
        <v>6</v>
      </c>
      <c r="H174" s="380" t="s">
        <v>7</v>
      </c>
      <c r="I174" s="380" t="s">
        <v>8</v>
      </c>
      <c r="J174" s="380" t="s">
        <v>10</v>
      </c>
    </row>
    <row r="175" spans="1:10" ht="25.5" x14ac:dyDescent="0.25">
      <c r="A175" s="373" t="s">
        <v>170</v>
      </c>
      <c r="B175" s="382" t="s">
        <v>410</v>
      </c>
      <c r="C175" s="373" t="s">
        <v>113</v>
      </c>
      <c r="D175" s="373" t="s">
        <v>374</v>
      </c>
      <c r="E175" s="513" t="s">
        <v>604</v>
      </c>
      <c r="F175" s="513"/>
      <c r="G175" s="381" t="s">
        <v>158</v>
      </c>
      <c r="H175" s="384">
        <v>1</v>
      </c>
      <c r="I175" s="383">
        <v>96.48</v>
      </c>
      <c r="J175" s="383">
        <v>96.48</v>
      </c>
    </row>
    <row r="176" spans="1:10" ht="15" customHeight="1" x14ac:dyDescent="0.25">
      <c r="A176" s="374" t="s">
        <v>172</v>
      </c>
      <c r="B176" s="387" t="s">
        <v>605</v>
      </c>
      <c r="C176" s="374" t="s">
        <v>113</v>
      </c>
      <c r="D176" s="374" t="s">
        <v>606</v>
      </c>
      <c r="E176" s="514" t="s">
        <v>335</v>
      </c>
      <c r="F176" s="514"/>
      <c r="G176" s="386" t="s">
        <v>161</v>
      </c>
      <c r="H176" s="389">
        <v>0.54700000000000004</v>
      </c>
      <c r="I176" s="388">
        <v>34.119999999999997</v>
      </c>
      <c r="J176" s="388">
        <v>18.66</v>
      </c>
    </row>
    <row r="177" spans="1:10" ht="26.45" customHeight="1" x14ac:dyDescent="0.25">
      <c r="A177" s="374" t="s">
        <v>172</v>
      </c>
      <c r="B177" s="387" t="s">
        <v>180</v>
      </c>
      <c r="C177" s="374" t="s">
        <v>113</v>
      </c>
      <c r="D177" s="374" t="s">
        <v>181</v>
      </c>
      <c r="E177" s="514" t="s">
        <v>335</v>
      </c>
      <c r="F177" s="514"/>
      <c r="G177" s="386" t="s">
        <v>161</v>
      </c>
      <c r="H177" s="389">
        <v>0.27300000000000002</v>
      </c>
      <c r="I177" s="388">
        <v>25.81</v>
      </c>
      <c r="J177" s="388">
        <v>7.04</v>
      </c>
    </row>
    <row r="178" spans="1:10" ht="15" customHeight="1" x14ac:dyDescent="0.25">
      <c r="A178" s="376" t="s">
        <v>189</v>
      </c>
      <c r="B178" s="391" t="s">
        <v>607</v>
      </c>
      <c r="C178" s="376" t="s">
        <v>113</v>
      </c>
      <c r="D178" s="376" t="s">
        <v>608</v>
      </c>
      <c r="E178" s="510" t="s">
        <v>190</v>
      </c>
      <c r="F178" s="510"/>
      <c r="G178" s="390" t="s">
        <v>158</v>
      </c>
      <c r="H178" s="393">
        <v>1</v>
      </c>
      <c r="I178" s="392">
        <v>67.42</v>
      </c>
      <c r="J178" s="392">
        <v>67.42</v>
      </c>
    </row>
    <row r="179" spans="1:10" x14ac:dyDescent="0.25">
      <c r="A179" s="376" t="s">
        <v>189</v>
      </c>
      <c r="B179" s="391" t="s">
        <v>609</v>
      </c>
      <c r="C179" s="376" t="s">
        <v>113</v>
      </c>
      <c r="D179" s="376" t="s">
        <v>610</v>
      </c>
      <c r="E179" s="510" t="s">
        <v>190</v>
      </c>
      <c r="F179" s="510"/>
      <c r="G179" s="390" t="s">
        <v>173</v>
      </c>
      <c r="H179" s="393">
        <v>1.29</v>
      </c>
      <c r="I179" s="392">
        <v>2.61</v>
      </c>
      <c r="J179" s="392">
        <v>3.36</v>
      </c>
    </row>
    <row r="180" spans="1:10" ht="26.45" customHeight="1" x14ac:dyDescent="0.25">
      <c r="A180" s="377"/>
      <c r="B180" s="377"/>
      <c r="C180" s="377"/>
      <c r="D180" s="377"/>
      <c r="E180" s="377" t="s">
        <v>174</v>
      </c>
      <c r="F180" s="396">
        <v>17.940000000000001</v>
      </c>
      <c r="G180" s="377" t="s">
        <v>175</v>
      </c>
      <c r="H180" s="396">
        <v>0</v>
      </c>
      <c r="I180" s="377" t="s">
        <v>176</v>
      </c>
      <c r="J180" s="396">
        <v>17.940000000000001</v>
      </c>
    </row>
    <row r="181" spans="1:10" ht="26.45" customHeight="1" thickBot="1" x14ac:dyDescent="0.3">
      <c r="A181" s="377"/>
      <c r="B181" s="377"/>
      <c r="C181" s="377"/>
      <c r="D181" s="377"/>
      <c r="E181" s="377" t="s">
        <v>177</v>
      </c>
      <c r="F181" s="396">
        <v>19.63</v>
      </c>
      <c r="G181" s="377"/>
      <c r="H181" s="511" t="s">
        <v>178</v>
      </c>
      <c r="I181" s="511"/>
      <c r="J181" s="396">
        <v>116.11</v>
      </c>
    </row>
    <row r="182" spans="1:10" ht="15" customHeight="1" thickTop="1" x14ac:dyDescent="0.25">
      <c r="A182" s="385"/>
      <c r="B182" s="385"/>
      <c r="C182" s="385"/>
      <c r="D182" s="385"/>
      <c r="E182" s="385"/>
      <c r="F182" s="385"/>
      <c r="G182" s="385"/>
      <c r="H182" s="385"/>
      <c r="I182" s="385"/>
      <c r="J182" s="385"/>
    </row>
    <row r="183" spans="1:10" ht="30" customHeight="1" x14ac:dyDescent="0.25">
      <c r="A183" s="375" t="s">
        <v>611</v>
      </c>
      <c r="B183" s="380" t="s">
        <v>3</v>
      </c>
      <c r="C183" s="375" t="s">
        <v>4</v>
      </c>
      <c r="D183" s="375" t="s">
        <v>5</v>
      </c>
      <c r="E183" s="512" t="s">
        <v>169</v>
      </c>
      <c r="F183" s="512"/>
      <c r="G183" s="379" t="s">
        <v>6</v>
      </c>
      <c r="H183" s="380" t="s">
        <v>7</v>
      </c>
      <c r="I183" s="380" t="s">
        <v>8</v>
      </c>
      <c r="J183" s="380" t="s">
        <v>10</v>
      </c>
    </row>
    <row r="184" spans="1:10" ht="25.5" x14ac:dyDescent="0.25">
      <c r="A184" s="373" t="s">
        <v>170</v>
      </c>
      <c r="B184" s="382" t="s">
        <v>411</v>
      </c>
      <c r="C184" s="373" t="s">
        <v>113</v>
      </c>
      <c r="D184" s="373" t="s">
        <v>375</v>
      </c>
      <c r="E184" s="513" t="s">
        <v>552</v>
      </c>
      <c r="F184" s="513"/>
      <c r="G184" s="381" t="s">
        <v>157</v>
      </c>
      <c r="H184" s="384">
        <v>1</v>
      </c>
      <c r="I184" s="383">
        <v>131.36000000000001</v>
      </c>
      <c r="J184" s="383">
        <v>131.36000000000001</v>
      </c>
    </row>
    <row r="185" spans="1:10" ht="15" customHeight="1" x14ac:dyDescent="0.25">
      <c r="A185" s="374" t="s">
        <v>172</v>
      </c>
      <c r="B185" s="387" t="s">
        <v>533</v>
      </c>
      <c r="C185" s="374" t="s">
        <v>113</v>
      </c>
      <c r="D185" s="374" t="s">
        <v>534</v>
      </c>
      <c r="E185" s="514" t="s">
        <v>335</v>
      </c>
      <c r="F185" s="514"/>
      <c r="G185" s="386" t="s">
        <v>161</v>
      </c>
      <c r="H185" s="389">
        <v>1.897</v>
      </c>
      <c r="I185" s="388">
        <v>33.799999999999997</v>
      </c>
      <c r="J185" s="388">
        <v>64.11</v>
      </c>
    </row>
    <row r="186" spans="1:10" ht="26.45" customHeight="1" x14ac:dyDescent="0.25">
      <c r="A186" s="374" t="s">
        <v>172</v>
      </c>
      <c r="B186" s="387" t="s">
        <v>180</v>
      </c>
      <c r="C186" s="374" t="s">
        <v>113</v>
      </c>
      <c r="D186" s="374" t="s">
        <v>181</v>
      </c>
      <c r="E186" s="514" t="s">
        <v>335</v>
      </c>
      <c r="F186" s="514"/>
      <c r="G186" s="386" t="s">
        <v>161</v>
      </c>
      <c r="H186" s="389">
        <v>0.59770000000000001</v>
      </c>
      <c r="I186" s="388">
        <v>25.81</v>
      </c>
      <c r="J186" s="388">
        <v>15.42</v>
      </c>
    </row>
    <row r="187" spans="1:10" ht="15" customHeight="1" x14ac:dyDescent="0.25">
      <c r="A187" s="376" t="s">
        <v>189</v>
      </c>
      <c r="B187" s="391" t="s">
        <v>612</v>
      </c>
      <c r="C187" s="376" t="s">
        <v>113</v>
      </c>
      <c r="D187" s="376" t="s">
        <v>613</v>
      </c>
      <c r="E187" s="510" t="s">
        <v>190</v>
      </c>
      <c r="F187" s="510"/>
      <c r="G187" s="390" t="s">
        <v>157</v>
      </c>
      <c r="H187" s="393">
        <v>1</v>
      </c>
      <c r="I187" s="392">
        <v>51.83</v>
      </c>
      <c r="J187" s="392">
        <v>51.83</v>
      </c>
    </row>
    <row r="188" spans="1:10" ht="25.5" x14ac:dyDescent="0.25">
      <c r="A188" s="377"/>
      <c r="B188" s="377"/>
      <c r="C188" s="377"/>
      <c r="D188" s="377"/>
      <c r="E188" s="377" t="s">
        <v>174</v>
      </c>
      <c r="F188" s="396">
        <v>56.68</v>
      </c>
      <c r="G188" s="377" t="s">
        <v>175</v>
      </c>
      <c r="H188" s="396">
        <v>0</v>
      </c>
      <c r="I188" s="377" t="s">
        <v>176</v>
      </c>
      <c r="J188" s="396">
        <v>56.68</v>
      </c>
    </row>
    <row r="189" spans="1:10" ht="15.75" customHeight="1" thickBot="1" x14ac:dyDescent="0.3">
      <c r="A189" s="377"/>
      <c r="B189" s="377"/>
      <c r="C189" s="377"/>
      <c r="D189" s="377"/>
      <c r="E189" s="377" t="s">
        <v>177</v>
      </c>
      <c r="F189" s="396">
        <v>26.73</v>
      </c>
      <c r="G189" s="377"/>
      <c r="H189" s="511" t="s">
        <v>178</v>
      </c>
      <c r="I189" s="511"/>
      <c r="J189" s="396">
        <v>158.09</v>
      </c>
    </row>
    <row r="190" spans="1:10" ht="26.45" customHeight="1" thickTop="1" x14ac:dyDescent="0.25">
      <c r="A190" s="385"/>
      <c r="B190" s="385"/>
      <c r="C190" s="385"/>
      <c r="D190" s="385"/>
      <c r="E190" s="385"/>
      <c r="F190" s="385"/>
      <c r="G190" s="385"/>
      <c r="H190" s="385"/>
      <c r="I190" s="385"/>
      <c r="J190" s="385"/>
    </row>
    <row r="191" spans="1:10" ht="30" x14ac:dyDescent="0.25">
      <c r="A191" s="375" t="s">
        <v>1131</v>
      </c>
      <c r="B191" s="380" t="s">
        <v>3</v>
      </c>
      <c r="C191" s="375" t="s">
        <v>4</v>
      </c>
      <c r="D191" s="375" t="s">
        <v>5</v>
      </c>
      <c r="E191" s="512" t="s">
        <v>169</v>
      </c>
      <c r="F191" s="512"/>
      <c r="G191" s="379" t="s">
        <v>6</v>
      </c>
      <c r="H191" s="380" t="s">
        <v>7</v>
      </c>
      <c r="I191" s="380" t="s">
        <v>8</v>
      </c>
      <c r="J191" s="380" t="s">
        <v>10</v>
      </c>
    </row>
    <row r="192" spans="1:10" ht="51" x14ac:dyDescent="0.25">
      <c r="A192" s="373" t="s">
        <v>170</v>
      </c>
      <c r="B192" s="382" t="s">
        <v>1132</v>
      </c>
      <c r="C192" s="373" t="s">
        <v>113</v>
      </c>
      <c r="D192" s="373" t="s">
        <v>1133</v>
      </c>
      <c r="E192" s="513" t="s">
        <v>743</v>
      </c>
      <c r="F192" s="513"/>
      <c r="G192" s="381" t="s">
        <v>154</v>
      </c>
      <c r="H192" s="384">
        <v>1</v>
      </c>
      <c r="I192" s="383">
        <v>715.25</v>
      </c>
      <c r="J192" s="383">
        <v>715.25</v>
      </c>
    </row>
    <row r="193" spans="1:10" ht="15" customHeight="1" x14ac:dyDescent="0.25">
      <c r="A193" s="374" t="s">
        <v>172</v>
      </c>
      <c r="B193" s="387" t="s">
        <v>180</v>
      </c>
      <c r="C193" s="374" t="s">
        <v>113</v>
      </c>
      <c r="D193" s="374" t="s">
        <v>181</v>
      </c>
      <c r="E193" s="514" t="s">
        <v>335</v>
      </c>
      <c r="F193" s="514"/>
      <c r="G193" s="386" t="s">
        <v>161</v>
      </c>
      <c r="H193" s="389">
        <v>1.4929882000000001</v>
      </c>
      <c r="I193" s="388">
        <v>25.81</v>
      </c>
      <c r="J193" s="388">
        <v>38.53</v>
      </c>
    </row>
    <row r="194" spans="1:10" ht="26.45" customHeight="1" x14ac:dyDescent="0.25">
      <c r="A194" s="374" t="s">
        <v>172</v>
      </c>
      <c r="B194" s="387" t="s">
        <v>744</v>
      </c>
      <c r="C194" s="374" t="s">
        <v>113</v>
      </c>
      <c r="D194" s="374" t="s">
        <v>745</v>
      </c>
      <c r="E194" s="514" t="s">
        <v>335</v>
      </c>
      <c r="F194" s="514"/>
      <c r="G194" s="386" t="s">
        <v>161</v>
      </c>
      <c r="H194" s="389">
        <v>1.7305090000000001</v>
      </c>
      <c r="I194" s="388">
        <v>25.84</v>
      </c>
      <c r="J194" s="388">
        <v>44.71</v>
      </c>
    </row>
    <row r="195" spans="1:10" ht="26.45" customHeight="1" x14ac:dyDescent="0.25">
      <c r="A195" s="376" t="s">
        <v>189</v>
      </c>
      <c r="B195" s="391" t="s">
        <v>1143</v>
      </c>
      <c r="C195" s="376" t="s">
        <v>113</v>
      </c>
      <c r="D195" s="376" t="s">
        <v>1144</v>
      </c>
      <c r="E195" s="510" t="s">
        <v>190</v>
      </c>
      <c r="F195" s="510"/>
      <c r="G195" s="390" t="s">
        <v>157</v>
      </c>
      <c r="H195" s="393">
        <v>19.390999999999998</v>
      </c>
      <c r="I195" s="392">
        <v>0.1</v>
      </c>
      <c r="J195" s="392">
        <v>1.93</v>
      </c>
    </row>
    <row r="196" spans="1:10" ht="15" customHeight="1" x14ac:dyDescent="0.25">
      <c r="A196" s="376" t="s">
        <v>189</v>
      </c>
      <c r="B196" s="391" t="s">
        <v>1145</v>
      </c>
      <c r="C196" s="376" t="s">
        <v>113</v>
      </c>
      <c r="D196" s="376" t="s">
        <v>1146</v>
      </c>
      <c r="E196" s="510" t="s">
        <v>190</v>
      </c>
      <c r="F196" s="510"/>
      <c r="G196" s="390" t="s">
        <v>157</v>
      </c>
      <c r="H196" s="393">
        <v>19.390999999999998</v>
      </c>
      <c r="I196" s="392">
        <v>0.31</v>
      </c>
      <c r="J196" s="392">
        <v>6.01</v>
      </c>
    </row>
    <row r="197" spans="1:10" ht="26.45" customHeight="1" x14ac:dyDescent="0.25">
      <c r="A197" s="376" t="s">
        <v>189</v>
      </c>
      <c r="B197" s="391" t="s">
        <v>412</v>
      </c>
      <c r="C197" s="376" t="s">
        <v>113</v>
      </c>
      <c r="D197" s="376" t="s">
        <v>413</v>
      </c>
      <c r="E197" s="510" t="s">
        <v>190</v>
      </c>
      <c r="F197" s="510"/>
      <c r="G197" s="390" t="s">
        <v>154</v>
      </c>
      <c r="H197" s="393">
        <v>1</v>
      </c>
      <c r="I197" s="392">
        <v>573.33000000000004</v>
      </c>
      <c r="J197" s="392">
        <v>573.33000000000004</v>
      </c>
    </row>
    <row r="198" spans="1:10" ht="26.45" customHeight="1" x14ac:dyDescent="0.25">
      <c r="A198" s="376" t="s">
        <v>189</v>
      </c>
      <c r="B198" s="391" t="s">
        <v>1147</v>
      </c>
      <c r="C198" s="376" t="s">
        <v>113</v>
      </c>
      <c r="D198" s="376" t="s">
        <v>1148</v>
      </c>
      <c r="E198" s="510" t="s">
        <v>190</v>
      </c>
      <c r="F198" s="510"/>
      <c r="G198" s="390" t="s">
        <v>158</v>
      </c>
      <c r="H198" s="393">
        <v>6.2275289999999996</v>
      </c>
      <c r="I198" s="392">
        <v>7.99</v>
      </c>
      <c r="J198" s="392">
        <v>49.75</v>
      </c>
    </row>
    <row r="199" spans="1:10" ht="15" customHeight="1" x14ac:dyDescent="0.25">
      <c r="A199" s="376" t="s">
        <v>189</v>
      </c>
      <c r="B199" s="391" t="s">
        <v>1149</v>
      </c>
      <c r="C199" s="376" t="s">
        <v>113</v>
      </c>
      <c r="D199" s="376" t="s">
        <v>1150</v>
      </c>
      <c r="E199" s="510" t="s">
        <v>190</v>
      </c>
      <c r="F199" s="510"/>
      <c r="G199" s="390" t="s">
        <v>173</v>
      </c>
      <c r="H199" s="393">
        <v>0.02</v>
      </c>
      <c r="I199" s="392">
        <v>49.8</v>
      </c>
      <c r="J199" s="392">
        <v>0.99</v>
      </c>
    </row>
    <row r="200" spans="1:10" ht="15" customHeight="1" x14ac:dyDescent="0.25">
      <c r="A200" s="377"/>
      <c r="B200" s="377"/>
      <c r="C200" s="377"/>
      <c r="D200" s="377"/>
      <c r="E200" s="377" t="s">
        <v>174</v>
      </c>
      <c r="F200" s="396">
        <v>52.76</v>
      </c>
      <c r="G200" s="377" t="s">
        <v>175</v>
      </c>
      <c r="H200" s="396">
        <v>0</v>
      </c>
      <c r="I200" s="377" t="s">
        <v>176</v>
      </c>
      <c r="J200" s="396">
        <v>52.76</v>
      </c>
    </row>
    <row r="201" spans="1:10" ht="15" customHeight="1" thickBot="1" x14ac:dyDescent="0.3">
      <c r="A201" s="377"/>
      <c r="B201" s="377"/>
      <c r="C201" s="377"/>
      <c r="D201" s="377"/>
      <c r="E201" s="377" t="s">
        <v>177</v>
      </c>
      <c r="F201" s="396">
        <v>145.55000000000001</v>
      </c>
      <c r="G201" s="377"/>
      <c r="H201" s="511" t="s">
        <v>178</v>
      </c>
      <c r="I201" s="511"/>
      <c r="J201" s="396">
        <v>860.8</v>
      </c>
    </row>
    <row r="202" spans="1:10" ht="15" customHeight="1" thickTop="1" x14ac:dyDescent="0.25">
      <c r="A202" s="385"/>
      <c r="B202" s="385"/>
      <c r="C202" s="385"/>
      <c r="D202" s="385"/>
      <c r="E202" s="385"/>
      <c r="F202" s="385"/>
      <c r="G202" s="385"/>
      <c r="H202" s="385"/>
      <c r="I202" s="385"/>
      <c r="J202" s="385"/>
    </row>
    <row r="203" spans="1:10" ht="15" customHeight="1" x14ac:dyDescent="0.25">
      <c r="A203" s="375" t="s">
        <v>614</v>
      </c>
      <c r="B203" s="380" t="s">
        <v>3</v>
      </c>
      <c r="C203" s="375" t="s">
        <v>4</v>
      </c>
      <c r="D203" s="375" t="s">
        <v>5</v>
      </c>
      <c r="E203" s="512" t="s">
        <v>169</v>
      </c>
      <c r="F203" s="512"/>
      <c r="G203" s="379" t="s">
        <v>6</v>
      </c>
      <c r="H203" s="380" t="s">
        <v>7</v>
      </c>
      <c r="I203" s="380" t="s">
        <v>8</v>
      </c>
      <c r="J203" s="380" t="s">
        <v>10</v>
      </c>
    </row>
    <row r="204" spans="1:10" ht="15" customHeight="1" x14ac:dyDescent="0.25">
      <c r="A204" s="373" t="s">
        <v>170</v>
      </c>
      <c r="B204" s="382" t="s">
        <v>414</v>
      </c>
      <c r="C204" s="373" t="s">
        <v>113</v>
      </c>
      <c r="D204" s="373" t="s">
        <v>376</v>
      </c>
      <c r="E204" s="513" t="s">
        <v>615</v>
      </c>
      <c r="F204" s="513"/>
      <c r="G204" s="381" t="s">
        <v>157</v>
      </c>
      <c r="H204" s="384">
        <v>1</v>
      </c>
      <c r="I204" s="383">
        <v>78.91</v>
      </c>
      <c r="J204" s="383">
        <v>78.91</v>
      </c>
    </row>
    <row r="205" spans="1:10" ht="15" customHeight="1" x14ac:dyDescent="0.25">
      <c r="A205" s="374" t="s">
        <v>172</v>
      </c>
      <c r="B205" s="387" t="s">
        <v>616</v>
      </c>
      <c r="C205" s="374" t="s">
        <v>113</v>
      </c>
      <c r="D205" s="374" t="s">
        <v>617</v>
      </c>
      <c r="E205" s="514" t="s">
        <v>335</v>
      </c>
      <c r="F205" s="514"/>
      <c r="G205" s="386" t="s">
        <v>161</v>
      </c>
      <c r="H205" s="389">
        <v>0.1198125</v>
      </c>
      <c r="I205" s="388">
        <v>27.11</v>
      </c>
      <c r="J205" s="388">
        <v>3.24</v>
      </c>
    </row>
    <row r="206" spans="1:10" ht="15" customHeight="1" x14ac:dyDescent="0.25">
      <c r="A206" s="374" t="s">
        <v>172</v>
      </c>
      <c r="B206" s="387" t="s">
        <v>618</v>
      </c>
      <c r="C206" s="374" t="s">
        <v>113</v>
      </c>
      <c r="D206" s="374" t="s">
        <v>619</v>
      </c>
      <c r="E206" s="514" t="s">
        <v>335</v>
      </c>
      <c r="F206" s="514"/>
      <c r="G206" s="386" t="s">
        <v>161</v>
      </c>
      <c r="H206" s="389">
        <v>0.38340000000000002</v>
      </c>
      <c r="I206" s="388">
        <v>34.78</v>
      </c>
      <c r="J206" s="388">
        <v>13.33</v>
      </c>
    </row>
    <row r="207" spans="1:10" ht="15" customHeight="1" x14ac:dyDescent="0.25">
      <c r="A207" s="376" t="s">
        <v>189</v>
      </c>
      <c r="B207" s="391" t="s">
        <v>620</v>
      </c>
      <c r="C207" s="376" t="s">
        <v>113</v>
      </c>
      <c r="D207" s="376" t="s">
        <v>621</v>
      </c>
      <c r="E207" s="510" t="s">
        <v>190</v>
      </c>
      <c r="F207" s="510"/>
      <c r="G207" s="390" t="s">
        <v>157</v>
      </c>
      <c r="H207" s="393">
        <v>1</v>
      </c>
      <c r="I207" s="392">
        <v>3.39</v>
      </c>
      <c r="J207" s="392">
        <v>3.39</v>
      </c>
    </row>
    <row r="208" spans="1:10" ht="38.25" x14ac:dyDescent="0.25">
      <c r="A208" s="376" t="s">
        <v>189</v>
      </c>
      <c r="B208" s="391" t="s">
        <v>622</v>
      </c>
      <c r="C208" s="376" t="s">
        <v>113</v>
      </c>
      <c r="D208" s="376" t="s">
        <v>623</v>
      </c>
      <c r="E208" s="510" t="s">
        <v>190</v>
      </c>
      <c r="F208" s="510"/>
      <c r="G208" s="390" t="s">
        <v>157</v>
      </c>
      <c r="H208" s="393">
        <v>1</v>
      </c>
      <c r="I208" s="392">
        <v>58.95</v>
      </c>
      <c r="J208" s="392">
        <v>58.95</v>
      </c>
    </row>
    <row r="209" spans="1:10" ht="25.5" x14ac:dyDescent="0.25">
      <c r="A209" s="377"/>
      <c r="B209" s="377"/>
      <c r="C209" s="377"/>
      <c r="D209" s="377"/>
      <c r="E209" s="377" t="s">
        <v>174</v>
      </c>
      <c r="F209" s="396">
        <v>11.74</v>
      </c>
      <c r="G209" s="377" t="s">
        <v>175</v>
      </c>
      <c r="H209" s="396">
        <v>0</v>
      </c>
      <c r="I209" s="377" t="s">
        <v>176</v>
      </c>
      <c r="J209" s="396">
        <v>11.74</v>
      </c>
    </row>
    <row r="210" spans="1:10" ht="15.75" thickBot="1" x14ac:dyDescent="0.3">
      <c r="A210" s="377"/>
      <c r="B210" s="377"/>
      <c r="C210" s="377"/>
      <c r="D210" s="377"/>
      <c r="E210" s="377" t="s">
        <v>177</v>
      </c>
      <c r="F210" s="396">
        <v>16.05</v>
      </c>
      <c r="G210" s="377"/>
      <c r="H210" s="511" t="s">
        <v>178</v>
      </c>
      <c r="I210" s="511"/>
      <c r="J210" s="396">
        <v>94.96</v>
      </c>
    </row>
    <row r="211" spans="1:10" ht="15" customHeight="1" thickTop="1" x14ac:dyDescent="0.25">
      <c r="A211" s="385"/>
      <c r="B211" s="385"/>
      <c r="C211" s="385"/>
      <c r="D211" s="385"/>
      <c r="E211" s="385"/>
      <c r="F211" s="385"/>
      <c r="G211" s="385"/>
      <c r="H211" s="385"/>
      <c r="I211" s="385"/>
      <c r="J211" s="385"/>
    </row>
    <row r="212" spans="1:10" ht="15" customHeight="1" x14ac:dyDescent="0.25">
      <c r="A212" s="375" t="s">
        <v>624</v>
      </c>
      <c r="B212" s="380" t="s">
        <v>3</v>
      </c>
      <c r="C212" s="375" t="s">
        <v>4</v>
      </c>
      <c r="D212" s="375" t="s">
        <v>5</v>
      </c>
      <c r="E212" s="512" t="s">
        <v>169</v>
      </c>
      <c r="F212" s="512"/>
      <c r="G212" s="379" t="s">
        <v>6</v>
      </c>
      <c r="H212" s="380" t="s">
        <v>7</v>
      </c>
      <c r="I212" s="380" t="s">
        <v>8</v>
      </c>
      <c r="J212" s="380" t="s">
        <v>10</v>
      </c>
    </row>
    <row r="213" spans="1:10" ht="25.5" x14ac:dyDescent="0.25">
      <c r="A213" s="373" t="s">
        <v>170</v>
      </c>
      <c r="B213" s="382" t="s">
        <v>415</v>
      </c>
      <c r="C213" s="373" t="s">
        <v>366</v>
      </c>
      <c r="D213" s="373" t="s">
        <v>416</v>
      </c>
      <c r="E213" s="513" t="s">
        <v>625</v>
      </c>
      <c r="F213" s="513"/>
      <c r="G213" s="381" t="s">
        <v>166</v>
      </c>
      <c r="H213" s="384">
        <v>1</v>
      </c>
      <c r="I213" s="383">
        <v>86.04</v>
      </c>
      <c r="J213" s="383">
        <v>86.04</v>
      </c>
    </row>
    <row r="214" spans="1:10" ht="25.5" x14ac:dyDescent="0.25">
      <c r="A214" s="374" t="s">
        <v>172</v>
      </c>
      <c r="B214" s="387" t="s">
        <v>180</v>
      </c>
      <c r="C214" s="374" t="s">
        <v>113</v>
      </c>
      <c r="D214" s="374" t="s">
        <v>181</v>
      </c>
      <c r="E214" s="514" t="s">
        <v>335</v>
      </c>
      <c r="F214" s="514"/>
      <c r="G214" s="386" t="s">
        <v>161</v>
      </c>
      <c r="H214" s="389">
        <v>1</v>
      </c>
      <c r="I214" s="388">
        <v>25.81</v>
      </c>
      <c r="J214" s="388">
        <v>25.81</v>
      </c>
    </row>
    <row r="215" spans="1:10" ht="15" customHeight="1" x14ac:dyDescent="0.25">
      <c r="A215" s="374" t="s">
        <v>172</v>
      </c>
      <c r="B215" s="387" t="s">
        <v>618</v>
      </c>
      <c r="C215" s="374" t="s">
        <v>113</v>
      </c>
      <c r="D215" s="374" t="s">
        <v>619</v>
      </c>
      <c r="E215" s="514" t="s">
        <v>335</v>
      </c>
      <c r="F215" s="514"/>
      <c r="G215" s="386" t="s">
        <v>161</v>
      </c>
      <c r="H215" s="389">
        <v>1</v>
      </c>
      <c r="I215" s="388">
        <v>34.78</v>
      </c>
      <c r="J215" s="388">
        <v>34.78</v>
      </c>
    </row>
    <row r="216" spans="1:10" ht="30" customHeight="1" x14ac:dyDescent="0.25">
      <c r="A216" s="376" t="s">
        <v>189</v>
      </c>
      <c r="B216" s="391" t="s">
        <v>626</v>
      </c>
      <c r="C216" s="376" t="s">
        <v>366</v>
      </c>
      <c r="D216" s="376" t="s">
        <v>627</v>
      </c>
      <c r="E216" s="510" t="s">
        <v>190</v>
      </c>
      <c r="F216" s="510"/>
      <c r="G216" s="390" t="s">
        <v>166</v>
      </c>
      <c r="H216" s="393">
        <v>1</v>
      </c>
      <c r="I216" s="392">
        <v>25.45</v>
      </c>
      <c r="J216" s="392">
        <v>25.45</v>
      </c>
    </row>
    <row r="217" spans="1:10" ht="25.5" x14ac:dyDescent="0.25">
      <c r="A217" s="377"/>
      <c r="B217" s="377"/>
      <c r="C217" s="377"/>
      <c r="D217" s="377"/>
      <c r="E217" s="377" t="s">
        <v>174</v>
      </c>
      <c r="F217" s="396">
        <v>41.57</v>
      </c>
      <c r="G217" s="377" t="s">
        <v>175</v>
      </c>
      <c r="H217" s="396">
        <v>0</v>
      </c>
      <c r="I217" s="377" t="s">
        <v>176</v>
      </c>
      <c r="J217" s="396">
        <v>41.57</v>
      </c>
    </row>
    <row r="218" spans="1:10" ht="15.75" thickBot="1" x14ac:dyDescent="0.3">
      <c r="A218" s="377"/>
      <c r="B218" s="377"/>
      <c r="C218" s="377"/>
      <c r="D218" s="377"/>
      <c r="E218" s="377" t="s">
        <v>177</v>
      </c>
      <c r="F218" s="396">
        <v>17.5</v>
      </c>
      <c r="G218" s="377"/>
      <c r="H218" s="511" t="s">
        <v>178</v>
      </c>
      <c r="I218" s="511"/>
      <c r="J218" s="396">
        <v>103.54</v>
      </c>
    </row>
    <row r="219" spans="1:10" ht="15.75" thickTop="1" x14ac:dyDescent="0.25">
      <c r="A219" s="385"/>
      <c r="B219" s="385"/>
      <c r="C219" s="385"/>
      <c r="D219" s="385"/>
      <c r="E219" s="385"/>
      <c r="F219" s="385"/>
      <c r="G219" s="385"/>
      <c r="H219" s="385"/>
      <c r="I219" s="385"/>
      <c r="J219" s="385"/>
    </row>
    <row r="220" spans="1:10" ht="15" customHeight="1" x14ac:dyDescent="0.25">
      <c r="A220" s="375" t="s">
        <v>628</v>
      </c>
      <c r="B220" s="380" t="s">
        <v>3</v>
      </c>
      <c r="C220" s="375" t="s">
        <v>4</v>
      </c>
      <c r="D220" s="375" t="s">
        <v>5</v>
      </c>
      <c r="E220" s="512" t="s">
        <v>169</v>
      </c>
      <c r="F220" s="512"/>
      <c r="G220" s="379" t="s">
        <v>6</v>
      </c>
      <c r="H220" s="380" t="s">
        <v>7</v>
      </c>
      <c r="I220" s="380" t="s">
        <v>8</v>
      </c>
      <c r="J220" s="380" t="s">
        <v>10</v>
      </c>
    </row>
    <row r="221" spans="1:10" ht="25.5" x14ac:dyDescent="0.25">
      <c r="A221" s="373" t="s">
        <v>170</v>
      </c>
      <c r="B221" s="382" t="s">
        <v>417</v>
      </c>
      <c r="C221" s="373" t="s">
        <v>366</v>
      </c>
      <c r="D221" s="373" t="s">
        <v>418</v>
      </c>
      <c r="E221" s="513" t="s">
        <v>625</v>
      </c>
      <c r="F221" s="513"/>
      <c r="G221" s="381" t="s">
        <v>166</v>
      </c>
      <c r="H221" s="384">
        <v>1</v>
      </c>
      <c r="I221" s="383">
        <v>100.73</v>
      </c>
      <c r="J221" s="383">
        <v>100.73</v>
      </c>
    </row>
    <row r="222" spans="1:10" ht="15.75" customHeight="1" x14ac:dyDescent="0.25">
      <c r="A222" s="374" t="s">
        <v>172</v>
      </c>
      <c r="B222" s="387" t="s">
        <v>180</v>
      </c>
      <c r="C222" s="374" t="s">
        <v>113</v>
      </c>
      <c r="D222" s="374" t="s">
        <v>181</v>
      </c>
      <c r="E222" s="514" t="s">
        <v>335</v>
      </c>
      <c r="F222" s="514"/>
      <c r="G222" s="386" t="s">
        <v>161</v>
      </c>
      <c r="H222" s="389">
        <v>1</v>
      </c>
      <c r="I222" s="388">
        <v>25.81</v>
      </c>
      <c r="J222" s="388">
        <v>25.81</v>
      </c>
    </row>
    <row r="223" spans="1:10" ht="25.5" x14ac:dyDescent="0.25">
      <c r="A223" s="374" t="s">
        <v>172</v>
      </c>
      <c r="B223" s="387" t="s">
        <v>618</v>
      </c>
      <c r="C223" s="374" t="s">
        <v>113</v>
      </c>
      <c r="D223" s="374" t="s">
        <v>619</v>
      </c>
      <c r="E223" s="514" t="s">
        <v>335</v>
      </c>
      <c r="F223" s="514"/>
      <c r="G223" s="386" t="s">
        <v>161</v>
      </c>
      <c r="H223" s="389">
        <v>1</v>
      </c>
      <c r="I223" s="388">
        <v>34.78</v>
      </c>
      <c r="J223" s="388">
        <v>34.78</v>
      </c>
    </row>
    <row r="224" spans="1:10" ht="25.5" x14ac:dyDescent="0.25">
      <c r="A224" s="376" t="s">
        <v>189</v>
      </c>
      <c r="B224" s="391" t="s">
        <v>629</v>
      </c>
      <c r="C224" s="376" t="s">
        <v>366</v>
      </c>
      <c r="D224" s="376" t="s">
        <v>418</v>
      </c>
      <c r="E224" s="510" t="s">
        <v>190</v>
      </c>
      <c r="F224" s="510"/>
      <c r="G224" s="390" t="s">
        <v>166</v>
      </c>
      <c r="H224" s="393">
        <v>1</v>
      </c>
      <c r="I224" s="392">
        <v>40.14</v>
      </c>
      <c r="J224" s="392">
        <v>40.14</v>
      </c>
    </row>
    <row r="225" spans="1:10" ht="25.5" x14ac:dyDescent="0.25">
      <c r="A225" s="377"/>
      <c r="B225" s="377"/>
      <c r="C225" s="377"/>
      <c r="D225" s="377"/>
      <c r="E225" s="377" t="s">
        <v>174</v>
      </c>
      <c r="F225" s="396">
        <v>41.57</v>
      </c>
      <c r="G225" s="377" t="s">
        <v>175</v>
      </c>
      <c r="H225" s="396">
        <v>0</v>
      </c>
      <c r="I225" s="377" t="s">
        <v>176</v>
      </c>
      <c r="J225" s="396">
        <v>41.57</v>
      </c>
    </row>
    <row r="226" spans="1:10" ht="15" customHeight="1" thickBot="1" x14ac:dyDescent="0.3">
      <c r="A226" s="377"/>
      <c r="B226" s="377"/>
      <c r="C226" s="377"/>
      <c r="D226" s="377"/>
      <c r="E226" s="377" t="s">
        <v>177</v>
      </c>
      <c r="F226" s="396">
        <v>20.49</v>
      </c>
      <c r="G226" s="377"/>
      <c r="H226" s="511" t="s">
        <v>178</v>
      </c>
      <c r="I226" s="511"/>
      <c r="J226" s="396">
        <v>121.22</v>
      </c>
    </row>
    <row r="227" spans="1:10" ht="15.75" thickTop="1" x14ac:dyDescent="0.25">
      <c r="A227" s="385"/>
      <c r="B227" s="385"/>
      <c r="C227" s="385"/>
      <c r="D227" s="385"/>
      <c r="E227" s="385"/>
      <c r="F227" s="385"/>
      <c r="G227" s="385"/>
      <c r="H227" s="385"/>
      <c r="I227" s="385"/>
      <c r="J227" s="385"/>
    </row>
    <row r="228" spans="1:10" ht="15" customHeight="1" x14ac:dyDescent="0.25">
      <c r="A228" s="375" t="s">
        <v>630</v>
      </c>
      <c r="B228" s="380" t="s">
        <v>3</v>
      </c>
      <c r="C228" s="375" t="s">
        <v>4</v>
      </c>
      <c r="D228" s="375" t="s">
        <v>5</v>
      </c>
      <c r="E228" s="512" t="s">
        <v>169</v>
      </c>
      <c r="F228" s="512"/>
      <c r="G228" s="379" t="s">
        <v>6</v>
      </c>
      <c r="H228" s="380" t="s">
        <v>7</v>
      </c>
      <c r="I228" s="380" t="s">
        <v>8</v>
      </c>
      <c r="J228" s="380" t="s">
        <v>10</v>
      </c>
    </row>
    <row r="229" spans="1:10" ht="15" customHeight="1" x14ac:dyDescent="0.25">
      <c r="A229" s="373" t="s">
        <v>170</v>
      </c>
      <c r="B229" s="382" t="s">
        <v>419</v>
      </c>
      <c r="C229" s="373" t="s">
        <v>113</v>
      </c>
      <c r="D229" s="373" t="s">
        <v>420</v>
      </c>
      <c r="E229" s="513" t="s">
        <v>552</v>
      </c>
      <c r="F229" s="513"/>
      <c r="G229" s="381" t="s">
        <v>157</v>
      </c>
      <c r="H229" s="384">
        <v>1</v>
      </c>
      <c r="I229" s="383">
        <v>596.53</v>
      </c>
      <c r="J229" s="383">
        <v>596.53</v>
      </c>
    </row>
    <row r="230" spans="1:10" ht="25.5" x14ac:dyDescent="0.25">
      <c r="A230" s="374" t="s">
        <v>172</v>
      </c>
      <c r="B230" s="387" t="s">
        <v>631</v>
      </c>
      <c r="C230" s="374" t="s">
        <v>113</v>
      </c>
      <c r="D230" s="374" t="s">
        <v>632</v>
      </c>
      <c r="E230" s="514" t="s">
        <v>552</v>
      </c>
      <c r="F230" s="514"/>
      <c r="G230" s="386" t="s">
        <v>157</v>
      </c>
      <c r="H230" s="389">
        <v>1</v>
      </c>
      <c r="I230" s="388">
        <v>43.79</v>
      </c>
      <c r="J230" s="388">
        <v>43.79</v>
      </c>
    </row>
    <row r="231" spans="1:10" ht="38.25" x14ac:dyDescent="0.25">
      <c r="A231" s="374" t="s">
        <v>172</v>
      </c>
      <c r="B231" s="387" t="s">
        <v>633</v>
      </c>
      <c r="C231" s="374" t="s">
        <v>113</v>
      </c>
      <c r="D231" s="374" t="s">
        <v>634</v>
      </c>
      <c r="E231" s="514" t="s">
        <v>552</v>
      </c>
      <c r="F231" s="514"/>
      <c r="G231" s="386" t="s">
        <v>157</v>
      </c>
      <c r="H231" s="389">
        <v>1</v>
      </c>
      <c r="I231" s="388">
        <v>552.74</v>
      </c>
      <c r="J231" s="388">
        <v>552.74</v>
      </c>
    </row>
    <row r="232" spans="1:10" ht="26.45" customHeight="1" x14ac:dyDescent="0.25">
      <c r="A232" s="377"/>
      <c r="B232" s="377"/>
      <c r="C232" s="377"/>
      <c r="D232" s="377"/>
      <c r="E232" s="377" t="s">
        <v>174</v>
      </c>
      <c r="F232" s="396">
        <v>30.97</v>
      </c>
      <c r="G232" s="377" t="s">
        <v>175</v>
      </c>
      <c r="H232" s="396">
        <v>0</v>
      </c>
      <c r="I232" s="377" t="s">
        <v>176</v>
      </c>
      <c r="J232" s="396">
        <v>30.97</v>
      </c>
    </row>
    <row r="233" spans="1:10" ht="15" customHeight="1" thickBot="1" x14ac:dyDescent="0.3">
      <c r="A233" s="377"/>
      <c r="B233" s="377"/>
      <c r="C233" s="377"/>
      <c r="D233" s="377"/>
      <c r="E233" s="377" t="s">
        <v>177</v>
      </c>
      <c r="F233" s="396">
        <v>121.39</v>
      </c>
      <c r="G233" s="377"/>
      <c r="H233" s="511" t="s">
        <v>178</v>
      </c>
      <c r="I233" s="511"/>
      <c r="J233" s="396">
        <v>717.92</v>
      </c>
    </row>
    <row r="234" spans="1:10" ht="15" customHeight="1" thickTop="1" x14ac:dyDescent="0.25">
      <c r="A234" s="385"/>
      <c r="B234" s="385"/>
      <c r="C234" s="385"/>
      <c r="D234" s="385"/>
      <c r="E234" s="385"/>
      <c r="F234" s="385"/>
      <c r="G234" s="385"/>
      <c r="H234" s="385"/>
      <c r="I234" s="385"/>
      <c r="J234" s="385"/>
    </row>
    <row r="235" spans="1:10" ht="15" customHeight="1" x14ac:dyDescent="0.25">
      <c r="A235" s="375" t="s">
        <v>635</v>
      </c>
      <c r="B235" s="380" t="s">
        <v>3</v>
      </c>
      <c r="C235" s="375" t="s">
        <v>4</v>
      </c>
      <c r="D235" s="375" t="s">
        <v>5</v>
      </c>
      <c r="E235" s="512" t="s">
        <v>169</v>
      </c>
      <c r="F235" s="512"/>
      <c r="G235" s="379" t="s">
        <v>6</v>
      </c>
      <c r="H235" s="380" t="s">
        <v>7</v>
      </c>
      <c r="I235" s="380" t="s">
        <v>8</v>
      </c>
      <c r="J235" s="380" t="s">
        <v>10</v>
      </c>
    </row>
    <row r="236" spans="1:10" ht="15" customHeight="1" x14ac:dyDescent="0.25">
      <c r="A236" s="373" t="s">
        <v>170</v>
      </c>
      <c r="B236" s="382" t="s">
        <v>421</v>
      </c>
      <c r="C236" s="373" t="s">
        <v>366</v>
      </c>
      <c r="D236" s="373" t="s">
        <v>422</v>
      </c>
      <c r="E236" s="513" t="s">
        <v>636</v>
      </c>
      <c r="F236" s="513"/>
      <c r="G236" s="381" t="s">
        <v>154</v>
      </c>
      <c r="H236" s="384">
        <v>1</v>
      </c>
      <c r="I236" s="383">
        <v>155.59</v>
      </c>
      <c r="J236" s="383">
        <v>155.59</v>
      </c>
    </row>
    <row r="237" spans="1:10" ht="15" customHeight="1" x14ac:dyDescent="0.25">
      <c r="A237" s="376" t="s">
        <v>189</v>
      </c>
      <c r="B237" s="391" t="s">
        <v>637</v>
      </c>
      <c r="C237" s="376" t="s">
        <v>366</v>
      </c>
      <c r="D237" s="376" t="s">
        <v>638</v>
      </c>
      <c r="E237" s="510" t="s">
        <v>190</v>
      </c>
      <c r="F237" s="510"/>
      <c r="G237" s="390" t="s">
        <v>154</v>
      </c>
      <c r="H237" s="393">
        <v>1</v>
      </c>
      <c r="I237" s="392">
        <v>155.59</v>
      </c>
      <c r="J237" s="392">
        <v>155.59</v>
      </c>
    </row>
    <row r="238" spans="1:10" ht="15" customHeight="1" x14ac:dyDescent="0.25">
      <c r="A238" s="377"/>
      <c r="B238" s="377"/>
      <c r="C238" s="377"/>
      <c r="D238" s="377"/>
      <c r="E238" s="377" t="s">
        <v>174</v>
      </c>
      <c r="F238" s="396">
        <v>0</v>
      </c>
      <c r="G238" s="377" t="s">
        <v>175</v>
      </c>
      <c r="H238" s="396">
        <v>0</v>
      </c>
      <c r="I238" s="377" t="s">
        <v>176</v>
      </c>
      <c r="J238" s="396">
        <v>0</v>
      </c>
    </row>
    <row r="239" spans="1:10" ht="15" customHeight="1" thickBot="1" x14ac:dyDescent="0.3">
      <c r="A239" s="377"/>
      <c r="B239" s="377"/>
      <c r="C239" s="377"/>
      <c r="D239" s="377"/>
      <c r="E239" s="377" t="s">
        <v>177</v>
      </c>
      <c r="F239" s="396">
        <v>31.66</v>
      </c>
      <c r="G239" s="377"/>
      <c r="H239" s="511" t="s">
        <v>178</v>
      </c>
      <c r="I239" s="511"/>
      <c r="J239" s="396">
        <v>187.25</v>
      </c>
    </row>
    <row r="240" spans="1:10" ht="26.45" customHeight="1" thickTop="1" x14ac:dyDescent="0.25">
      <c r="A240" s="385"/>
      <c r="B240" s="385"/>
      <c r="C240" s="385"/>
      <c r="D240" s="385"/>
      <c r="E240" s="385"/>
      <c r="F240" s="385"/>
      <c r="G240" s="385"/>
      <c r="H240" s="385"/>
      <c r="I240" s="385"/>
      <c r="J240" s="385"/>
    </row>
    <row r="241" spans="1:10" ht="26.45" customHeight="1" x14ac:dyDescent="0.25">
      <c r="A241" s="375" t="s">
        <v>639</v>
      </c>
      <c r="B241" s="380" t="s">
        <v>3</v>
      </c>
      <c r="C241" s="375" t="s">
        <v>4</v>
      </c>
      <c r="D241" s="375" t="s">
        <v>5</v>
      </c>
      <c r="E241" s="512" t="s">
        <v>169</v>
      </c>
      <c r="F241" s="512"/>
      <c r="G241" s="379" t="s">
        <v>6</v>
      </c>
      <c r="H241" s="380" t="s">
        <v>7</v>
      </c>
      <c r="I241" s="380" t="s">
        <v>8</v>
      </c>
      <c r="J241" s="380" t="s">
        <v>10</v>
      </c>
    </row>
    <row r="242" spans="1:10" ht="15" customHeight="1" x14ac:dyDescent="0.25">
      <c r="A242" s="373" t="s">
        <v>170</v>
      </c>
      <c r="B242" s="382" t="s">
        <v>423</v>
      </c>
      <c r="C242" s="373" t="s">
        <v>113</v>
      </c>
      <c r="D242" s="373" t="s">
        <v>377</v>
      </c>
      <c r="E242" s="513" t="s">
        <v>552</v>
      </c>
      <c r="F242" s="513"/>
      <c r="G242" s="381" t="s">
        <v>157</v>
      </c>
      <c r="H242" s="384">
        <v>1</v>
      </c>
      <c r="I242" s="383">
        <v>33.409999999999997</v>
      </c>
      <c r="J242" s="383">
        <v>33.409999999999997</v>
      </c>
    </row>
    <row r="243" spans="1:10" ht="15" customHeight="1" x14ac:dyDescent="0.25">
      <c r="A243" s="374" t="s">
        <v>172</v>
      </c>
      <c r="B243" s="387" t="s">
        <v>533</v>
      </c>
      <c r="C243" s="374" t="s">
        <v>113</v>
      </c>
      <c r="D243" s="374" t="s">
        <v>534</v>
      </c>
      <c r="E243" s="514" t="s">
        <v>335</v>
      </c>
      <c r="F243" s="514"/>
      <c r="G243" s="386" t="s">
        <v>161</v>
      </c>
      <c r="H243" s="389">
        <v>0.31619999999999998</v>
      </c>
      <c r="I243" s="388">
        <v>33.799999999999997</v>
      </c>
      <c r="J243" s="388">
        <v>10.68</v>
      </c>
    </row>
    <row r="244" spans="1:10" ht="15.75" customHeight="1" x14ac:dyDescent="0.25">
      <c r="A244" s="374" t="s">
        <v>172</v>
      </c>
      <c r="B244" s="387" t="s">
        <v>180</v>
      </c>
      <c r="C244" s="374" t="s">
        <v>113</v>
      </c>
      <c r="D244" s="374" t="s">
        <v>181</v>
      </c>
      <c r="E244" s="514" t="s">
        <v>335</v>
      </c>
      <c r="F244" s="514"/>
      <c r="G244" s="386" t="s">
        <v>161</v>
      </c>
      <c r="H244" s="389">
        <v>9.9599999999999994E-2</v>
      </c>
      <c r="I244" s="388">
        <v>25.81</v>
      </c>
      <c r="J244" s="388">
        <v>2.57</v>
      </c>
    </row>
    <row r="245" spans="1:10" ht="25.5" x14ac:dyDescent="0.25">
      <c r="A245" s="376" t="s">
        <v>189</v>
      </c>
      <c r="B245" s="391" t="s">
        <v>640</v>
      </c>
      <c r="C245" s="376" t="s">
        <v>113</v>
      </c>
      <c r="D245" s="376" t="s">
        <v>641</v>
      </c>
      <c r="E245" s="510" t="s">
        <v>190</v>
      </c>
      <c r="F245" s="510"/>
      <c r="G245" s="390" t="s">
        <v>157</v>
      </c>
      <c r="H245" s="393">
        <v>1</v>
      </c>
      <c r="I245" s="392">
        <v>20.16</v>
      </c>
      <c r="J245" s="392">
        <v>20.16</v>
      </c>
    </row>
    <row r="246" spans="1:10" ht="25.5" x14ac:dyDescent="0.25">
      <c r="A246" s="377"/>
      <c r="B246" s="377"/>
      <c r="C246" s="377"/>
      <c r="D246" s="377"/>
      <c r="E246" s="377" t="s">
        <v>174</v>
      </c>
      <c r="F246" s="396">
        <v>9.44</v>
      </c>
      <c r="G246" s="377" t="s">
        <v>175</v>
      </c>
      <c r="H246" s="396">
        <v>0</v>
      </c>
      <c r="I246" s="377" t="s">
        <v>176</v>
      </c>
      <c r="J246" s="396">
        <v>9.44</v>
      </c>
    </row>
    <row r="247" spans="1:10" ht="26.45" customHeight="1" thickBot="1" x14ac:dyDescent="0.3">
      <c r="A247" s="377"/>
      <c r="B247" s="377"/>
      <c r="C247" s="377"/>
      <c r="D247" s="377"/>
      <c r="E247" s="377" t="s">
        <v>177</v>
      </c>
      <c r="F247" s="396">
        <v>6.79</v>
      </c>
      <c r="G247" s="377"/>
      <c r="H247" s="511" t="s">
        <v>178</v>
      </c>
      <c r="I247" s="511"/>
      <c r="J247" s="396">
        <v>40.200000000000003</v>
      </c>
    </row>
    <row r="248" spans="1:10" ht="15" customHeight="1" thickTop="1" x14ac:dyDescent="0.25">
      <c r="A248" s="385"/>
      <c r="B248" s="385"/>
      <c r="C248" s="385"/>
      <c r="D248" s="385"/>
      <c r="E248" s="385"/>
      <c r="F248" s="385"/>
      <c r="G248" s="385"/>
      <c r="H248" s="385"/>
      <c r="I248" s="385"/>
      <c r="J248" s="385"/>
    </row>
    <row r="249" spans="1:10" ht="26.45" customHeight="1" x14ac:dyDescent="0.25">
      <c r="A249" s="375" t="s">
        <v>642</v>
      </c>
      <c r="B249" s="380" t="s">
        <v>3</v>
      </c>
      <c r="C249" s="375" t="s">
        <v>4</v>
      </c>
      <c r="D249" s="375" t="s">
        <v>5</v>
      </c>
      <c r="E249" s="512" t="s">
        <v>169</v>
      </c>
      <c r="F249" s="512"/>
      <c r="G249" s="379" t="s">
        <v>6</v>
      </c>
      <c r="H249" s="380" t="s">
        <v>7</v>
      </c>
      <c r="I249" s="380" t="s">
        <v>8</v>
      </c>
      <c r="J249" s="380" t="s">
        <v>10</v>
      </c>
    </row>
    <row r="250" spans="1:10" ht="38.25" x14ac:dyDescent="0.25">
      <c r="A250" s="373" t="s">
        <v>170</v>
      </c>
      <c r="B250" s="382" t="s">
        <v>424</v>
      </c>
      <c r="C250" s="373" t="s">
        <v>113</v>
      </c>
      <c r="D250" s="373" t="s">
        <v>378</v>
      </c>
      <c r="E250" s="513" t="s">
        <v>552</v>
      </c>
      <c r="F250" s="513"/>
      <c r="G250" s="381" t="s">
        <v>157</v>
      </c>
      <c r="H250" s="384">
        <v>1</v>
      </c>
      <c r="I250" s="383">
        <v>67.3</v>
      </c>
      <c r="J250" s="383">
        <v>67.3</v>
      </c>
    </row>
    <row r="251" spans="1:10" ht="15" customHeight="1" x14ac:dyDescent="0.25">
      <c r="A251" s="374" t="s">
        <v>172</v>
      </c>
      <c r="B251" s="387" t="s">
        <v>533</v>
      </c>
      <c r="C251" s="374" t="s">
        <v>113</v>
      </c>
      <c r="D251" s="374" t="s">
        <v>534</v>
      </c>
      <c r="E251" s="514" t="s">
        <v>335</v>
      </c>
      <c r="F251" s="514"/>
      <c r="G251" s="386" t="s">
        <v>161</v>
      </c>
      <c r="H251" s="389">
        <v>0.31619999999999998</v>
      </c>
      <c r="I251" s="388">
        <v>33.799999999999997</v>
      </c>
      <c r="J251" s="388">
        <v>10.68</v>
      </c>
    </row>
    <row r="252" spans="1:10" ht="15" customHeight="1" x14ac:dyDescent="0.25">
      <c r="A252" s="374" t="s">
        <v>172</v>
      </c>
      <c r="B252" s="387" t="s">
        <v>180</v>
      </c>
      <c r="C252" s="374" t="s">
        <v>113</v>
      </c>
      <c r="D252" s="374" t="s">
        <v>181</v>
      </c>
      <c r="E252" s="514" t="s">
        <v>335</v>
      </c>
      <c r="F252" s="514"/>
      <c r="G252" s="386" t="s">
        <v>161</v>
      </c>
      <c r="H252" s="389">
        <v>9.9599999999999994E-2</v>
      </c>
      <c r="I252" s="388">
        <v>25.81</v>
      </c>
      <c r="J252" s="388">
        <v>2.57</v>
      </c>
    </row>
    <row r="253" spans="1:10" ht="25.5" x14ac:dyDescent="0.25">
      <c r="A253" s="376" t="s">
        <v>189</v>
      </c>
      <c r="B253" s="391" t="s">
        <v>643</v>
      </c>
      <c r="C253" s="376" t="s">
        <v>113</v>
      </c>
      <c r="D253" s="376" t="s">
        <v>644</v>
      </c>
      <c r="E253" s="510" t="s">
        <v>190</v>
      </c>
      <c r="F253" s="510"/>
      <c r="G253" s="390" t="s">
        <v>157</v>
      </c>
      <c r="H253" s="393">
        <v>1</v>
      </c>
      <c r="I253" s="392">
        <v>54.05</v>
      </c>
      <c r="J253" s="392">
        <v>54.05</v>
      </c>
    </row>
    <row r="254" spans="1:10" ht="25.5" x14ac:dyDescent="0.25">
      <c r="A254" s="377"/>
      <c r="B254" s="377"/>
      <c r="C254" s="377"/>
      <c r="D254" s="377"/>
      <c r="E254" s="377" t="s">
        <v>174</v>
      </c>
      <c r="F254" s="396">
        <v>9.44</v>
      </c>
      <c r="G254" s="377" t="s">
        <v>175</v>
      </c>
      <c r="H254" s="396">
        <v>0</v>
      </c>
      <c r="I254" s="377" t="s">
        <v>176</v>
      </c>
      <c r="J254" s="396">
        <v>9.44</v>
      </c>
    </row>
    <row r="255" spans="1:10" ht="15" customHeight="1" thickBot="1" x14ac:dyDescent="0.3">
      <c r="A255" s="377"/>
      <c r="B255" s="377"/>
      <c r="C255" s="377"/>
      <c r="D255" s="377"/>
      <c r="E255" s="377" t="s">
        <v>177</v>
      </c>
      <c r="F255" s="396">
        <v>13.69</v>
      </c>
      <c r="G255" s="377"/>
      <c r="H255" s="511" t="s">
        <v>178</v>
      </c>
      <c r="I255" s="511"/>
      <c r="J255" s="396">
        <v>80.989999999999995</v>
      </c>
    </row>
    <row r="256" spans="1:10" ht="15" customHeight="1" thickTop="1" x14ac:dyDescent="0.25">
      <c r="A256" s="385"/>
      <c r="B256" s="385"/>
      <c r="C256" s="385"/>
      <c r="D256" s="385"/>
      <c r="E256" s="385"/>
      <c r="F256" s="385"/>
      <c r="G256" s="385"/>
      <c r="H256" s="385"/>
      <c r="I256" s="385"/>
      <c r="J256" s="385"/>
    </row>
    <row r="257" spans="1:10" ht="15" customHeight="1" x14ac:dyDescent="0.25">
      <c r="A257" s="375" t="s">
        <v>645</v>
      </c>
      <c r="B257" s="380" t="s">
        <v>3</v>
      </c>
      <c r="C257" s="375" t="s">
        <v>4</v>
      </c>
      <c r="D257" s="375" t="s">
        <v>5</v>
      </c>
      <c r="E257" s="512" t="s">
        <v>169</v>
      </c>
      <c r="F257" s="512"/>
      <c r="G257" s="379" t="s">
        <v>6</v>
      </c>
      <c r="H257" s="380" t="s">
        <v>7</v>
      </c>
      <c r="I257" s="380" t="s">
        <v>8</v>
      </c>
      <c r="J257" s="380" t="s">
        <v>10</v>
      </c>
    </row>
    <row r="258" spans="1:10" ht="15" customHeight="1" x14ac:dyDescent="0.25">
      <c r="A258" s="373" t="s">
        <v>170</v>
      </c>
      <c r="B258" s="382" t="s">
        <v>425</v>
      </c>
      <c r="C258" s="373" t="s">
        <v>113</v>
      </c>
      <c r="D258" s="373" t="s">
        <v>379</v>
      </c>
      <c r="E258" s="513" t="s">
        <v>646</v>
      </c>
      <c r="F258" s="513"/>
      <c r="G258" s="381" t="s">
        <v>154</v>
      </c>
      <c r="H258" s="384">
        <v>1</v>
      </c>
      <c r="I258" s="383">
        <v>17.510000000000002</v>
      </c>
      <c r="J258" s="383">
        <v>17.510000000000002</v>
      </c>
    </row>
    <row r="259" spans="1:10" ht="15" customHeight="1" x14ac:dyDescent="0.25">
      <c r="A259" s="374" t="s">
        <v>172</v>
      </c>
      <c r="B259" s="387" t="s">
        <v>312</v>
      </c>
      <c r="C259" s="374" t="s">
        <v>113</v>
      </c>
      <c r="D259" s="374" t="s">
        <v>313</v>
      </c>
      <c r="E259" s="514" t="s">
        <v>335</v>
      </c>
      <c r="F259" s="514"/>
      <c r="G259" s="386" t="s">
        <v>161</v>
      </c>
      <c r="H259" s="389">
        <v>0.2545</v>
      </c>
      <c r="I259" s="388">
        <v>35.69</v>
      </c>
      <c r="J259" s="388">
        <v>9.08</v>
      </c>
    </row>
    <row r="260" spans="1:10" ht="15" customHeight="1" x14ac:dyDescent="0.25">
      <c r="A260" s="374" t="s">
        <v>172</v>
      </c>
      <c r="B260" s="387" t="s">
        <v>180</v>
      </c>
      <c r="C260" s="374" t="s">
        <v>113</v>
      </c>
      <c r="D260" s="374" t="s">
        <v>181</v>
      </c>
      <c r="E260" s="514" t="s">
        <v>335</v>
      </c>
      <c r="F260" s="514"/>
      <c r="G260" s="386" t="s">
        <v>161</v>
      </c>
      <c r="H260" s="389">
        <v>4.1599999999999998E-2</v>
      </c>
      <c r="I260" s="388">
        <v>25.81</v>
      </c>
      <c r="J260" s="388">
        <v>1.07</v>
      </c>
    </row>
    <row r="261" spans="1:10" ht="15" customHeight="1" x14ac:dyDescent="0.25">
      <c r="A261" s="376" t="s">
        <v>189</v>
      </c>
      <c r="B261" s="391" t="s">
        <v>647</v>
      </c>
      <c r="C261" s="376" t="s">
        <v>113</v>
      </c>
      <c r="D261" s="376" t="s">
        <v>648</v>
      </c>
      <c r="E261" s="510" t="s">
        <v>190</v>
      </c>
      <c r="F261" s="510"/>
      <c r="G261" s="390" t="s">
        <v>95</v>
      </c>
      <c r="H261" s="393">
        <v>0.2132</v>
      </c>
      <c r="I261" s="392">
        <v>34.549999999999997</v>
      </c>
      <c r="J261" s="392">
        <v>7.36</v>
      </c>
    </row>
    <row r="262" spans="1:10" ht="14.45" customHeight="1" x14ac:dyDescent="0.25">
      <c r="A262" s="377"/>
      <c r="B262" s="377"/>
      <c r="C262" s="377"/>
      <c r="D262" s="377"/>
      <c r="E262" s="377" t="s">
        <v>174</v>
      </c>
      <c r="F262" s="396">
        <v>6.95</v>
      </c>
      <c r="G262" s="377" t="s">
        <v>175</v>
      </c>
      <c r="H262" s="396">
        <v>0</v>
      </c>
      <c r="I262" s="377" t="s">
        <v>176</v>
      </c>
      <c r="J262" s="396">
        <v>6.95</v>
      </c>
    </row>
    <row r="263" spans="1:10" ht="26.45" customHeight="1" thickBot="1" x14ac:dyDescent="0.3">
      <c r="A263" s="377"/>
      <c r="B263" s="377"/>
      <c r="C263" s="377"/>
      <c r="D263" s="377"/>
      <c r="E263" s="377" t="s">
        <v>177</v>
      </c>
      <c r="F263" s="396">
        <v>3.56</v>
      </c>
      <c r="G263" s="377"/>
      <c r="H263" s="511" t="s">
        <v>178</v>
      </c>
      <c r="I263" s="511"/>
      <c r="J263" s="396">
        <v>21.07</v>
      </c>
    </row>
    <row r="264" spans="1:10" ht="15" customHeight="1" thickTop="1" x14ac:dyDescent="0.25">
      <c r="A264" s="385"/>
      <c r="B264" s="385"/>
      <c r="C264" s="385"/>
      <c r="D264" s="385"/>
      <c r="E264" s="385"/>
      <c r="F264" s="385"/>
      <c r="G264" s="385"/>
      <c r="H264" s="385"/>
      <c r="I264" s="385"/>
      <c r="J264" s="385"/>
    </row>
    <row r="265" spans="1:10" ht="39.6" customHeight="1" x14ac:dyDescent="0.25">
      <c r="A265" s="375" t="s">
        <v>649</v>
      </c>
      <c r="B265" s="380" t="s">
        <v>3</v>
      </c>
      <c r="C265" s="375" t="s">
        <v>4</v>
      </c>
      <c r="D265" s="375" t="s">
        <v>5</v>
      </c>
      <c r="E265" s="512" t="s">
        <v>169</v>
      </c>
      <c r="F265" s="512"/>
      <c r="G265" s="379" t="s">
        <v>6</v>
      </c>
      <c r="H265" s="380" t="s">
        <v>7</v>
      </c>
      <c r="I265" s="380" t="s">
        <v>8</v>
      </c>
      <c r="J265" s="380" t="s">
        <v>10</v>
      </c>
    </row>
    <row r="266" spans="1:10" ht="15.75" customHeight="1" x14ac:dyDescent="0.25">
      <c r="A266" s="373" t="s">
        <v>170</v>
      </c>
      <c r="B266" s="382" t="s">
        <v>426</v>
      </c>
      <c r="C266" s="373" t="s">
        <v>113</v>
      </c>
      <c r="D266" s="373" t="s">
        <v>380</v>
      </c>
      <c r="E266" s="513" t="s">
        <v>337</v>
      </c>
      <c r="F266" s="513"/>
      <c r="G266" s="381" t="s">
        <v>154</v>
      </c>
      <c r="H266" s="384">
        <v>1</v>
      </c>
      <c r="I266" s="383">
        <v>9.77</v>
      </c>
      <c r="J266" s="383">
        <v>9.77</v>
      </c>
    </row>
    <row r="267" spans="1:10" ht="25.5" x14ac:dyDescent="0.25">
      <c r="A267" s="374" t="s">
        <v>172</v>
      </c>
      <c r="B267" s="387" t="s">
        <v>312</v>
      </c>
      <c r="C267" s="374" t="s">
        <v>113</v>
      </c>
      <c r="D267" s="374" t="s">
        <v>313</v>
      </c>
      <c r="E267" s="514" t="s">
        <v>335</v>
      </c>
      <c r="F267" s="514"/>
      <c r="G267" s="386" t="s">
        <v>161</v>
      </c>
      <c r="H267" s="389">
        <v>0.2606</v>
      </c>
      <c r="I267" s="388">
        <v>35.69</v>
      </c>
      <c r="J267" s="388">
        <v>9.3000000000000007</v>
      </c>
    </row>
    <row r="268" spans="1:10" ht="25.5" x14ac:dyDescent="0.25">
      <c r="A268" s="376" t="s">
        <v>189</v>
      </c>
      <c r="B268" s="391" t="s">
        <v>650</v>
      </c>
      <c r="C268" s="376" t="s">
        <v>113</v>
      </c>
      <c r="D268" s="376" t="s">
        <v>651</v>
      </c>
      <c r="E268" s="510" t="s">
        <v>190</v>
      </c>
      <c r="F268" s="510"/>
      <c r="G268" s="390" t="s">
        <v>157</v>
      </c>
      <c r="H268" s="393">
        <v>0.5</v>
      </c>
      <c r="I268" s="392">
        <v>0.95</v>
      </c>
      <c r="J268" s="392">
        <v>0.47</v>
      </c>
    </row>
    <row r="269" spans="1:10" ht="15" customHeight="1" x14ac:dyDescent="0.25">
      <c r="A269" s="377"/>
      <c r="B269" s="377"/>
      <c r="C269" s="377"/>
      <c r="D269" s="377"/>
      <c r="E269" s="377" t="s">
        <v>174</v>
      </c>
      <c r="F269" s="396">
        <v>6.42</v>
      </c>
      <c r="G269" s="377" t="s">
        <v>175</v>
      </c>
      <c r="H269" s="396">
        <v>0</v>
      </c>
      <c r="I269" s="377" t="s">
        <v>176</v>
      </c>
      <c r="J269" s="396">
        <v>6.42</v>
      </c>
    </row>
    <row r="270" spans="1:10" ht="15" customHeight="1" thickBot="1" x14ac:dyDescent="0.3">
      <c r="A270" s="377"/>
      <c r="B270" s="377"/>
      <c r="C270" s="377"/>
      <c r="D270" s="377"/>
      <c r="E270" s="377" t="s">
        <v>177</v>
      </c>
      <c r="F270" s="396">
        <v>1.98</v>
      </c>
      <c r="G270" s="377"/>
      <c r="H270" s="511" t="s">
        <v>178</v>
      </c>
      <c r="I270" s="511"/>
      <c r="J270" s="396">
        <v>11.75</v>
      </c>
    </row>
    <row r="271" spans="1:10" ht="26.45" customHeight="1" thickTop="1" x14ac:dyDescent="0.25">
      <c r="A271" s="385"/>
      <c r="B271" s="385"/>
      <c r="C271" s="385"/>
      <c r="D271" s="385"/>
      <c r="E271" s="385"/>
      <c r="F271" s="385"/>
      <c r="G271" s="385"/>
      <c r="H271" s="385"/>
      <c r="I271" s="385"/>
      <c r="J271" s="385"/>
    </row>
    <row r="272" spans="1:10" ht="39.6" customHeight="1" x14ac:dyDescent="0.25">
      <c r="A272" s="375" t="s">
        <v>652</v>
      </c>
      <c r="B272" s="380" t="s">
        <v>3</v>
      </c>
      <c r="C272" s="375" t="s">
        <v>4</v>
      </c>
      <c r="D272" s="375" t="s">
        <v>5</v>
      </c>
      <c r="E272" s="512" t="s">
        <v>169</v>
      </c>
      <c r="F272" s="512"/>
      <c r="G272" s="379" t="s">
        <v>6</v>
      </c>
      <c r="H272" s="380" t="s">
        <v>7</v>
      </c>
      <c r="I272" s="380" t="s">
        <v>8</v>
      </c>
      <c r="J272" s="380" t="s">
        <v>10</v>
      </c>
    </row>
    <row r="273" spans="1:10" ht="15" customHeight="1" x14ac:dyDescent="0.25">
      <c r="A273" s="373" t="s">
        <v>170</v>
      </c>
      <c r="B273" s="382" t="s">
        <v>427</v>
      </c>
      <c r="C273" s="373" t="s">
        <v>113</v>
      </c>
      <c r="D273" s="373" t="s">
        <v>428</v>
      </c>
      <c r="E273" s="513" t="s">
        <v>653</v>
      </c>
      <c r="F273" s="513"/>
      <c r="G273" s="381" t="s">
        <v>154</v>
      </c>
      <c r="H273" s="384">
        <v>1</v>
      </c>
      <c r="I273" s="383">
        <v>27.62</v>
      </c>
      <c r="J273" s="383">
        <v>27.62</v>
      </c>
    </row>
    <row r="274" spans="1:10" ht="26.45" customHeight="1" x14ac:dyDescent="0.25">
      <c r="A274" s="374" t="s">
        <v>172</v>
      </c>
      <c r="B274" s="387" t="s">
        <v>180</v>
      </c>
      <c r="C274" s="374" t="s">
        <v>113</v>
      </c>
      <c r="D274" s="374" t="s">
        <v>181</v>
      </c>
      <c r="E274" s="514" t="s">
        <v>335</v>
      </c>
      <c r="F274" s="514"/>
      <c r="G274" s="386" t="s">
        <v>161</v>
      </c>
      <c r="H274" s="389">
        <v>0.40699999999999997</v>
      </c>
      <c r="I274" s="388">
        <v>25.81</v>
      </c>
      <c r="J274" s="388">
        <v>10.5</v>
      </c>
    </row>
    <row r="275" spans="1:10" ht="39.6" customHeight="1" x14ac:dyDescent="0.25">
      <c r="A275" s="374" t="s">
        <v>172</v>
      </c>
      <c r="B275" s="387" t="s">
        <v>654</v>
      </c>
      <c r="C275" s="374" t="s">
        <v>113</v>
      </c>
      <c r="D275" s="374" t="s">
        <v>655</v>
      </c>
      <c r="E275" s="514" t="s">
        <v>335</v>
      </c>
      <c r="F275" s="514"/>
      <c r="G275" s="386" t="s">
        <v>161</v>
      </c>
      <c r="H275" s="389">
        <v>0.30499999999999999</v>
      </c>
      <c r="I275" s="388">
        <v>33.369999999999997</v>
      </c>
      <c r="J275" s="388">
        <v>10.17</v>
      </c>
    </row>
    <row r="276" spans="1:10" ht="15" customHeight="1" x14ac:dyDescent="0.25">
      <c r="A276" s="374" t="s">
        <v>172</v>
      </c>
      <c r="B276" s="387" t="s">
        <v>656</v>
      </c>
      <c r="C276" s="374" t="s">
        <v>113</v>
      </c>
      <c r="D276" s="374" t="s">
        <v>657</v>
      </c>
      <c r="E276" s="514" t="s">
        <v>339</v>
      </c>
      <c r="F276" s="514"/>
      <c r="G276" s="386" t="s">
        <v>271</v>
      </c>
      <c r="H276" s="389">
        <v>7.4000000000000003E-3</v>
      </c>
      <c r="I276" s="388">
        <v>39.97</v>
      </c>
      <c r="J276" s="388">
        <v>0.28999999999999998</v>
      </c>
    </row>
    <row r="277" spans="1:10" ht="15" customHeight="1" x14ac:dyDescent="0.25">
      <c r="A277" s="374" t="s">
        <v>172</v>
      </c>
      <c r="B277" s="387" t="s">
        <v>658</v>
      </c>
      <c r="C277" s="374" t="s">
        <v>113</v>
      </c>
      <c r="D277" s="374" t="s">
        <v>659</v>
      </c>
      <c r="E277" s="514" t="s">
        <v>339</v>
      </c>
      <c r="F277" s="514"/>
      <c r="G277" s="386" t="s">
        <v>272</v>
      </c>
      <c r="H277" s="389">
        <v>1.03E-2</v>
      </c>
      <c r="I277" s="388">
        <v>38.770000000000003</v>
      </c>
      <c r="J277" s="388">
        <v>0.39</v>
      </c>
    </row>
    <row r="278" spans="1:10" ht="15" customHeight="1" x14ac:dyDescent="0.25">
      <c r="A278" s="376" t="s">
        <v>189</v>
      </c>
      <c r="B278" s="391" t="s">
        <v>660</v>
      </c>
      <c r="C278" s="376" t="s">
        <v>113</v>
      </c>
      <c r="D278" s="376" t="s">
        <v>661</v>
      </c>
      <c r="E278" s="510" t="s">
        <v>190</v>
      </c>
      <c r="F278" s="510"/>
      <c r="G278" s="390" t="s">
        <v>662</v>
      </c>
      <c r="H278" s="393">
        <v>5.4999999999999997E-3</v>
      </c>
      <c r="I278" s="392">
        <v>1140</v>
      </c>
      <c r="J278" s="392">
        <v>6.27</v>
      </c>
    </row>
    <row r="279" spans="1:10" ht="15" customHeight="1" x14ac:dyDescent="0.25">
      <c r="A279" s="377"/>
      <c r="B279" s="377"/>
      <c r="C279" s="377"/>
      <c r="D279" s="377"/>
      <c r="E279" s="377" t="s">
        <v>174</v>
      </c>
      <c r="F279" s="396">
        <v>14.57</v>
      </c>
      <c r="G279" s="377" t="s">
        <v>175</v>
      </c>
      <c r="H279" s="396">
        <v>0</v>
      </c>
      <c r="I279" s="377" t="s">
        <v>176</v>
      </c>
      <c r="J279" s="396">
        <v>14.57</v>
      </c>
    </row>
    <row r="280" spans="1:10" ht="15" customHeight="1" thickBot="1" x14ac:dyDescent="0.3">
      <c r="A280" s="377"/>
      <c r="B280" s="377"/>
      <c r="C280" s="377"/>
      <c r="D280" s="377"/>
      <c r="E280" s="377" t="s">
        <v>177</v>
      </c>
      <c r="F280" s="396">
        <v>5.62</v>
      </c>
      <c r="G280" s="377"/>
      <c r="H280" s="511" t="s">
        <v>178</v>
      </c>
      <c r="I280" s="511"/>
      <c r="J280" s="396">
        <v>33.24</v>
      </c>
    </row>
    <row r="281" spans="1:10" ht="15" customHeight="1" thickTop="1" x14ac:dyDescent="0.25">
      <c r="A281" s="385"/>
      <c r="B281" s="385"/>
      <c r="C281" s="385"/>
      <c r="D281" s="385"/>
      <c r="E281" s="385"/>
      <c r="F281" s="385"/>
      <c r="G281" s="385"/>
      <c r="H281" s="385"/>
      <c r="I281" s="385"/>
      <c r="J281" s="385"/>
    </row>
    <row r="282" spans="1:10" ht="15" customHeight="1" x14ac:dyDescent="0.25">
      <c r="A282" s="375" t="s">
        <v>663</v>
      </c>
      <c r="B282" s="380" t="s">
        <v>3</v>
      </c>
      <c r="C282" s="375" t="s">
        <v>4</v>
      </c>
      <c r="D282" s="375" t="s">
        <v>5</v>
      </c>
      <c r="E282" s="512" t="s">
        <v>169</v>
      </c>
      <c r="F282" s="512"/>
      <c r="G282" s="379" t="s">
        <v>6</v>
      </c>
      <c r="H282" s="380" t="s">
        <v>7</v>
      </c>
      <c r="I282" s="380" t="s">
        <v>8</v>
      </c>
      <c r="J282" s="380" t="s">
        <v>10</v>
      </c>
    </row>
    <row r="283" spans="1:10" ht="15" customHeight="1" x14ac:dyDescent="0.25">
      <c r="A283" s="373" t="s">
        <v>170</v>
      </c>
      <c r="B283" s="382" t="s">
        <v>429</v>
      </c>
      <c r="C283" s="373" t="s">
        <v>113</v>
      </c>
      <c r="D283" s="373" t="s">
        <v>430</v>
      </c>
      <c r="E283" s="513" t="s">
        <v>664</v>
      </c>
      <c r="F283" s="513"/>
      <c r="G283" s="381" t="s">
        <v>154</v>
      </c>
      <c r="H283" s="384">
        <v>1</v>
      </c>
      <c r="I283" s="383">
        <v>22.25</v>
      </c>
      <c r="J283" s="383">
        <v>22.25</v>
      </c>
    </row>
    <row r="284" spans="1:10" ht="26.45" customHeight="1" x14ac:dyDescent="0.25">
      <c r="A284" s="374" t="s">
        <v>172</v>
      </c>
      <c r="B284" s="387" t="s">
        <v>665</v>
      </c>
      <c r="C284" s="374" t="s">
        <v>113</v>
      </c>
      <c r="D284" s="374" t="s">
        <v>666</v>
      </c>
      <c r="E284" s="514" t="s">
        <v>335</v>
      </c>
      <c r="F284" s="514"/>
      <c r="G284" s="386" t="s">
        <v>161</v>
      </c>
      <c r="H284" s="389">
        <v>0.15859999999999999</v>
      </c>
      <c r="I284" s="388">
        <v>26.24</v>
      </c>
      <c r="J284" s="388">
        <v>4.16</v>
      </c>
    </row>
    <row r="285" spans="1:10" ht="26.45" customHeight="1" x14ac:dyDescent="0.25">
      <c r="A285" s="374" t="s">
        <v>172</v>
      </c>
      <c r="B285" s="387" t="s">
        <v>261</v>
      </c>
      <c r="C285" s="374" t="s">
        <v>113</v>
      </c>
      <c r="D285" s="374" t="s">
        <v>262</v>
      </c>
      <c r="E285" s="514" t="s">
        <v>335</v>
      </c>
      <c r="F285" s="514"/>
      <c r="G285" s="386" t="s">
        <v>161</v>
      </c>
      <c r="H285" s="389">
        <v>0.3296</v>
      </c>
      <c r="I285" s="388">
        <v>33.68</v>
      </c>
      <c r="J285" s="388">
        <v>11.1</v>
      </c>
    </row>
    <row r="286" spans="1:10" ht="39.6" customHeight="1" x14ac:dyDescent="0.25">
      <c r="A286" s="374" t="s">
        <v>172</v>
      </c>
      <c r="B286" s="387" t="s">
        <v>656</v>
      </c>
      <c r="C286" s="374" t="s">
        <v>113</v>
      </c>
      <c r="D286" s="374" t="s">
        <v>657</v>
      </c>
      <c r="E286" s="514" t="s">
        <v>339</v>
      </c>
      <c r="F286" s="514"/>
      <c r="G286" s="386" t="s">
        <v>271</v>
      </c>
      <c r="H286" s="389">
        <v>3.3999999999999998E-3</v>
      </c>
      <c r="I286" s="388">
        <v>39.97</v>
      </c>
      <c r="J286" s="388">
        <v>0.13</v>
      </c>
    </row>
    <row r="287" spans="1:10" ht="15" customHeight="1" x14ac:dyDescent="0.25">
      <c r="A287" s="374" t="s">
        <v>172</v>
      </c>
      <c r="B287" s="387" t="s">
        <v>658</v>
      </c>
      <c r="C287" s="374" t="s">
        <v>113</v>
      </c>
      <c r="D287" s="374" t="s">
        <v>659</v>
      </c>
      <c r="E287" s="514" t="s">
        <v>339</v>
      </c>
      <c r="F287" s="514"/>
      <c r="G287" s="386" t="s">
        <v>272</v>
      </c>
      <c r="H287" s="389">
        <v>6.8999999999999999E-3</v>
      </c>
      <c r="I287" s="388">
        <v>38.770000000000003</v>
      </c>
      <c r="J287" s="388">
        <v>0.26</v>
      </c>
    </row>
    <row r="288" spans="1:10" ht="38.25" x14ac:dyDescent="0.25">
      <c r="A288" s="376" t="s">
        <v>189</v>
      </c>
      <c r="B288" s="391" t="s">
        <v>667</v>
      </c>
      <c r="C288" s="376" t="s">
        <v>113</v>
      </c>
      <c r="D288" s="376" t="s">
        <v>668</v>
      </c>
      <c r="E288" s="510" t="s">
        <v>190</v>
      </c>
      <c r="F288" s="510"/>
      <c r="G288" s="390" t="s">
        <v>158</v>
      </c>
      <c r="H288" s="393">
        <v>0.46729680000000001</v>
      </c>
      <c r="I288" s="392">
        <v>12.41</v>
      </c>
      <c r="J288" s="392">
        <v>5.79</v>
      </c>
    </row>
    <row r="289" spans="1:10" x14ac:dyDescent="0.25">
      <c r="A289" s="376" t="s">
        <v>189</v>
      </c>
      <c r="B289" s="391" t="s">
        <v>669</v>
      </c>
      <c r="C289" s="376" t="s">
        <v>113</v>
      </c>
      <c r="D289" s="376" t="s">
        <v>670</v>
      </c>
      <c r="E289" s="510" t="s">
        <v>190</v>
      </c>
      <c r="F289" s="510"/>
      <c r="G289" s="390" t="s">
        <v>173</v>
      </c>
      <c r="H289" s="393">
        <v>0.05</v>
      </c>
      <c r="I289" s="392">
        <v>16.3</v>
      </c>
      <c r="J289" s="392">
        <v>0.81</v>
      </c>
    </row>
    <row r="290" spans="1:10" ht="15" customHeight="1" x14ac:dyDescent="0.25">
      <c r="A290" s="377"/>
      <c r="B290" s="377"/>
      <c r="C290" s="377"/>
      <c r="D290" s="377"/>
      <c r="E290" s="377" t="s">
        <v>174</v>
      </c>
      <c r="F290" s="396">
        <v>11.1</v>
      </c>
      <c r="G290" s="377" t="s">
        <v>175</v>
      </c>
      <c r="H290" s="396">
        <v>0</v>
      </c>
      <c r="I290" s="377" t="s">
        <v>176</v>
      </c>
      <c r="J290" s="396">
        <v>11.1</v>
      </c>
    </row>
    <row r="291" spans="1:10" ht="15" customHeight="1" thickBot="1" x14ac:dyDescent="0.3">
      <c r="A291" s="377"/>
      <c r="B291" s="377"/>
      <c r="C291" s="377"/>
      <c r="D291" s="377"/>
      <c r="E291" s="377" t="s">
        <v>177</v>
      </c>
      <c r="F291" s="396">
        <v>4.5199999999999996</v>
      </c>
      <c r="G291" s="377"/>
      <c r="H291" s="511" t="s">
        <v>178</v>
      </c>
      <c r="I291" s="511"/>
      <c r="J291" s="396">
        <v>26.77</v>
      </c>
    </row>
    <row r="292" spans="1:10" ht="26.45" customHeight="1" thickTop="1" x14ac:dyDescent="0.25">
      <c r="A292" s="385"/>
      <c r="B292" s="385"/>
      <c r="C292" s="385"/>
      <c r="D292" s="385"/>
      <c r="E292" s="385"/>
      <c r="F292" s="385"/>
      <c r="G292" s="385"/>
      <c r="H292" s="385"/>
      <c r="I292" s="385"/>
      <c r="J292" s="385"/>
    </row>
    <row r="293" spans="1:10" ht="39.6" customHeight="1" x14ac:dyDescent="0.25">
      <c r="A293" s="375" t="s">
        <v>671</v>
      </c>
      <c r="B293" s="380" t="s">
        <v>3</v>
      </c>
      <c r="C293" s="375" t="s">
        <v>4</v>
      </c>
      <c r="D293" s="375" t="s">
        <v>5</v>
      </c>
      <c r="E293" s="512" t="s">
        <v>169</v>
      </c>
      <c r="F293" s="512"/>
      <c r="G293" s="379" t="s">
        <v>6</v>
      </c>
      <c r="H293" s="380" t="s">
        <v>7</v>
      </c>
      <c r="I293" s="380" t="s">
        <v>8</v>
      </c>
      <c r="J293" s="380" t="s">
        <v>10</v>
      </c>
    </row>
    <row r="294" spans="1:10" ht="39.6" customHeight="1" x14ac:dyDescent="0.25">
      <c r="A294" s="373" t="s">
        <v>170</v>
      </c>
      <c r="B294" s="382" t="s">
        <v>431</v>
      </c>
      <c r="C294" s="373" t="s">
        <v>113</v>
      </c>
      <c r="D294" s="373" t="s">
        <v>381</v>
      </c>
      <c r="E294" s="513" t="s">
        <v>653</v>
      </c>
      <c r="F294" s="513"/>
      <c r="G294" s="381" t="s">
        <v>154</v>
      </c>
      <c r="H294" s="384">
        <v>1</v>
      </c>
      <c r="I294" s="383">
        <v>49.55</v>
      </c>
      <c r="J294" s="383">
        <v>49.55</v>
      </c>
    </row>
    <row r="295" spans="1:10" ht="15" customHeight="1" x14ac:dyDescent="0.25">
      <c r="A295" s="374" t="s">
        <v>172</v>
      </c>
      <c r="B295" s="387" t="s">
        <v>180</v>
      </c>
      <c r="C295" s="374" t="s">
        <v>113</v>
      </c>
      <c r="D295" s="374" t="s">
        <v>181</v>
      </c>
      <c r="E295" s="514" t="s">
        <v>335</v>
      </c>
      <c r="F295" s="514"/>
      <c r="G295" s="386" t="s">
        <v>161</v>
      </c>
      <c r="H295" s="389">
        <v>0.39900000000000002</v>
      </c>
      <c r="I295" s="388">
        <v>25.81</v>
      </c>
      <c r="J295" s="388">
        <v>10.29</v>
      </c>
    </row>
    <row r="296" spans="1:10" ht="30" customHeight="1" x14ac:dyDescent="0.25">
      <c r="A296" s="374" t="s">
        <v>172</v>
      </c>
      <c r="B296" s="387" t="s">
        <v>654</v>
      </c>
      <c r="C296" s="374" t="s">
        <v>113</v>
      </c>
      <c r="D296" s="374" t="s">
        <v>655</v>
      </c>
      <c r="E296" s="514" t="s">
        <v>335</v>
      </c>
      <c r="F296" s="514"/>
      <c r="G296" s="386" t="s">
        <v>161</v>
      </c>
      <c r="H296" s="389">
        <v>0.13300000000000001</v>
      </c>
      <c r="I296" s="388">
        <v>33.369999999999997</v>
      </c>
      <c r="J296" s="388">
        <v>4.43</v>
      </c>
    </row>
    <row r="297" spans="1:10" ht="15" customHeight="1" x14ac:dyDescent="0.25">
      <c r="A297" s="374" t="s">
        <v>172</v>
      </c>
      <c r="B297" s="387" t="s">
        <v>656</v>
      </c>
      <c r="C297" s="374" t="s">
        <v>113</v>
      </c>
      <c r="D297" s="374" t="s">
        <v>657</v>
      </c>
      <c r="E297" s="514" t="s">
        <v>339</v>
      </c>
      <c r="F297" s="514"/>
      <c r="G297" s="386" t="s">
        <v>271</v>
      </c>
      <c r="H297" s="389">
        <v>3.7199999999999997E-2</v>
      </c>
      <c r="I297" s="388">
        <v>39.97</v>
      </c>
      <c r="J297" s="388">
        <v>1.48</v>
      </c>
    </row>
    <row r="298" spans="1:10" ht="38.25" x14ac:dyDescent="0.25">
      <c r="A298" s="374" t="s">
        <v>172</v>
      </c>
      <c r="B298" s="387" t="s">
        <v>658</v>
      </c>
      <c r="C298" s="374" t="s">
        <v>113</v>
      </c>
      <c r="D298" s="374" t="s">
        <v>659</v>
      </c>
      <c r="E298" s="514" t="s">
        <v>339</v>
      </c>
      <c r="F298" s="514"/>
      <c r="G298" s="386" t="s">
        <v>272</v>
      </c>
      <c r="H298" s="389">
        <v>5.16E-2</v>
      </c>
      <c r="I298" s="388">
        <v>38.770000000000003</v>
      </c>
      <c r="J298" s="388">
        <v>2</v>
      </c>
    </row>
    <row r="299" spans="1:10" ht="51" x14ac:dyDescent="0.25">
      <c r="A299" s="376" t="s">
        <v>189</v>
      </c>
      <c r="B299" s="391" t="s">
        <v>660</v>
      </c>
      <c r="C299" s="376" t="s">
        <v>113</v>
      </c>
      <c r="D299" s="376" t="s">
        <v>661</v>
      </c>
      <c r="E299" s="510" t="s">
        <v>190</v>
      </c>
      <c r="F299" s="510"/>
      <c r="G299" s="390" t="s">
        <v>662</v>
      </c>
      <c r="H299" s="393">
        <v>2.75E-2</v>
      </c>
      <c r="I299" s="392">
        <v>1140</v>
      </c>
      <c r="J299" s="392">
        <v>31.35</v>
      </c>
    </row>
    <row r="300" spans="1:10" ht="15" customHeight="1" x14ac:dyDescent="0.25">
      <c r="A300" s="377"/>
      <c r="B300" s="377"/>
      <c r="C300" s="377"/>
      <c r="D300" s="377"/>
      <c r="E300" s="377" t="s">
        <v>174</v>
      </c>
      <c r="F300" s="396">
        <v>12.4</v>
      </c>
      <c r="G300" s="377" t="s">
        <v>175</v>
      </c>
      <c r="H300" s="396">
        <v>0</v>
      </c>
      <c r="I300" s="377" t="s">
        <v>176</v>
      </c>
      <c r="J300" s="396">
        <v>12.4</v>
      </c>
    </row>
    <row r="301" spans="1:10" ht="26.45" customHeight="1" thickBot="1" x14ac:dyDescent="0.3">
      <c r="A301" s="377"/>
      <c r="B301" s="377"/>
      <c r="C301" s="377"/>
      <c r="D301" s="377"/>
      <c r="E301" s="377" t="s">
        <v>177</v>
      </c>
      <c r="F301" s="396">
        <v>10.08</v>
      </c>
      <c r="G301" s="377"/>
      <c r="H301" s="511" t="s">
        <v>178</v>
      </c>
      <c r="I301" s="511"/>
      <c r="J301" s="396">
        <v>59.63</v>
      </c>
    </row>
    <row r="302" spans="1:10" ht="15.75" customHeight="1" thickTop="1" x14ac:dyDescent="0.25">
      <c r="A302" s="385"/>
      <c r="B302" s="385"/>
      <c r="C302" s="385"/>
      <c r="D302" s="385"/>
      <c r="E302" s="385"/>
      <c r="F302" s="385"/>
      <c r="G302" s="385"/>
      <c r="H302" s="385"/>
      <c r="I302" s="385"/>
      <c r="J302" s="385"/>
    </row>
    <row r="303" spans="1:10" ht="39.6" customHeight="1" x14ac:dyDescent="0.25">
      <c r="A303" s="375" t="s">
        <v>672</v>
      </c>
      <c r="B303" s="380" t="s">
        <v>3</v>
      </c>
      <c r="C303" s="375" t="s">
        <v>4</v>
      </c>
      <c r="D303" s="375" t="s">
        <v>5</v>
      </c>
      <c r="E303" s="512" t="s">
        <v>169</v>
      </c>
      <c r="F303" s="512"/>
      <c r="G303" s="379" t="s">
        <v>6</v>
      </c>
      <c r="H303" s="380" t="s">
        <v>7</v>
      </c>
      <c r="I303" s="380" t="s">
        <v>8</v>
      </c>
      <c r="J303" s="380" t="s">
        <v>10</v>
      </c>
    </row>
    <row r="304" spans="1:10" ht="39.6" customHeight="1" x14ac:dyDescent="0.25">
      <c r="A304" s="373" t="s">
        <v>170</v>
      </c>
      <c r="B304" s="382" t="s">
        <v>432</v>
      </c>
      <c r="C304" s="373" t="s">
        <v>113</v>
      </c>
      <c r="D304" s="373" t="s">
        <v>382</v>
      </c>
      <c r="E304" s="513" t="s">
        <v>653</v>
      </c>
      <c r="F304" s="513"/>
      <c r="G304" s="381" t="s">
        <v>158</v>
      </c>
      <c r="H304" s="384">
        <v>1</v>
      </c>
      <c r="I304" s="383">
        <v>62.66</v>
      </c>
      <c r="J304" s="383">
        <v>62.66</v>
      </c>
    </row>
    <row r="305" spans="1:10" ht="25.5" customHeight="1" x14ac:dyDescent="0.25">
      <c r="A305" s="374" t="s">
        <v>172</v>
      </c>
      <c r="B305" s="387" t="s">
        <v>180</v>
      </c>
      <c r="C305" s="374" t="s">
        <v>113</v>
      </c>
      <c r="D305" s="374" t="s">
        <v>181</v>
      </c>
      <c r="E305" s="514" t="s">
        <v>335</v>
      </c>
      <c r="F305" s="514"/>
      <c r="G305" s="386" t="s">
        <v>161</v>
      </c>
      <c r="H305" s="389">
        <v>0.28199999999999997</v>
      </c>
      <c r="I305" s="388">
        <v>25.81</v>
      </c>
      <c r="J305" s="388">
        <v>7.27</v>
      </c>
    </row>
    <row r="306" spans="1:10" ht="25.5" customHeight="1" x14ac:dyDescent="0.25">
      <c r="A306" s="374" t="s">
        <v>172</v>
      </c>
      <c r="B306" s="387" t="s">
        <v>654</v>
      </c>
      <c r="C306" s="374" t="s">
        <v>113</v>
      </c>
      <c r="D306" s="374" t="s">
        <v>655</v>
      </c>
      <c r="E306" s="514" t="s">
        <v>335</v>
      </c>
      <c r="F306" s="514"/>
      <c r="G306" s="386" t="s">
        <v>161</v>
      </c>
      <c r="H306" s="389">
        <v>0.188</v>
      </c>
      <c r="I306" s="388">
        <v>33.369999999999997</v>
      </c>
      <c r="J306" s="388">
        <v>6.27</v>
      </c>
    </row>
    <row r="307" spans="1:10" ht="38.25" x14ac:dyDescent="0.25">
      <c r="A307" s="374" t="s">
        <v>172</v>
      </c>
      <c r="B307" s="387" t="s">
        <v>656</v>
      </c>
      <c r="C307" s="374" t="s">
        <v>113</v>
      </c>
      <c r="D307" s="374" t="s">
        <v>657</v>
      </c>
      <c r="E307" s="514" t="s">
        <v>339</v>
      </c>
      <c r="F307" s="514"/>
      <c r="G307" s="386" t="s">
        <v>271</v>
      </c>
      <c r="H307" s="389">
        <v>1.32E-2</v>
      </c>
      <c r="I307" s="388">
        <v>39.97</v>
      </c>
      <c r="J307" s="388">
        <v>0.52</v>
      </c>
    </row>
    <row r="308" spans="1:10" ht="38.25" x14ac:dyDescent="0.25">
      <c r="A308" s="374" t="s">
        <v>172</v>
      </c>
      <c r="B308" s="387" t="s">
        <v>658</v>
      </c>
      <c r="C308" s="374" t="s">
        <v>113</v>
      </c>
      <c r="D308" s="374" t="s">
        <v>659</v>
      </c>
      <c r="E308" s="514" t="s">
        <v>339</v>
      </c>
      <c r="F308" s="514"/>
      <c r="G308" s="386" t="s">
        <v>272</v>
      </c>
      <c r="H308" s="389">
        <v>1.83E-2</v>
      </c>
      <c r="I308" s="388">
        <v>38.770000000000003</v>
      </c>
      <c r="J308" s="388">
        <v>0.7</v>
      </c>
    </row>
    <row r="309" spans="1:10" ht="25.5" x14ac:dyDescent="0.25">
      <c r="A309" s="376" t="s">
        <v>189</v>
      </c>
      <c r="B309" s="391" t="s">
        <v>673</v>
      </c>
      <c r="C309" s="376" t="s">
        <v>113</v>
      </c>
      <c r="D309" s="376" t="s">
        <v>674</v>
      </c>
      <c r="E309" s="510" t="s">
        <v>190</v>
      </c>
      <c r="F309" s="510"/>
      <c r="G309" s="390" t="s">
        <v>675</v>
      </c>
      <c r="H309" s="393">
        <v>5.2999999999999999E-2</v>
      </c>
      <c r="I309" s="392">
        <v>32.51</v>
      </c>
      <c r="J309" s="392">
        <v>1.72</v>
      </c>
    </row>
    <row r="310" spans="1:10" ht="15.75" customHeight="1" x14ac:dyDescent="0.25">
      <c r="A310" s="376" t="s">
        <v>189</v>
      </c>
      <c r="B310" s="391" t="s">
        <v>676</v>
      </c>
      <c r="C310" s="376" t="s">
        <v>113</v>
      </c>
      <c r="D310" s="376" t="s">
        <v>677</v>
      </c>
      <c r="E310" s="510" t="s">
        <v>190</v>
      </c>
      <c r="F310" s="510"/>
      <c r="G310" s="390" t="s">
        <v>173</v>
      </c>
      <c r="H310" s="393">
        <v>8.0000000000000002E-3</v>
      </c>
      <c r="I310" s="392">
        <v>16.04</v>
      </c>
      <c r="J310" s="392">
        <v>0.12</v>
      </c>
    </row>
    <row r="311" spans="1:10" ht="15" customHeight="1" x14ac:dyDescent="0.25">
      <c r="A311" s="376" t="s">
        <v>189</v>
      </c>
      <c r="B311" s="391" t="s">
        <v>678</v>
      </c>
      <c r="C311" s="376" t="s">
        <v>113</v>
      </c>
      <c r="D311" s="376" t="s">
        <v>679</v>
      </c>
      <c r="E311" s="510" t="s">
        <v>190</v>
      </c>
      <c r="F311" s="510"/>
      <c r="G311" s="390" t="s">
        <v>173</v>
      </c>
      <c r="H311" s="393">
        <v>1.6000000000000001E-3</v>
      </c>
      <c r="I311" s="392">
        <v>130.41999999999999</v>
      </c>
      <c r="J311" s="392">
        <v>0.2</v>
      </c>
    </row>
    <row r="312" spans="1:10" ht="15" customHeight="1" x14ac:dyDescent="0.25">
      <c r="A312" s="376" t="s">
        <v>189</v>
      </c>
      <c r="B312" s="391" t="s">
        <v>680</v>
      </c>
      <c r="C312" s="376" t="s">
        <v>113</v>
      </c>
      <c r="D312" s="376" t="s">
        <v>681</v>
      </c>
      <c r="E312" s="510" t="s">
        <v>190</v>
      </c>
      <c r="F312" s="510"/>
      <c r="G312" s="390" t="s">
        <v>173</v>
      </c>
      <c r="H312" s="393">
        <v>5.8999999999999997E-2</v>
      </c>
      <c r="I312" s="392">
        <v>162.59</v>
      </c>
      <c r="J312" s="392">
        <v>9.59</v>
      </c>
    </row>
    <row r="313" spans="1:10" ht="25.5" x14ac:dyDescent="0.25">
      <c r="A313" s="376" t="s">
        <v>189</v>
      </c>
      <c r="B313" s="391" t="s">
        <v>682</v>
      </c>
      <c r="C313" s="376" t="s">
        <v>113</v>
      </c>
      <c r="D313" s="376" t="s">
        <v>683</v>
      </c>
      <c r="E313" s="510" t="s">
        <v>190</v>
      </c>
      <c r="F313" s="510"/>
      <c r="G313" s="390" t="s">
        <v>158</v>
      </c>
      <c r="H313" s="393">
        <v>1.05</v>
      </c>
      <c r="I313" s="392">
        <v>34.549999999999997</v>
      </c>
      <c r="J313" s="392">
        <v>36.270000000000003</v>
      </c>
    </row>
    <row r="314" spans="1:10" ht="25.5" x14ac:dyDescent="0.25">
      <c r="A314" s="377"/>
      <c r="B314" s="377"/>
      <c r="C314" s="377"/>
      <c r="D314" s="377"/>
      <c r="E314" s="377" t="s">
        <v>174</v>
      </c>
      <c r="F314" s="396">
        <v>10.1</v>
      </c>
      <c r="G314" s="377" t="s">
        <v>175</v>
      </c>
      <c r="H314" s="396">
        <v>0</v>
      </c>
      <c r="I314" s="377" t="s">
        <v>176</v>
      </c>
      <c r="J314" s="396">
        <v>10.1</v>
      </c>
    </row>
    <row r="315" spans="1:10" ht="25.5" customHeight="1" thickBot="1" x14ac:dyDescent="0.3">
      <c r="A315" s="377"/>
      <c r="B315" s="377"/>
      <c r="C315" s="377"/>
      <c r="D315" s="377"/>
      <c r="E315" s="377" t="s">
        <v>177</v>
      </c>
      <c r="F315" s="396">
        <v>12.75</v>
      </c>
      <c r="G315" s="377"/>
      <c r="H315" s="511" t="s">
        <v>178</v>
      </c>
      <c r="I315" s="511"/>
      <c r="J315" s="396">
        <v>75.41</v>
      </c>
    </row>
    <row r="316" spans="1:10" ht="39.6" customHeight="1" thickTop="1" x14ac:dyDescent="0.25">
      <c r="A316" s="385"/>
      <c r="B316" s="385"/>
      <c r="C316" s="385"/>
      <c r="D316" s="385"/>
      <c r="E316" s="385"/>
      <c r="F316" s="385"/>
      <c r="G316" s="385"/>
      <c r="H316" s="385"/>
      <c r="I316" s="385"/>
      <c r="J316" s="385"/>
    </row>
    <row r="317" spans="1:10" ht="39.6" customHeight="1" x14ac:dyDescent="0.25">
      <c r="A317" s="375" t="s">
        <v>684</v>
      </c>
      <c r="B317" s="380" t="s">
        <v>3</v>
      </c>
      <c r="C317" s="375" t="s">
        <v>4</v>
      </c>
      <c r="D317" s="375" t="s">
        <v>5</v>
      </c>
      <c r="E317" s="512" t="s">
        <v>169</v>
      </c>
      <c r="F317" s="512"/>
      <c r="G317" s="379" t="s">
        <v>6</v>
      </c>
      <c r="H317" s="380" t="s">
        <v>7</v>
      </c>
      <c r="I317" s="380" t="s">
        <v>8</v>
      </c>
      <c r="J317" s="380" t="s">
        <v>10</v>
      </c>
    </row>
    <row r="318" spans="1:10" ht="38.25" x14ac:dyDescent="0.25">
      <c r="A318" s="373" t="s">
        <v>170</v>
      </c>
      <c r="B318" s="382" t="s">
        <v>433</v>
      </c>
      <c r="C318" s="373" t="s">
        <v>366</v>
      </c>
      <c r="D318" s="373" t="s">
        <v>434</v>
      </c>
      <c r="E318" s="513" t="s">
        <v>513</v>
      </c>
      <c r="F318" s="513"/>
      <c r="G318" s="381" t="s">
        <v>435</v>
      </c>
      <c r="H318" s="384">
        <v>1</v>
      </c>
      <c r="I318" s="383">
        <v>1119.1300000000001</v>
      </c>
      <c r="J318" s="383">
        <v>1119.1300000000001</v>
      </c>
    </row>
    <row r="319" spans="1:10" ht="26.45" customHeight="1" x14ac:dyDescent="0.25">
      <c r="A319" s="374" t="s">
        <v>172</v>
      </c>
      <c r="B319" s="387" t="s">
        <v>515</v>
      </c>
      <c r="C319" s="374" t="s">
        <v>366</v>
      </c>
      <c r="D319" s="374" t="s">
        <v>516</v>
      </c>
      <c r="E319" s="514" t="s">
        <v>517</v>
      </c>
      <c r="F319" s="514"/>
      <c r="G319" s="386" t="s">
        <v>155</v>
      </c>
      <c r="H319" s="389">
        <v>1.7999999999999999E-2</v>
      </c>
      <c r="I319" s="388">
        <v>739.88</v>
      </c>
      <c r="J319" s="388">
        <v>13.31</v>
      </c>
    </row>
    <row r="320" spans="1:10" ht="26.45" customHeight="1" x14ac:dyDescent="0.25">
      <c r="A320" s="374" t="s">
        <v>172</v>
      </c>
      <c r="B320" s="387" t="s">
        <v>518</v>
      </c>
      <c r="C320" s="374" t="s">
        <v>366</v>
      </c>
      <c r="D320" s="374" t="s">
        <v>519</v>
      </c>
      <c r="E320" s="514" t="s">
        <v>520</v>
      </c>
      <c r="F320" s="514"/>
      <c r="G320" s="386" t="s">
        <v>274</v>
      </c>
      <c r="H320" s="389">
        <v>1.26</v>
      </c>
      <c r="I320" s="388">
        <v>13.37</v>
      </c>
      <c r="J320" s="388">
        <v>16.84</v>
      </c>
    </row>
    <row r="321" spans="1:10" ht="15.75" customHeight="1" x14ac:dyDescent="0.25">
      <c r="A321" s="374" t="s">
        <v>172</v>
      </c>
      <c r="B321" s="387" t="s">
        <v>685</v>
      </c>
      <c r="C321" s="374" t="s">
        <v>366</v>
      </c>
      <c r="D321" s="374" t="s">
        <v>686</v>
      </c>
      <c r="E321" s="514" t="s">
        <v>338</v>
      </c>
      <c r="F321" s="514"/>
      <c r="G321" s="386" t="s">
        <v>155</v>
      </c>
      <c r="H321" s="389">
        <v>4.4999999999999997E-3</v>
      </c>
      <c r="I321" s="388">
        <v>693.73</v>
      </c>
      <c r="J321" s="388">
        <v>3.12</v>
      </c>
    </row>
    <row r="322" spans="1:10" ht="25.5" x14ac:dyDescent="0.25">
      <c r="A322" s="374" t="s">
        <v>172</v>
      </c>
      <c r="B322" s="387" t="s">
        <v>180</v>
      </c>
      <c r="C322" s="374" t="s">
        <v>113</v>
      </c>
      <c r="D322" s="374" t="s">
        <v>181</v>
      </c>
      <c r="E322" s="514" t="s">
        <v>335</v>
      </c>
      <c r="F322" s="514"/>
      <c r="G322" s="386" t="s">
        <v>161</v>
      </c>
      <c r="H322" s="389">
        <v>2</v>
      </c>
      <c r="I322" s="388">
        <v>25.81</v>
      </c>
      <c r="J322" s="388">
        <v>51.62</v>
      </c>
    </row>
    <row r="323" spans="1:10" ht="25.5" x14ac:dyDescent="0.25">
      <c r="A323" s="374" t="s">
        <v>172</v>
      </c>
      <c r="B323" s="387" t="s">
        <v>198</v>
      </c>
      <c r="C323" s="374" t="s">
        <v>113</v>
      </c>
      <c r="D323" s="374" t="s">
        <v>199</v>
      </c>
      <c r="E323" s="514" t="s">
        <v>335</v>
      </c>
      <c r="F323" s="514"/>
      <c r="G323" s="386" t="s">
        <v>161</v>
      </c>
      <c r="H323" s="389">
        <v>2</v>
      </c>
      <c r="I323" s="388">
        <v>34.28</v>
      </c>
      <c r="J323" s="388">
        <v>68.56</v>
      </c>
    </row>
    <row r="324" spans="1:10" ht="25.5" customHeight="1" x14ac:dyDescent="0.25">
      <c r="A324" s="376" t="s">
        <v>189</v>
      </c>
      <c r="B324" s="391" t="s">
        <v>1088</v>
      </c>
      <c r="C324" s="376" t="s">
        <v>113</v>
      </c>
      <c r="D324" s="376" t="s">
        <v>1089</v>
      </c>
      <c r="E324" s="510" t="s">
        <v>190</v>
      </c>
      <c r="F324" s="510"/>
      <c r="G324" s="390" t="s">
        <v>158</v>
      </c>
      <c r="H324" s="393">
        <v>1</v>
      </c>
      <c r="I324" s="392">
        <v>965.68</v>
      </c>
      <c r="J324" s="392">
        <v>965.68</v>
      </c>
    </row>
    <row r="325" spans="1:10" ht="25.5" customHeight="1" x14ac:dyDescent="0.25">
      <c r="A325" s="377"/>
      <c r="B325" s="377"/>
      <c r="C325" s="377"/>
      <c r="D325" s="377"/>
      <c r="E325" s="377" t="s">
        <v>174</v>
      </c>
      <c r="F325" s="396">
        <v>88.88</v>
      </c>
      <c r="G325" s="377" t="s">
        <v>175</v>
      </c>
      <c r="H325" s="396">
        <v>0</v>
      </c>
      <c r="I325" s="377" t="s">
        <v>176</v>
      </c>
      <c r="J325" s="396">
        <v>88.88</v>
      </c>
    </row>
    <row r="326" spans="1:10" ht="15.75" thickBot="1" x14ac:dyDescent="0.3">
      <c r="A326" s="377"/>
      <c r="B326" s="377"/>
      <c r="C326" s="377"/>
      <c r="D326" s="377"/>
      <c r="E326" s="377" t="s">
        <v>177</v>
      </c>
      <c r="F326" s="396">
        <v>227.74</v>
      </c>
      <c r="G326" s="377"/>
      <c r="H326" s="511" t="s">
        <v>178</v>
      </c>
      <c r="I326" s="511"/>
      <c r="J326" s="396">
        <v>1346.87</v>
      </c>
    </row>
    <row r="327" spans="1:10" ht="15" customHeight="1" thickTop="1" x14ac:dyDescent="0.25">
      <c r="A327" s="385"/>
      <c r="B327" s="385"/>
      <c r="C327" s="385"/>
      <c r="D327" s="385"/>
      <c r="E327" s="385"/>
      <c r="F327" s="385"/>
      <c r="G327" s="385"/>
      <c r="H327" s="385"/>
      <c r="I327" s="385"/>
      <c r="J327" s="385"/>
    </row>
    <row r="328" spans="1:10" ht="30" x14ac:dyDescent="0.25">
      <c r="A328" s="375" t="s">
        <v>687</v>
      </c>
      <c r="B328" s="380" t="s">
        <v>3</v>
      </c>
      <c r="C328" s="375" t="s">
        <v>4</v>
      </c>
      <c r="D328" s="375" t="s">
        <v>5</v>
      </c>
      <c r="E328" s="512" t="s">
        <v>169</v>
      </c>
      <c r="F328" s="512"/>
      <c r="G328" s="379" t="s">
        <v>6</v>
      </c>
      <c r="H328" s="380" t="s">
        <v>7</v>
      </c>
      <c r="I328" s="380" t="s">
        <v>8</v>
      </c>
      <c r="J328" s="380" t="s">
        <v>10</v>
      </c>
    </row>
    <row r="329" spans="1:10" ht="38.25" x14ac:dyDescent="0.25">
      <c r="A329" s="373" t="s">
        <v>170</v>
      </c>
      <c r="B329" s="382" t="s">
        <v>436</v>
      </c>
      <c r="C329" s="373" t="s">
        <v>366</v>
      </c>
      <c r="D329" s="373" t="s">
        <v>437</v>
      </c>
      <c r="E329" s="513" t="s">
        <v>688</v>
      </c>
      <c r="F329" s="513"/>
      <c r="G329" s="381" t="s">
        <v>438</v>
      </c>
      <c r="H329" s="384">
        <v>1</v>
      </c>
      <c r="I329" s="383">
        <v>295.43</v>
      </c>
      <c r="J329" s="383">
        <v>295.43</v>
      </c>
    </row>
    <row r="330" spans="1:10" ht="25.5" x14ac:dyDescent="0.25">
      <c r="A330" s="374" t="s">
        <v>172</v>
      </c>
      <c r="B330" s="387" t="s">
        <v>180</v>
      </c>
      <c r="C330" s="374" t="s">
        <v>113</v>
      </c>
      <c r="D330" s="374" t="s">
        <v>181</v>
      </c>
      <c r="E330" s="514" t="s">
        <v>335</v>
      </c>
      <c r="F330" s="514"/>
      <c r="G330" s="386" t="s">
        <v>161</v>
      </c>
      <c r="H330" s="389">
        <v>3</v>
      </c>
      <c r="I330" s="388">
        <v>25.81</v>
      </c>
      <c r="J330" s="388">
        <v>77.430000000000007</v>
      </c>
    </row>
    <row r="331" spans="1:10" ht="26.45" customHeight="1" x14ac:dyDescent="0.25">
      <c r="A331" s="374" t="s">
        <v>172</v>
      </c>
      <c r="B331" s="387" t="s">
        <v>618</v>
      </c>
      <c r="C331" s="374" t="s">
        <v>113</v>
      </c>
      <c r="D331" s="374" t="s">
        <v>619</v>
      </c>
      <c r="E331" s="514" t="s">
        <v>335</v>
      </c>
      <c r="F331" s="514"/>
      <c r="G331" s="386" t="s">
        <v>161</v>
      </c>
      <c r="H331" s="389">
        <v>4</v>
      </c>
      <c r="I331" s="388">
        <v>34.78</v>
      </c>
      <c r="J331" s="388">
        <v>139.12</v>
      </c>
    </row>
    <row r="332" spans="1:10" ht="15.75" customHeight="1" x14ac:dyDescent="0.25">
      <c r="A332" s="376" t="s">
        <v>189</v>
      </c>
      <c r="B332" s="391" t="s">
        <v>1090</v>
      </c>
      <c r="C332" s="376" t="s">
        <v>113</v>
      </c>
      <c r="D332" s="376" t="s">
        <v>1091</v>
      </c>
      <c r="E332" s="510" t="s">
        <v>190</v>
      </c>
      <c r="F332" s="510"/>
      <c r="G332" s="390" t="s">
        <v>158</v>
      </c>
      <c r="H332" s="393">
        <v>18</v>
      </c>
      <c r="I332" s="392">
        <v>2.76</v>
      </c>
      <c r="J332" s="392">
        <v>49.68</v>
      </c>
    </row>
    <row r="333" spans="1:10" ht="25.5" x14ac:dyDescent="0.25">
      <c r="A333" s="376" t="s">
        <v>189</v>
      </c>
      <c r="B333" s="391" t="s">
        <v>1092</v>
      </c>
      <c r="C333" s="376" t="s">
        <v>113</v>
      </c>
      <c r="D333" s="376" t="s">
        <v>1093</v>
      </c>
      <c r="E333" s="510" t="s">
        <v>190</v>
      </c>
      <c r="F333" s="510"/>
      <c r="G333" s="390" t="s">
        <v>158</v>
      </c>
      <c r="H333" s="393">
        <v>6</v>
      </c>
      <c r="I333" s="392">
        <v>2.5099999999999998</v>
      </c>
      <c r="J333" s="392">
        <v>15.06</v>
      </c>
    </row>
    <row r="334" spans="1:10" ht="25.5" x14ac:dyDescent="0.25">
      <c r="A334" s="376" t="s">
        <v>189</v>
      </c>
      <c r="B334" s="391" t="s">
        <v>1094</v>
      </c>
      <c r="C334" s="376" t="s">
        <v>113</v>
      </c>
      <c r="D334" s="376" t="s">
        <v>1095</v>
      </c>
      <c r="E334" s="510" t="s">
        <v>190</v>
      </c>
      <c r="F334" s="510"/>
      <c r="G334" s="390" t="s">
        <v>157</v>
      </c>
      <c r="H334" s="393">
        <v>0.15</v>
      </c>
      <c r="I334" s="392">
        <v>11</v>
      </c>
      <c r="J334" s="392">
        <v>1.65</v>
      </c>
    </row>
    <row r="335" spans="1:10" ht="39.6" customHeight="1" x14ac:dyDescent="0.25">
      <c r="A335" s="376" t="s">
        <v>189</v>
      </c>
      <c r="B335" s="391" t="s">
        <v>689</v>
      </c>
      <c r="C335" s="376" t="s">
        <v>366</v>
      </c>
      <c r="D335" s="376" t="s">
        <v>690</v>
      </c>
      <c r="E335" s="510" t="s">
        <v>190</v>
      </c>
      <c r="F335" s="510"/>
      <c r="G335" s="390" t="s">
        <v>166</v>
      </c>
      <c r="H335" s="393">
        <v>1</v>
      </c>
      <c r="I335" s="392">
        <v>10.4</v>
      </c>
      <c r="J335" s="392">
        <v>10.4</v>
      </c>
    </row>
    <row r="336" spans="1:10" ht="51" customHeight="1" x14ac:dyDescent="0.25">
      <c r="A336" s="376" t="s">
        <v>189</v>
      </c>
      <c r="B336" s="391" t="s">
        <v>1151</v>
      </c>
      <c r="C336" s="376" t="s">
        <v>113</v>
      </c>
      <c r="D336" s="376" t="s">
        <v>1152</v>
      </c>
      <c r="E336" s="510" t="s">
        <v>190</v>
      </c>
      <c r="F336" s="510"/>
      <c r="G336" s="390" t="s">
        <v>157</v>
      </c>
      <c r="H336" s="393">
        <v>1</v>
      </c>
      <c r="I336" s="392">
        <v>2.09</v>
      </c>
      <c r="J336" s="392">
        <v>2.09</v>
      </c>
    </row>
    <row r="337" spans="1:10" ht="51" customHeight="1" x14ac:dyDescent="0.25">
      <c r="A337" s="377"/>
      <c r="B337" s="377"/>
      <c r="C337" s="377"/>
      <c r="D337" s="377"/>
      <c r="E337" s="377" t="s">
        <v>174</v>
      </c>
      <c r="F337" s="396">
        <v>149.9</v>
      </c>
      <c r="G337" s="377" t="s">
        <v>175</v>
      </c>
      <c r="H337" s="396">
        <v>0</v>
      </c>
      <c r="I337" s="377" t="s">
        <v>176</v>
      </c>
      <c r="J337" s="396">
        <v>149.9</v>
      </c>
    </row>
    <row r="338" spans="1:10" ht="15" customHeight="1" thickBot="1" x14ac:dyDescent="0.3">
      <c r="A338" s="377"/>
      <c r="B338" s="377"/>
      <c r="C338" s="377"/>
      <c r="D338" s="377"/>
      <c r="E338" s="377" t="s">
        <v>177</v>
      </c>
      <c r="F338" s="396">
        <v>60.12</v>
      </c>
      <c r="G338" s="377"/>
      <c r="H338" s="511" t="s">
        <v>178</v>
      </c>
      <c r="I338" s="511"/>
      <c r="J338" s="396">
        <v>355.55</v>
      </c>
    </row>
    <row r="339" spans="1:10" ht="15.75" customHeight="1" thickTop="1" x14ac:dyDescent="0.25">
      <c r="A339" s="385"/>
      <c r="B339" s="385"/>
      <c r="C339" s="385"/>
      <c r="D339" s="385"/>
      <c r="E339" s="385"/>
      <c r="F339" s="385"/>
      <c r="G339" s="385"/>
      <c r="H339" s="385"/>
      <c r="I339" s="385"/>
      <c r="J339" s="385"/>
    </row>
    <row r="340" spans="1:10" ht="30" x14ac:dyDescent="0.25">
      <c r="A340" s="375" t="s">
        <v>691</v>
      </c>
      <c r="B340" s="380" t="s">
        <v>3</v>
      </c>
      <c r="C340" s="375" t="s">
        <v>4</v>
      </c>
      <c r="D340" s="375" t="s">
        <v>5</v>
      </c>
      <c r="E340" s="512" t="s">
        <v>169</v>
      </c>
      <c r="F340" s="512"/>
      <c r="G340" s="379" t="s">
        <v>6</v>
      </c>
      <c r="H340" s="380" t="s">
        <v>7</v>
      </c>
      <c r="I340" s="380" t="s">
        <v>8</v>
      </c>
      <c r="J340" s="380" t="s">
        <v>10</v>
      </c>
    </row>
    <row r="341" spans="1:10" ht="38.25" x14ac:dyDescent="0.25">
      <c r="A341" s="373" t="s">
        <v>170</v>
      </c>
      <c r="B341" s="382" t="s">
        <v>1134</v>
      </c>
      <c r="C341" s="373" t="s">
        <v>113</v>
      </c>
      <c r="D341" s="373" t="s">
        <v>1135</v>
      </c>
      <c r="E341" s="513" t="s">
        <v>719</v>
      </c>
      <c r="F341" s="513"/>
      <c r="G341" s="381" t="s">
        <v>157</v>
      </c>
      <c r="H341" s="384">
        <v>1</v>
      </c>
      <c r="I341" s="383">
        <v>86.45</v>
      </c>
      <c r="J341" s="383">
        <v>86.45</v>
      </c>
    </row>
    <row r="342" spans="1:10" ht="39.6" customHeight="1" x14ac:dyDescent="0.25">
      <c r="A342" s="374" t="s">
        <v>172</v>
      </c>
      <c r="B342" s="387" t="s">
        <v>1153</v>
      </c>
      <c r="C342" s="374" t="s">
        <v>113</v>
      </c>
      <c r="D342" s="374" t="s">
        <v>1154</v>
      </c>
      <c r="E342" s="514" t="s">
        <v>719</v>
      </c>
      <c r="F342" s="514"/>
      <c r="G342" s="386" t="s">
        <v>157</v>
      </c>
      <c r="H342" s="389">
        <v>1</v>
      </c>
      <c r="I342" s="388">
        <v>15.25</v>
      </c>
      <c r="J342" s="388">
        <v>15.25</v>
      </c>
    </row>
    <row r="343" spans="1:10" ht="51" customHeight="1" x14ac:dyDescent="0.25">
      <c r="A343" s="374" t="s">
        <v>172</v>
      </c>
      <c r="B343" s="387" t="s">
        <v>1155</v>
      </c>
      <c r="C343" s="374" t="s">
        <v>113</v>
      </c>
      <c r="D343" s="374" t="s">
        <v>1156</v>
      </c>
      <c r="E343" s="514" t="s">
        <v>719</v>
      </c>
      <c r="F343" s="514"/>
      <c r="G343" s="386" t="s">
        <v>157</v>
      </c>
      <c r="H343" s="389">
        <v>1</v>
      </c>
      <c r="I343" s="388">
        <v>71.2</v>
      </c>
      <c r="J343" s="388">
        <v>71.2</v>
      </c>
    </row>
    <row r="344" spans="1:10" ht="51" customHeight="1" x14ac:dyDescent="0.25">
      <c r="A344" s="377"/>
      <c r="B344" s="377"/>
      <c r="C344" s="377"/>
      <c r="D344" s="377"/>
      <c r="E344" s="377" t="s">
        <v>174</v>
      </c>
      <c r="F344" s="396">
        <v>40.130000000000003</v>
      </c>
      <c r="G344" s="377" t="s">
        <v>175</v>
      </c>
      <c r="H344" s="396">
        <v>0</v>
      </c>
      <c r="I344" s="377" t="s">
        <v>176</v>
      </c>
      <c r="J344" s="396">
        <v>40.130000000000003</v>
      </c>
    </row>
    <row r="345" spans="1:10" ht="51" customHeight="1" thickBot="1" x14ac:dyDescent="0.3">
      <c r="A345" s="377"/>
      <c r="B345" s="377"/>
      <c r="C345" s="377"/>
      <c r="D345" s="377"/>
      <c r="E345" s="377" t="s">
        <v>177</v>
      </c>
      <c r="F345" s="396">
        <v>17.59</v>
      </c>
      <c r="G345" s="377"/>
      <c r="H345" s="511" t="s">
        <v>178</v>
      </c>
      <c r="I345" s="511"/>
      <c r="J345" s="396">
        <v>104.04</v>
      </c>
    </row>
    <row r="346" spans="1:10" ht="51" customHeight="1" thickTop="1" x14ac:dyDescent="0.25">
      <c r="A346" s="385"/>
      <c r="B346" s="385"/>
      <c r="C346" s="385"/>
      <c r="D346" s="385"/>
      <c r="E346" s="385"/>
      <c r="F346" s="385"/>
      <c r="G346" s="385"/>
      <c r="H346" s="385"/>
      <c r="I346" s="385"/>
      <c r="J346" s="385"/>
    </row>
    <row r="347" spans="1:10" ht="30" x14ac:dyDescent="0.25">
      <c r="A347" s="375" t="s">
        <v>692</v>
      </c>
      <c r="B347" s="380" t="s">
        <v>3</v>
      </c>
      <c r="C347" s="375" t="s">
        <v>4</v>
      </c>
      <c r="D347" s="375" t="s">
        <v>5</v>
      </c>
      <c r="E347" s="512" t="s">
        <v>169</v>
      </c>
      <c r="F347" s="512"/>
      <c r="G347" s="379" t="s">
        <v>6</v>
      </c>
      <c r="H347" s="380" t="s">
        <v>7</v>
      </c>
      <c r="I347" s="380" t="s">
        <v>8</v>
      </c>
      <c r="J347" s="380" t="s">
        <v>10</v>
      </c>
    </row>
    <row r="348" spans="1:10" ht="15.75" customHeight="1" x14ac:dyDescent="0.25">
      <c r="A348" s="373" t="s">
        <v>170</v>
      </c>
      <c r="B348" s="382" t="s">
        <v>1136</v>
      </c>
      <c r="C348" s="373" t="s">
        <v>113</v>
      </c>
      <c r="D348" s="373" t="s">
        <v>1137</v>
      </c>
      <c r="E348" s="513" t="s">
        <v>719</v>
      </c>
      <c r="F348" s="513"/>
      <c r="G348" s="381" t="s">
        <v>157</v>
      </c>
      <c r="H348" s="384">
        <v>1</v>
      </c>
      <c r="I348" s="383">
        <v>73.8</v>
      </c>
      <c r="J348" s="383">
        <v>73.8</v>
      </c>
    </row>
    <row r="349" spans="1:10" ht="38.25" x14ac:dyDescent="0.25">
      <c r="A349" s="374" t="s">
        <v>172</v>
      </c>
      <c r="B349" s="387" t="s">
        <v>1157</v>
      </c>
      <c r="C349" s="374" t="s">
        <v>113</v>
      </c>
      <c r="D349" s="374" t="s">
        <v>1158</v>
      </c>
      <c r="E349" s="514" t="s">
        <v>719</v>
      </c>
      <c r="F349" s="514"/>
      <c r="G349" s="386" t="s">
        <v>157</v>
      </c>
      <c r="H349" s="389">
        <v>1</v>
      </c>
      <c r="I349" s="388">
        <v>11.08</v>
      </c>
      <c r="J349" s="388">
        <v>11.08</v>
      </c>
    </row>
    <row r="350" spans="1:10" ht="51" x14ac:dyDescent="0.25">
      <c r="A350" s="374" t="s">
        <v>172</v>
      </c>
      <c r="B350" s="387" t="s">
        <v>1159</v>
      </c>
      <c r="C350" s="374" t="s">
        <v>113</v>
      </c>
      <c r="D350" s="374" t="s">
        <v>1160</v>
      </c>
      <c r="E350" s="514" t="s">
        <v>719</v>
      </c>
      <c r="F350" s="514"/>
      <c r="G350" s="386" t="s">
        <v>157</v>
      </c>
      <c r="H350" s="389">
        <v>1</v>
      </c>
      <c r="I350" s="388">
        <v>62.72</v>
      </c>
      <c r="J350" s="388">
        <v>62.72</v>
      </c>
    </row>
    <row r="351" spans="1:10" ht="51" customHeight="1" x14ac:dyDescent="0.25">
      <c r="A351" s="377"/>
      <c r="B351" s="377"/>
      <c r="C351" s="377"/>
      <c r="D351" s="377"/>
      <c r="E351" s="377" t="s">
        <v>174</v>
      </c>
      <c r="F351" s="396">
        <v>37.1</v>
      </c>
      <c r="G351" s="377" t="s">
        <v>175</v>
      </c>
      <c r="H351" s="396">
        <v>0</v>
      </c>
      <c r="I351" s="377" t="s">
        <v>176</v>
      </c>
      <c r="J351" s="396">
        <v>37.1</v>
      </c>
    </row>
    <row r="352" spans="1:10" ht="15" customHeight="1" thickBot="1" x14ac:dyDescent="0.3">
      <c r="A352" s="377"/>
      <c r="B352" s="377"/>
      <c r="C352" s="377"/>
      <c r="D352" s="377"/>
      <c r="E352" s="377" t="s">
        <v>177</v>
      </c>
      <c r="F352" s="396">
        <v>15.01</v>
      </c>
      <c r="G352" s="377"/>
      <c r="H352" s="511" t="s">
        <v>178</v>
      </c>
      <c r="I352" s="511"/>
      <c r="J352" s="396">
        <v>88.81</v>
      </c>
    </row>
    <row r="353" spans="1:10" ht="15.75" thickTop="1" x14ac:dyDescent="0.25">
      <c r="A353" s="385"/>
      <c r="B353" s="385"/>
      <c r="C353" s="385"/>
      <c r="D353" s="385"/>
      <c r="E353" s="385"/>
      <c r="F353" s="385"/>
      <c r="G353" s="385"/>
      <c r="H353" s="385"/>
      <c r="I353" s="385"/>
      <c r="J353" s="385"/>
    </row>
    <row r="354" spans="1:10" ht="15.75" customHeight="1" x14ac:dyDescent="0.25">
      <c r="A354" s="375" t="s">
        <v>697</v>
      </c>
      <c r="B354" s="380" t="s">
        <v>3</v>
      </c>
      <c r="C354" s="375" t="s">
        <v>4</v>
      </c>
      <c r="D354" s="375" t="s">
        <v>5</v>
      </c>
      <c r="E354" s="512" t="s">
        <v>169</v>
      </c>
      <c r="F354" s="512"/>
      <c r="G354" s="379" t="s">
        <v>6</v>
      </c>
      <c r="H354" s="380" t="s">
        <v>7</v>
      </c>
      <c r="I354" s="380" t="s">
        <v>8</v>
      </c>
      <c r="J354" s="380" t="s">
        <v>10</v>
      </c>
    </row>
    <row r="355" spans="1:10" ht="26.45" customHeight="1" x14ac:dyDescent="0.25">
      <c r="A355" s="373" t="s">
        <v>170</v>
      </c>
      <c r="B355" s="382" t="s">
        <v>439</v>
      </c>
      <c r="C355" s="373" t="s">
        <v>366</v>
      </c>
      <c r="D355" s="373" t="s">
        <v>440</v>
      </c>
      <c r="E355" s="513" t="s">
        <v>698</v>
      </c>
      <c r="F355" s="513"/>
      <c r="G355" s="381" t="s">
        <v>166</v>
      </c>
      <c r="H355" s="384">
        <v>1</v>
      </c>
      <c r="I355" s="383">
        <v>116.27</v>
      </c>
      <c r="J355" s="383">
        <v>116.27</v>
      </c>
    </row>
    <row r="356" spans="1:10" ht="26.45" customHeight="1" x14ac:dyDescent="0.25">
      <c r="A356" s="374" t="s">
        <v>172</v>
      </c>
      <c r="B356" s="387" t="s">
        <v>180</v>
      </c>
      <c r="C356" s="374" t="s">
        <v>113</v>
      </c>
      <c r="D356" s="374" t="s">
        <v>181</v>
      </c>
      <c r="E356" s="514" t="s">
        <v>335</v>
      </c>
      <c r="F356" s="514"/>
      <c r="G356" s="386" t="s">
        <v>161</v>
      </c>
      <c r="H356" s="389">
        <v>0.3</v>
      </c>
      <c r="I356" s="388">
        <v>25.81</v>
      </c>
      <c r="J356" s="388">
        <v>7.74</v>
      </c>
    </row>
    <row r="357" spans="1:10" ht="51" customHeight="1" x14ac:dyDescent="0.25">
      <c r="A357" s="376" t="s">
        <v>189</v>
      </c>
      <c r="B357" s="391" t="s">
        <v>1096</v>
      </c>
      <c r="C357" s="376" t="s">
        <v>113</v>
      </c>
      <c r="D357" s="376" t="s">
        <v>1097</v>
      </c>
      <c r="E357" s="510" t="s">
        <v>190</v>
      </c>
      <c r="F357" s="510"/>
      <c r="G357" s="390" t="s">
        <v>173</v>
      </c>
      <c r="H357" s="393">
        <v>0.05</v>
      </c>
      <c r="I357" s="392">
        <v>16.84</v>
      </c>
      <c r="J357" s="392">
        <v>0.84</v>
      </c>
    </row>
    <row r="358" spans="1:10" x14ac:dyDescent="0.25">
      <c r="A358" s="376" t="s">
        <v>189</v>
      </c>
      <c r="B358" s="391" t="s">
        <v>960</v>
      </c>
      <c r="C358" s="376" t="s">
        <v>113</v>
      </c>
      <c r="D358" s="376" t="s">
        <v>961</v>
      </c>
      <c r="E358" s="510" t="s">
        <v>242</v>
      </c>
      <c r="F358" s="510"/>
      <c r="G358" s="390" t="s">
        <v>161</v>
      </c>
      <c r="H358" s="393">
        <v>0.3</v>
      </c>
      <c r="I358" s="392">
        <v>24.29</v>
      </c>
      <c r="J358" s="392">
        <v>7.28</v>
      </c>
    </row>
    <row r="359" spans="1:10" ht="25.5" x14ac:dyDescent="0.25">
      <c r="A359" s="376" t="s">
        <v>189</v>
      </c>
      <c r="B359" s="391" t="s">
        <v>1098</v>
      </c>
      <c r="C359" s="376" t="s">
        <v>113</v>
      </c>
      <c r="D359" s="376" t="s">
        <v>1099</v>
      </c>
      <c r="E359" s="510" t="s">
        <v>190</v>
      </c>
      <c r="F359" s="510"/>
      <c r="G359" s="390" t="s">
        <v>157</v>
      </c>
      <c r="H359" s="393">
        <v>3</v>
      </c>
      <c r="I359" s="392">
        <v>3.38</v>
      </c>
      <c r="J359" s="392">
        <v>10.14</v>
      </c>
    </row>
    <row r="360" spans="1:10" ht="15.75" customHeight="1" x14ac:dyDescent="0.25">
      <c r="A360" s="376" t="s">
        <v>189</v>
      </c>
      <c r="B360" s="391" t="s">
        <v>650</v>
      </c>
      <c r="C360" s="376" t="s">
        <v>113</v>
      </c>
      <c r="D360" s="376" t="s">
        <v>651</v>
      </c>
      <c r="E360" s="510" t="s">
        <v>190</v>
      </c>
      <c r="F360" s="510"/>
      <c r="G360" s="390" t="s">
        <v>157</v>
      </c>
      <c r="H360" s="393">
        <v>0.2</v>
      </c>
      <c r="I360" s="392">
        <v>0.95</v>
      </c>
      <c r="J360" s="392">
        <v>0.19</v>
      </c>
    </row>
    <row r="361" spans="1:10" ht="25.5" x14ac:dyDescent="0.25">
      <c r="A361" s="376" t="s">
        <v>189</v>
      </c>
      <c r="B361" s="391" t="s">
        <v>1100</v>
      </c>
      <c r="C361" s="376" t="s">
        <v>113</v>
      </c>
      <c r="D361" s="376" t="s">
        <v>1101</v>
      </c>
      <c r="E361" s="510" t="s">
        <v>190</v>
      </c>
      <c r="F361" s="510"/>
      <c r="G361" s="390" t="s">
        <v>158</v>
      </c>
      <c r="H361" s="393">
        <v>8</v>
      </c>
      <c r="I361" s="392">
        <v>9.61</v>
      </c>
      <c r="J361" s="392">
        <v>76.88</v>
      </c>
    </row>
    <row r="362" spans="1:10" x14ac:dyDescent="0.25">
      <c r="A362" s="376" t="s">
        <v>189</v>
      </c>
      <c r="B362" s="391" t="s">
        <v>693</v>
      </c>
      <c r="C362" s="376" t="s">
        <v>366</v>
      </c>
      <c r="D362" s="376" t="s">
        <v>694</v>
      </c>
      <c r="E362" s="510" t="s">
        <v>190</v>
      </c>
      <c r="F362" s="510"/>
      <c r="G362" s="390" t="s">
        <v>274</v>
      </c>
      <c r="H362" s="393">
        <v>1.4999999999999999E-2</v>
      </c>
      <c r="I362" s="392">
        <v>72.41</v>
      </c>
      <c r="J362" s="392">
        <v>1.08</v>
      </c>
    </row>
    <row r="363" spans="1:10" ht="51" customHeight="1" x14ac:dyDescent="0.25">
      <c r="A363" s="376" t="s">
        <v>189</v>
      </c>
      <c r="B363" s="391" t="s">
        <v>699</v>
      </c>
      <c r="C363" s="376" t="s">
        <v>366</v>
      </c>
      <c r="D363" s="376" t="s">
        <v>700</v>
      </c>
      <c r="E363" s="510" t="s">
        <v>190</v>
      </c>
      <c r="F363" s="510"/>
      <c r="G363" s="390" t="s">
        <v>274</v>
      </c>
      <c r="H363" s="393">
        <v>0.06</v>
      </c>
      <c r="I363" s="392">
        <v>63.5</v>
      </c>
      <c r="J363" s="392">
        <v>3.81</v>
      </c>
    </row>
    <row r="364" spans="1:10" x14ac:dyDescent="0.25">
      <c r="A364" s="376" t="s">
        <v>189</v>
      </c>
      <c r="B364" s="391" t="s">
        <v>695</v>
      </c>
      <c r="C364" s="376" t="s">
        <v>366</v>
      </c>
      <c r="D364" s="376" t="s">
        <v>696</v>
      </c>
      <c r="E364" s="510" t="s">
        <v>190</v>
      </c>
      <c r="F364" s="510"/>
      <c r="G364" s="390" t="s">
        <v>275</v>
      </c>
      <c r="H364" s="393">
        <v>2.3E-2</v>
      </c>
      <c r="I364" s="392">
        <v>69.739999999999995</v>
      </c>
      <c r="J364" s="392">
        <v>1.6</v>
      </c>
    </row>
    <row r="365" spans="1:10" ht="25.5" x14ac:dyDescent="0.25">
      <c r="A365" s="376" t="s">
        <v>189</v>
      </c>
      <c r="B365" s="391" t="s">
        <v>1161</v>
      </c>
      <c r="C365" s="376" t="s">
        <v>113</v>
      </c>
      <c r="D365" s="376" t="s">
        <v>1162</v>
      </c>
      <c r="E365" s="510" t="s">
        <v>190</v>
      </c>
      <c r="F365" s="510"/>
      <c r="G365" s="390" t="s">
        <v>157</v>
      </c>
      <c r="H365" s="393">
        <v>1</v>
      </c>
      <c r="I365" s="392">
        <v>6.71</v>
      </c>
      <c r="J365" s="392">
        <v>6.71</v>
      </c>
    </row>
    <row r="366" spans="1:10" ht="15.75" customHeight="1" x14ac:dyDescent="0.25">
      <c r="A366" s="377"/>
      <c r="B366" s="377"/>
      <c r="C366" s="377"/>
      <c r="D366" s="377"/>
      <c r="E366" s="377" t="s">
        <v>174</v>
      </c>
      <c r="F366" s="396">
        <v>12.19</v>
      </c>
      <c r="G366" s="377" t="s">
        <v>175</v>
      </c>
      <c r="H366" s="396">
        <v>0</v>
      </c>
      <c r="I366" s="377" t="s">
        <v>176</v>
      </c>
      <c r="J366" s="396">
        <v>12.19</v>
      </c>
    </row>
    <row r="367" spans="1:10" ht="15" customHeight="1" thickBot="1" x14ac:dyDescent="0.3">
      <c r="A367" s="377"/>
      <c r="B367" s="377"/>
      <c r="C367" s="377"/>
      <c r="D367" s="377"/>
      <c r="E367" s="377" t="s">
        <v>177</v>
      </c>
      <c r="F367" s="396">
        <v>23.66</v>
      </c>
      <c r="G367" s="377"/>
      <c r="H367" s="511" t="s">
        <v>178</v>
      </c>
      <c r="I367" s="511"/>
      <c r="J367" s="396">
        <v>139.93</v>
      </c>
    </row>
    <row r="368" spans="1:10" ht="15" customHeight="1" thickTop="1" x14ac:dyDescent="0.25">
      <c r="A368" s="385"/>
      <c r="B368" s="385"/>
      <c r="C368" s="385"/>
      <c r="D368" s="385"/>
      <c r="E368" s="385"/>
      <c r="F368" s="385"/>
      <c r="G368" s="385"/>
      <c r="H368" s="385"/>
      <c r="I368" s="385"/>
      <c r="J368" s="385"/>
    </row>
    <row r="369" spans="1:10" ht="51" customHeight="1" x14ac:dyDescent="0.25">
      <c r="A369" s="375" t="s">
        <v>701</v>
      </c>
      <c r="B369" s="380" t="s">
        <v>3</v>
      </c>
      <c r="C369" s="375" t="s">
        <v>4</v>
      </c>
      <c r="D369" s="375" t="s">
        <v>5</v>
      </c>
      <c r="E369" s="512" t="s">
        <v>169</v>
      </c>
      <c r="F369" s="512"/>
      <c r="G369" s="379" t="s">
        <v>6</v>
      </c>
      <c r="H369" s="380" t="s">
        <v>7</v>
      </c>
      <c r="I369" s="380" t="s">
        <v>8</v>
      </c>
      <c r="J369" s="380" t="s">
        <v>10</v>
      </c>
    </row>
    <row r="370" spans="1:10" ht="26.45" customHeight="1" x14ac:dyDescent="0.25">
      <c r="A370" s="373" t="s">
        <v>170</v>
      </c>
      <c r="B370" s="382" t="s">
        <v>441</v>
      </c>
      <c r="C370" s="373" t="s">
        <v>366</v>
      </c>
      <c r="D370" s="373" t="s">
        <v>442</v>
      </c>
      <c r="E370" s="513" t="s">
        <v>698</v>
      </c>
      <c r="F370" s="513"/>
      <c r="G370" s="381" t="s">
        <v>438</v>
      </c>
      <c r="H370" s="384">
        <v>1</v>
      </c>
      <c r="I370" s="383">
        <v>107.12</v>
      </c>
      <c r="J370" s="383">
        <v>107.12</v>
      </c>
    </row>
    <row r="371" spans="1:10" ht="26.45" customHeight="1" x14ac:dyDescent="0.25">
      <c r="A371" s="374" t="s">
        <v>172</v>
      </c>
      <c r="B371" s="387" t="s">
        <v>180</v>
      </c>
      <c r="C371" s="374" t="s">
        <v>113</v>
      </c>
      <c r="D371" s="374" t="s">
        <v>181</v>
      </c>
      <c r="E371" s="514" t="s">
        <v>335</v>
      </c>
      <c r="F371" s="514"/>
      <c r="G371" s="386" t="s">
        <v>161</v>
      </c>
      <c r="H371" s="389">
        <v>0.4</v>
      </c>
      <c r="I371" s="388">
        <v>25.81</v>
      </c>
      <c r="J371" s="388">
        <v>10.32</v>
      </c>
    </row>
    <row r="372" spans="1:10" ht="15.75" customHeight="1" x14ac:dyDescent="0.25">
      <c r="A372" s="376" t="s">
        <v>189</v>
      </c>
      <c r="B372" s="391" t="s">
        <v>1096</v>
      </c>
      <c r="C372" s="376" t="s">
        <v>113</v>
      </c>
      <c r="D372" s="376" t="s">
        <v>1097</v>
      </c>
      <c r="E372" s="510" t="s">
        <v>190</v>
      </c>
      <c r="F372" s="510"/>
      <c r="G372" s="390" t="s">
        <v>173</v>
      </c>
      <c r="H372" s="393">
        <v>0.05</v>
      </c>
      <c r="I372" s="392">
        <v>16.84</v>
      </c>
      <c r="J372" s="392">
        <v>0.84</v>
      </c>
    </row>
    <row r="373" spans="1:10" x14ac:dyDescent="0.25">
      <c r="A373" s="376" t="s">
        <v>189</v>
      </c>
      <c r="B373" s="391" t="s">
        <v>960</v>
      </c>
      <c r="C373" s="376" t="s">
        <v>113</v>
      </c>
      <c r="D373" s="376" t="s">
        <v>961</v>
      </c>
      <c r="E373" s="510" t="s">
        <v>242</v>
      </c>
      <c r="F373" s="510"/>
      <c r="G373" s="390" t="s">
        <v>161</v>
      </c>
      <c r="H373" s="393">
        <v>0.4</v>
      </c>
      <c r="I373" s="392">
        <v>24.29</v>
      </c>
      <c r="J373" s="392">
        <v>9.7100000000000009</v>
      </c>
    </row>
    <row r="374" spans="1:10" ht="25.5" x14ac:dyDescent="0.25">
      <c r="A374" s="376" t="s">
        <v>189</v>
      </c>
      <c r="B374" s="391" t="s">
        <v>1102</v>
      </c>
      <c r="C374" s="376" t="s">
        <v>113</v>
      </c>
      <c r="D374" s="376" t="s">
        <v>1103</v>
      </c>
      <c r="E374" s="510" t="s">
        <v>190</v>
      </c>
      <c r="F374" s="510"/>
      <c r="G374" s="390" t="s">
        <v>157</v>
      </c>
      <c r="H374" s="393">
        <v>2</v>
      </c>
      <c r="I374" s="392">
        <v>7.42</v>
      </c>
      <c r="J374" s="392">
        <v>14.84</v>
      </c>
    </row>
    <row r="375" spans="1:10" ht="15" customHeight="1" x14ac:dyDescent="0.25">
      <c r="A375" s="376" t="s">
        <v>189</v>
      </c>
      <c r="B375" s="391" t="s">
        <v>1104</v>
      </c>
      <c r="C375" s="376" t="s">
        <v>113</v>
      </c>
      <c r="D375" s="376" t="s">
        <v>1105</v>
      </c>
      <c r="E375" s="510" t="s">
        <v>190</v>
      </c>
      <c r="F375" s="510"/>
      <c r="G375" s="390" t="s">
        <v>158</v>
      </c>
      <c r="H375" s="393">
        <v>4</v>
      </c>
      <c r="I375" s="392">
        <v>13.32</v>
      </c>
      <c r="J375" s="392">
        <v>53.28</v>
      </c>
    </row>
    <row r="376" spans="1:10" ht="25.5" customHeight="1" x14ac:dyDescent="0.25">
      <c r="A376" s="376" t="s">
        <v>189</v>
      </c>
      <c r="B376" s="391" t="s">
        <v>1106</v>
      </c>
      <c r="C376" s="376" t="s">
        <v>113</v>
      </c>
      <c r="D376" s="376" t="s">
        <v>1107</v>
      </c>
      <c r="E376" s="510" t="s">
        <v>190</v>
      </c>
      <c r="F376" s="510"/>
      <c r="G376" s="390" t="s">
        <v>157</v>
      </c>
      <c r="H376" s="393">
        <v>1</v>
      </c>
      <c r="I376" s="392">
        <v>17.05</v>
      </c>
      <c r="J376" s="392">
        <v>17.05</v>
      </c>
    </row>
    <row r="377" spans="1:10" x14ac:dyDescent="0.25">
      <c r="A377" s="376" t="s">
        <v>189</v>
      </c>
      <c r="B377" s="391" t="s">
        <v>693</v>
      </c>
      <c r="C377" s="376" t="s">
        <v>366</v>
      </c>
      <c r="D377" s="376" t="s">
        <v>694</v>
      </c>
      <c r="E377" s="510" t="s">
        <v>190</v>
      </c>
      <c r="F377" s="510"/>
      <c r="G377" s="390" t="s">
        <v>274</v>
      </c>
      <c r="H377" s="393">
        <v>1.4999999999999999E-2</v>
      </c>
      <c r="I377" s="392">
        <v>72.41</v>
      </c>
      <c r="J377" s="392">
        <v>1.08</v>
      </c>
    </row>
    <row r="378" spans="1:10" ht="25.5" x14ac:dyDescent="0.25">
      <c r="A378" s="377"/>
      <c r="B378" s="377"/>
      <c r="C378" s="377"/>
      <c r="D378" s="377"/>
      <c r="E378" s="377" t="s">
        <v>174</v>
      </c>
      <c r="F378" s="396">
        <v>16.260000000000002</v>
      </c>
      <c r="G378" s="377" t="s">
        <v>175</v>
      </c>
      <c r="H378" s="396">
        <v>0</v>
      </c>
      <c r="I378" s="377" t="s">
        <v>176</v>
      </c>
      <c r="J378" s="396">
        <v>16.260000000000002</v>
      </c>
    </row>
    <row r="379" spans="1:10" ht="15" customHeight="1" thickBot="1" x14ac:dyDescent="0.3">
      <c r="A379" s="377"/>
      <c r="B379" s="377"/>
      <c r="C379" s="377"/>
      <c r="D379" s="377"/>
      <c r="E379" s="377" t="s">
        <v>177</v>
      </c>
      <c r="F379" s="396">
        <v>21.79</v>
      </c>
      <c r="G379" s="377"/>
      <c r="H379" s="511" t="s">
        <v>178</v>
      </c>
      <c r="I379" s="511"/>
      <c r="J379" s="396">
        <v>128.91</v>
      </c>
    </row>
    <row r="380" spans="1:10" ht="15.75" thickTop="1" x14ac:dyDescent="0.25">
      <c r="A380" s="385"/>
      <c r="B380" s="385"/>
      <c r="C380" s="385"/>
      <c r="D380" s="385"/>
      <c r="E380" s="385"/>
      <c r="F380" s="385"/>
      <c r="G380" s="385"/>
      <c r="H380" s="385"/>
      <c r="I380" s="385"/>
      <c r="J380" s="385"/>
    </row>
    <row r="381" spans="1:10" ht="30" x14ac:dyDescent="0.25">
      <c r="A381" s="375" t="s">
        <v>702</v>
      </c>
      <c r="B381" s="380" t="s">
        <v>3</v>
      </c>
      <c r="C381" s="375" t="s">
        <v>4</v>
      </c>
      <c r="D381" s="375" t="s">
        <v>5</v>
      </c>
      <c r="E381" s="512" t="s">
        <v>169</v>
      </c>
      <c r="F381" s="512"/>
      <c r="G381" s="379" t="s">
        <v>6</v>
      </c>
      <c r="H381" s="380" t="s">
        <v>7</v>
      </c>
      <c r="I381" s="380" t="s">
        <v>8</v>
      </c>
      <c r="J381" s="380" t="s">
        <v>10</v>
      </c>
    </row>
    <row r="382" spans="1:10" ht="52.9" customHeight="1" x14ac:dyDescent="0.25">
      <c r="A382" s="373" t="s">
        <v>170</v>
      </c>
      <c r="B382" s="382" t="s">
        <v>443</v>
      </c>
      <c r="C382" s="373" t="s">
        <v>113</v>
      </c>
      <c r="D382" s="373" t="s">
        <v>444</v>
      </c>
      <c r="E382" s="513" t="s">
        <v>703</v>
      </c>
      <c r="F382" s="513"/>
      <c r="G382" s="381" t="s">
        <v>157</v>
      </c>
      <c r="H382" s="384">
        <v>1</v>
      </c>
      <c r="I382" s="383">
        <v>969.48</v>
      </c>
      <c r="J382" s="383">
        <v>969.48</v>
      </c>
    </row>
    <row r="383" spans="1:10" ht="51" x14ac:dyDescent="0.25">
      <c r="A383" s="374" t="s">
        <v>172</v>
      </c>
      <c r="B383" s="387" t="s">
        <v>704</v>
      </c>
      <c r="C383" s="374" t="s">
        <v>113</v>
      </c>
      <c r="D383" s="374" t="s">
        <v>705</v>
      </c>
      <c r="E383" s="514" t="s">
        <v>338</v>
      </c>
      <c r="F383" s="514"/>
      <c r="G383" s="386" t="s">
        <v>155</v>
      </c>
      <c r="H383" s="389">
        <v>1.89E-2</v>
      </c>
      <c r="I383" s="388">
        <v>907.09</v>
      </c>
      <c r="J383" s="388">
        <v>17.14</v>
      </c>
    </row>
    <row r="384" spans="1:10" ht="26.45" customHeight="1" x14ac:dyDescent="0.25">
      <c r="A384" s="374" t="s">
        <v>172</v>
      </c>
      <c r="B384" s="387" t="s">
        <v>616</v>
      </c>
      <c r="C384" s="374" t="s">
        <v>113</v>
      </c>
      <c r="D384" s="374" t="s">
        <v>617</v>
      </c>
      <c r="E384" s="514" t="s">
        <v>335</v>
      </c>
      <c r="F384" s="514"/>
      <c r="G384" s="386" t="s">
        <v>161</v>
      </c>
      <c r="H384" s="389">
        <v>2.056</v>
      </c>
      <c r="I384" s="388">
        <v>27.11</v>
      </c>
      <c r="J384" s="388">
        <v>55.73</v>
      </c>
    </row>
    <row r="385" spans="1:10" ht="15.75" customHeight="1" x14ac:dyDescent="0.25">
      <c r="A385" s="374" t="s">
        <v>172</v>
      </c>
      <c r="B385" s="387" t="s">
        <v>618</v>
      </c>
      <c r="C385" s="374" t="s">
        <v>113</v>
      </c>
      <c r="D385" s="374" t="s">
        <v>619</v>
      </c>
      <c r="E385" s="514" t="s">
        <v>335</v>
      </c>
      <c r="F385" s="514"/>
      <c r="G385" s="386" t="s">
        <v>161</v>
      </c>
      <c r="H385" s="389">
        <v>2.056</v>
      </c>
      <c r="I385" s="388">
        <v>34.78</v>
      </c>
      <c r="J385" s="388">
        <v>71.5</v>
      </c>
    </row>
    <row r="386" spans="1:10" ht="38.25" x14ac:dyDescent="0.25">
      <c r="A386" s="376" t="s">
        <v>189</v>
      </c>
      <c r="B386" s="391" t="s">
        <v>706</v>
      </c>
      <c r="C386" s="376" t="s">
        <v>113</v>
      </c>
      <c r="D386" s="376" t="s">
        <v>707</v>
      </c>
      <c r="E386" s="510" t="s">
        <v>190</v>
      </c>
      <c r="F386" s="510"/>
      <c r="G386" s="390" t="s">
        <v>157</v>
      </c>
      <c r="H386" s="393">
        <v>1</v>
      </c>
      <c r="I386" s="392">
        <v>825.11</v>
      </c>
      <c r="J386" s="392">
        <v>825.11</v>
      </c>
    </row>
    <row r="387" spans="1:10" ht="25.5" x14ac:dyDescent="0.25">
      <c r="A387" s="377"/>
      <c r="B387" s="377"/>
      <c r="C387" s="377"/>
      <c r="D387" s="377"/>
      <c r="E387" s="377" t="s">
        <v>174</v>
      </c>
      <c r="F387" s="396">
        <v>91.28</v>
      </c>
      <c r="G387" s="377" t="s">
        <v>175</v>
      </c>
      <c r="H387" s="396">
        <v>0</v>
      </c>
      <c r="I387" s="377" t="s">
        <v>176</v>
      </c>
      <c r="J387" s="396">
        <v>91.28</v>
      </c>
    </row>
    <row r="388" spans="1:10" ht="25.5" customHeight="1" thickBot="1" x14ac:dyDescent="0.3">
      <c r="A388" s="377"/>
      <c r="B388" s="377"/>
      <c r="C388" s="377"/>
      <c r="D388" s="377"/>
      <c r="E388" s="377" t="s">
        <v>177</v>
      </c>
      <c r="F388" s="396">
        <v>197.28</v>
      </c>
      <c r="G388" s="377"/>
      <c r="H388" s="511" t="s">
        <v>178</v>
      </c>
      <c r="I388" s="511"/>
      <c r="J388" s="396">
        <v>1166.76</v>
      </c>
    </row>
    <row r="389" spans="1:10" ht="25.5" customHeight="1" thickTop="1" x14ac:dyDescent="0.25">
      <c r="A389" s="385"/>
      <c r="B389" s="385"/>
      <c r="C389" s="385"/>
      <c r="D389" s="385"/>
      <c r="E389" s="385"/>
      <c r="F389" s="385"/>
      <c r="G389" s="385"/>
      <c r="H389" s="385"/>
      <c r="I389" s="385"/>
      <c r="J389" s="385"/>
    </row>
    <row r="390" spans="1:10" ht="30" x14ac:dyDescent="0.25">
      <c r="A390" s="375" t="s">
        <v>708</v>
      </c>
      <c r="B390" s="380" t="s">
        <v>3</v>
      </c>
      <c r="C390" s="375" t="s">
        <v>4</v>
      </c>
      <c r="D390" s="375" t="s">
        <v>5</v>
      </c>
      <c r="E390" s="512" t="s">
        <v>169</v>
      </c>
      <c r="F390" s="512"/>
      <c r="G390" s="379" t="s">
        <v>6</v>
      </c>
      <c r="H390" s="380" t="s">
        <v>7</v>
      </c>
      <c r="I390" s="380" t="s">
        <v>8</v>
      </c>
      <c r="J390" s="380" t="s">
        <v>10</v>
      </c>
    </row>
    <row r="391" spans="1:10" ht="26.45" customHeight="1" x14ac:dyDescent="0.25">
      <c r="A391" s="373" t="s">
        <v>170</v>
      </c>
      <c r="B391" s="382" t="s">
        <v>445</v>
      </c>
      <c r="C391" s="373" t="s">
        <v>113</v>
      </c>
      <c r="D391" s="373" t="s">
        <v>446</v>
      </c>
      <c r="E391" s="513" t="s">
        <v>703</v>
      </c>
      <c r="F391" s="513"/>
      <c r="G391" s="381" t="s">
        <v>157</v>
      </c>
      <c r="H391" s="384">
        <v>1</v>
      </c>
      <c r="I391" s="383">
        <v>54.48</v>
      </c>
      <c r="J391" s="383">
        <v>54.48</v>
      </c>
    </row>
    <row r="392" spans="1:10" ht="26.45" customHeight="1" x14ac:dyDescent="0.25">
      <c r="A392" s="374" t="s">
        <v>172</v>
      </c>
      <c r="B392" s="387" t="s">
        <v>616</v>
      </c>
      <c r="C392" s="374" t="s">
        <v>113</v>
      </c>
      <c r="D392" s="374" t="s">
        <v>617</v>
      </c>
      <c r="E392" s="514" t="s">
        <v>335</v>
      </c>
      <c r="F392" s="514"/>
      <c r="G392" s="386" t="s">
        <v>161</v>
      </c>
      <c r="H392" s="389">
        <v>7.0857000000000003E-2</v>
      </c>
      <c r="I392" s="388">
        <v>27.11</v>
      </c>
      <c r="J392" s="388">
        <v>1.92</v>
      </c>
    </row>
    <row r="393" spans="1:10" ht="26.45" customHeight="1" x14ac:dyDescent="0.25">
      <c r="A393" s="374" t="s">
        <v>172</v>
      </c>
      <c r="B393" s="387" t="s">
        <v>618</v>
      </c>
      <c r="C393" s="374" t="s">
        <v>113</v>
      </c>
      <c r="D393" s="374" t="s">
        <v>619</v>
      </c>
      <c r="E393" s="514" t="s">
        <v>335</v>
      </c>
      <c r="F393" s="514"/>
      <c r="G393" s="386" t="s">
        <v>161</v>
      </c>
      <c r="H393" s="389">
        <v>7.0857000000000003E-2</v>
      </c>
      <c r="I393" s="388">
        <v>34.78</v>
      </c>
      <c r="J393" s="388">
        <v>2.46</v>
      </c>
    </row>
    <row r="394" spans="1:10" ht="38.25" x14ac:dyDescent="0.25">
      <c r="A394" s="376" t="s">
        <v>189</v>
      </c>
      <c r="B394" s="391" t="s">
        <v>500</v>
      </c>
      <c r="C394" s="376" t="s">
        <v>113</v>
      </c>
      <c r="D394" s="376" t="s">
        <v>501</v>
      </c>
      <c r="E394" s="510" t="s">
        <v>190</v>
      </c>
      <c r="F394" s="510"/>
      <c r="G394" s="390" t="s">
        <v>157</v>
      </c>
      <c r="H394" s="393">
        <v>2</v>
      </c>
      <c r="I394" s="392">
        <v>0.84</v>
      </c>
      <c r="J394" s="392">
        <v>1.68</v>
      </c>
    </row>
    <row r="395" spans="1:10" ht="25.5" x14ac:dyDescent="0.25">
      <c r="A395" s="376" t="s">
        <v>189</v>
      </c>
      <c r="B395" s="391" t="s">
        <v>709</v>
      </c>
      <c r="C395" s="376" t="s">
        <v>113</v>
      </c>
      <c r="D395" s="376" t="s">
        <v>710</v>
      </c>
      <c r="E395" s="510" t="s">
        <v>190</v>
      </c>
      <c r="F395" s="510"/>
      <c r="G395" s="390" t="s">
        <v>157</v>
      </c>
      <c r="H395" s="393">
        <v>1</v>
      </c>
      <c r="I395" s="392">
        <v>48.42</v>
      </c>
      <c r="J395" s="392">
        <v>48.42</v>
      </c>
    </row>
    <row r="396" spans="1:10" ht="25.5" x14ac:dyDescent="0.25">
      <c r="A396" s="377"/>
      <c r="B396" s="377"/>
      <c r="C396" s="377"/>
      <c r="D396" s="377"/>
      <c r="E396" s="377" t="s">
        <v>174</v>
      </c>
      <c r="F396" s="396">
        <v>3.02</v>
      </c>
      <c r="G396" s="377" t="s">
        <v>175</v>
      </c>
      <c r="H396" s="396">
        <v>0</v>
      </c>
      <c r="I396" s="377" t="s">
        <v>176</v>
      </c>
      <c r="J396" s="396">
        <v>3.02</v>
      </c>
    </row>
    <row r="397" spans="1:10" ht="15" customHeight="1" thickBot="1" x14ac:dyDescent="0.3">
      <c r="A397" s="377"/>
      <c r="B397" s="377"/>
      <c r="C397" s="377"/>
      <c r="D397" s="377"/>
      <c r="E397" s="377" t="s">
        <v>177</v>
      </c>
      <c r="F397" s="396">
        <v>11.08</v>
      </c>
      <c r="G397" s="377"/>
      <c r="H397" s="511" t="s">
        <v>178</v>
      </c>
      <c r="I397" s="511"/>
      <c r="J397" s="396">
        <v>65.56</v>
      </c>
    </row>
    <row r="398" spans="1:10" ht="15.75" customHeight="1" thickTop="1" x14ac:dyDescent="0.25">
      <c r="A398" s="385"/>
      <c r="B398" s="385"/>
      <c r="C398" s="385"/>
      <c r="D398" s="385"/>
      <c r="E398" s="385"/>
      <c r="F398" s="385"/>
      <c r="G398" s="385"/>
      <c r="H398" s="385"/>
      <c r="I398" s="385"/>
      <c r="J398" s="385"/>
    </row>
    <row r="399" spans="1:10" ht="15" customHeight="1" x14ac:dyDescent="0.25">
      <c r="A399" s="375" t="s">
        <v>711</v>
      </c>
      <c r="B399" s="380" t="s">
        <v>3</v>
      </c>
      <c r="C399" s="375" t="s">
        <v>4</v>
      </c>
      <c r="D399" s="375" t="s">
        <v>5</v>
      </c>
      <c r="E399" s="512" t="s">
        <v>169</v>
      </c>
      <c r="F399" s="512"/>
      <c r="G399" s="379" t="s">
        <v>6</v>
      </c>
      <c r="H399" s="380" t="s">
        <v>7</v>
      </c>
      <c r="I399" s="380" t="s">
        <v>8</v>
      </c>
      <c r="J399" s="380" t="s">
        <v>10</v>
      </c>
    </row>
    <row r="400" spans="1:10" ht="26.45" customHeight="1" x14ac:dyDescent="0.25">
      <c r="A400" s="373" t="s">
        <v>170</v>
      </c>
      <c r="B400" s="382" t="s">
        <v>447</v>
      </c>
      <c r="C400" s="373" t="s">
        <v>113</v>
      </c>
      <c r="D400" s="373" t="s">
        <v>448</v>
      </c>
      <c r="E400" s="513" t="s">
        <v>703</v>
      </c>
      <c r="F400" s="513"/>
      <c r="G400" s="381" t="s">
        <v>157</v>
      </c>
      <c r="H400" s="384">
        <v>1</v>
      </c>
      <c r="I400" s="383">
        <v>54.48</v>
      </c>
      <c r="J400" s="383">
        <v>54.48</v>
      </c>
    </row>
    <row r="401" spans="1:10" ht="25.5" customHeight="1" x14ac:dyDescent="0.25">
      <c r="A401" s="374" t="s">
        <v>172</v>
      </c>
      <c r="B401" s="387" t="s">
        <v>616</v>
      </c>
      <c r="C401" s="374" t="s">
        <v>113</v>
      </c>
      <c r="D401" s="374" t="s">
        <v>617</v>
      </c>
      <c r="E401" s="514" t="s">
        <v>335</v>
      </c>
      <c r="F401" s="514"/>
      <c r="G401" s="386" t="s">
        <v>161</v>
      </c>
      <c r="H401" s="389">
        <v>7.0857000000000003E-2</v>
      </c>
      <c r="I401" s="388">
        <v>27.11</v>
      </c>
      <c r="J401" s="388">
        <v>1.92</v>
      </c>
    </row>
    <row r="402" spans="1:10" ht="52.9" customHeight="1" x14ac:dyDescent="0.25">
      <c r="A402" s="374" t="s">
        <v>172</v>
      </c>
      <c r="B402" s="387" t="s">
        <v>618</v>
      </c>
      <c r="C402" s="374" t="s">
        <v>113</v>
      </c>
      <c r="D402" s="374" t="s">
        <v>619</v>
      </c>
      <c r="E402" s="514" t="s">
        <v>335</v>
      </c>
      <c r="F402" s="514"/>
      <c r="G402" s="386" t="s">
        <v>161</v>
      </c>
      <c r="H402" s="389">
        <v>7.0857000000000003E-2</v>
      </c>
      <c r="I402" s="388">
        <v>34.78</v>
      </c>
      <c r="J402" s="388">
        <v>2.46</v>
      </c>
    </row>
    <row r="403" spans="1:10" ht="38.25" x14ac:dyDescent="0.25">
      <c r="A403" s="376" t="s">
        <v>189</v>
      </c>
      <c r="B403" s="391" t="s">
        <v>500</v>
      </c>
      <c r="C403" s="376" t="s">
        <v>113</v>
      </c>
      <c r="D403" s="376" t="s">
        <v>501</v>
      </c>
      <c r="E403" s="510" t="s">
        <v>190</v>
      </c>
      <c r="F403" s="510"/>
      <c r="G403" s="390" t="s">
        <v>157</v>
      </c>
      <c r="H403" s="393">
        <v>2</v>
      </c>
      <c r="I403" s="392">
        <v>0.84</v>
      </c>
      <c r="J403" s="392">
        <v>1.68</v>
      </c>
    </row>
    <row r="404" spans="1:10" ht="15.75" customHeight="1" x14ac:dyDescent="0.25">
      <c r="A404" s="376" t="s">
        <v>189</v>
      </c>
      <c r="B404" s="391" t="s">
        <v>709</v>
      </c>
      <c r="C404" s="376" t="s">
        <v>113</v>
      </c>
      <c r="D404" s="376" t="s">
        <v>710</v>
      </c>
      <c r="E404" s="510" t="s">
        <v>190</v>
      </c>
      <c r="F404" s="510"/>
      <c r="G404" s="390" t="s">
        <v>157</v>
      </c>
      <c r="H404" s="393">
        <v>1</v>
      </c>
      <c r="I404" s="392">
        <v>48.42</v>
      </c>
      <c r="J404" s="392">
        <v>48.42</v>
      </c>
    </row>
    <row r="405" spans="1:10" ht="26.45" customHeight="1" x14ac:dyDescent="0.25">
      <c r="A405" s="377"/>
      <c r="B405" s="377"/>
      <c r="C405" s="377"/>
      <c r="D405" s="377"/>
      <c r="E405" s="377" t="s">
        <v>174</v>
      </c>
      <c r="F405" s="396">
        <v>3.02</v>
      </c>
      <c r="G405" s="377" t="s">
        <v>175</v>
      </c>
      <c r="H405" s="396">
        <v>0</v>
      </c>
      <c r="I405" s="377" t="s">
        <v>176</v>
      </c>
      <c r="J405" s="396">
        <v>3.02</v>
      </c>
    </row>
    <row r="406" spans="1:10" ht="15" customHeight="1" thickBot="1" x14ac:dyDescent="0.3">
      <c r="A406" s="377"/>
      <c r="B406" s="377"/>
      <c r="C406" s="377"/>
      <c r="D406" s="377"/>
      <c r="E406" s="377" t="s">
        <v>177</v>
      </c>
      <c r="F406" s="396">
        <v>11.08</v>
      </c>
      <c r="G406" s="377"/>
      <c r="H406" s="511" t="s">
        <v>178</v>
      </c>
      <c r="I406" s="511"/>
      <c r="J406" s="396">
        <v>65.56</v>
      </c>
    </row>
    <row r="407" spans="1:10" ht="25.5" customHeight="1" thickTop="1" x14ac:dyDescent="0.25">
      <c r="A407" s="385"/>
      <c r="B407" s="385"/>
      <c r="C407" s="385"/>
      <c r="D407" s="385"/>
      <c r="E407" s="385"/>
      <c r="F407" s="385"/>
      <c r="G407" s="385"/>
      <c r="H407" s="385"/>
      <c r="I407" s="385"/>
      <c r="J407" s="385"/>
    </row>
    <row r="408" spans="1:10" ht="15" customHeight="1" x14ac:dyDescent="0.25">
      <c r="A408" s="375" t="s">
        <v>712</v>
      </c>
      <c r="B408" s="380" t="s">
        <v>3</v>
      </c>
      <c r="C408" s="375" t="s">
        <v>4</v>
      </c>
      <c r="D408" s="375" t="s">
        <v>5</v>
      </c>
      <c r="E408" s="512" t="s">
        <v>169</v>
      </c>
      <c r="F408" s="512"/>
      <c r="G408" s="379" t="s">
        <v>6</v>
      </c>
      <c r="H408" s="380" t="s">
        <v>7</v>
      </c>
      <c r="I408" s="380" t="s">
        <v>8</v>
      </c>
      <c r="J408" s="380" t="s">
        <v>10</v>
      </c>
    </row>
    <row r="409" spans="1:10" ht="26.45" customHeight="1" x14ac:dyDescent="0.25">
      <c r="A409" s="373" t="s">
        <v>170</v>
      </c>
      <c r="B409" s="382" t="s">
        <v>449</v>
      </c>
      <c r="C409" s="373" t="s">
        <v>113</v>
      </c>
      <c r="D409" s="373" t="s">
        <v>450</v>
      </c>
      <c r="E409" s="513" t="s">
        <v>703</v>
      </c>
      <c r="F409" s="513"/>
      <c r="G409" s="381" t="s">
        <v>157</v>
      </c>
      <c r="H409" s="384">
        <v>1</v>
      </c>
      <c r="I409" s="383">
        <v>56.4</v>
      </c>
      <c r="J409" s="383">
        <v>56.4</v>
      </c>
    </row>
    <row r="410" spans="1:10" ht="15.75" customHeight="1" x14ac:dyDescent="0.25">
      <c r="A410" s="374" t="s">
        <v>172</v>
      </c>
      <c r="B410" s="387" t="s">
        <v>616</v>
      </c>
      <c r="C410" s="374" t="s">
        <v>113</v>
      </c>
      <c r="D410" s="374" t="s">
        <v>617</v>
      </c>
      <c r="E410" s="514" t="s">
        <v>335</v>
      </c>
      <c r="F410" s="514"/>
      <c r="G410" s="386" t="s">
        <v>161</v>
      </c>
      <c r="H410" s="389">
        <v>9.3685000000000004E-2</v>
      </c>
      <c r="I410" s="388">
        <v>27.11</v>
      </c>
      <c r="J410" s="388">
        <v>2.5299999999999998</v>
      </c>
    </row>
    <row r="411" spans="1:10" ht="26.45" customHeight="1" x14ac:dyDescent="0.25">
      <c r="A411" s="374" t="s">
        <v>172</v>
      </c>
      <c r="B411" s="387" t="s">
        <v>618</v>
      </c>
      <c r="C411" s="374" t="s">
        <v>113</v>
      </c>
      <c r="D411" s="374" t="s">
        <v>619</v>
      </c>
      <c r="E411" s="514" t="s">
        <v>335</v>
      </c>
      <c r="F411" s="514"/>
      <c r="G411" s="386" t="s">
        <v>161</v>
      </c>
      <c r="H411" s="389">
        <v>9.3685000000000004E-2</v>
      </c>
      <c r="I411" s="388">
        <v>34.78</v>
      </c>
      <c r="J411" s="388">
        <v>3.25</v>
      </c>
    </row>
    <row r="412" spans="1:10" ht="26.45" customHeight="1" x14ac:dyDescent="0.25">
      <c r="A412" s="376" t="s">
        <v>189</v>
      </c>
      <c r="B412" s="391" t="s">
        <v>713</v>
      </c>
      <c r="C412" s="376" t="s">
        <v>113</v>
      </c>
      <c r="D412" s="376" t="s">
        <v>714</v>
      </c>
      <c r="E412" s="510" t="s">
        <v>190</v>
      </c>
      <c r="F412" s="510"/>
      <c r="G412" s="390" t="s">
        <v>157</v>
      </c>
      <c r="H412" s="393">
        <v>2</v>
      </c>
      <c r="I412" s="392">
        <v>1.1000000000000001</v>
      </c>
      <c r="J412" s="392">
        <v>2.2000000000000002</v>
      </c>
    </row>
    <row r="413" spans="1:10" ht="25.5" customHeight="1" x14ac:dyDescent="0.25">
      <c r="A413" s="376" t="s">
        <v>189</v>
      </c>
      <c r="B413" s="391" t="s">
        <v>709</v>
      </c>
      <c r="C413" s="376" t="s">
        <v>113</v>
      </c>
      <c r="D413" s="376" t="s">
        <v>710</v>
      </c>
      <c r="E413" s="510" t="s">
        <v>190</v>
      </c>
      <c r="F413" s="510"/>
      <c r="G413" s="390" t="s">
        <v>157</v>
      </c>
      <c r="H413" s="393">
        <v>1</v>
      </c>
      <c r="I413" s="392">
        <v>48.42</v>
      </c>
      <c r="J413" s="392">
        <v>48.42</v>
      </c>
    </row>
    <row r="414" spans="1:10" ht="25.5" x14ac:dyDescent="0.25">
      <c r="A414" s="377"/>
      <c r="B414" s="377"/>
      <c r="C414" s="377"/>
      <c r="D414" s="377"/>
      <c r="E414" s="377" t="s">
        <v>174</v>
      </c>
      <c r="F414" s="396">
        <v>3.99</v>
      </c>
      <c r="G414" s="377" t="s">
        <v>175</v>
      </c>
      <c r="H414" s="396">
        <v>0</v>
      </c>
      <c r="I414" s="377" t="s">
        <v>176</v>
      </c>
      <c r="J414" s="396">
        <v>3.99</v>
      </c>
    </row>
    <row r="415" spans="1:10" ht="15" customHeight="1" thickBot="1" x14ac:dyDescent="0.3">
      <c r="A415" s="377"/>
      <c r="B415" s="377"/>
      <c r="C415" s="377"/>
      <c r="D415" s="377"/>
      <c r="E415" s="377" t="s">
        <v>177</v>
      </c>
      <c r="F415" s="396">
        <v>11.47</v>
      </c>
      <c r="G415" s="377"/>
      <c r="H415" s="511" t="s">
        <v>178</v>
      </c>
      <c r="I415" s="511"/>
      <c r="J415" s="396">
        <v>67.87</v>
      </c>
    </row>
    <row r="416" spans="1:10" ht="15.75" customHeight="1" thickTop="1" x14ac:dyDescent="0.25">
      <c r="A416" s="385"/>
      <c r="B416" s="385"/>
      <c r="C416" s="385"/>
      <c r="D416" s="385"/>
      <c r="E416" s="385"/>
      <c r="F416" s="385"/>
      <c r="G416" s="385"/>
      <c r="H416" s="385"/>
      <c r="I416" s="385"/>
      <c r="J416" s="385"/>
    </row>
    <row r="417" spans="1:10" ht="15" customHeight="1" x14ac:dyDescent="0.25">
      <c r="A417" s="375" t="s">
        <v>715</v>
      </c>
      <c r="B417" s="380" t="s">
        <v>3</v>
      </c>
      <c r="C417" s="375" t="s">
        <v>4</v>
      </c>
      <c r="D417" s="375" t="s">
        <v>5</v>
      </c>
      <c r="E417" s="512" t="s">
        <v>169</v>
      </c>
      <c r="F417" s="512"/>
      <c r="G417" s="379" t="s">
        <v>6</v>
      </c>
      <c r="H417" s="380" t="s">
        <v>7</v>
      </c>
      <c r="I417" s="380" t="s">
        <v>8</v>
      </c>
      <c r="J417" s="380" t="s">
        <v>10</v>
      </c>
    </row>
    <row r="418" spans="1:10" ht="26.45" customHeight="1" x14ac:dyDescent="0.25">
      <c r="A418" s="373" t="s">
        <v>170</v>
      </c>
      <c r="B418" s="382" t="s">
        <v>451</v>
      </c>
      <c r="C418" s="373" t="s">
        <v>113</v>
      </c>
      <c r="D418" s="373" t="s">
        <v>452</v>
      </c>
      <c r="E418" s="513" t="s">
        <v>703</v>
      </c>
      <c r="F418" s="513"/>
      <c r="G418" s="381" t="s">
        <v>157</v>
      </c>
      <c r="H418" s="384">
        <v>1</v>
      </c>
      <c r="I418" s="383">
        <v>11.47</v>
      </c>
      <c r="J418" s="383">
        <v>11.47</v>
      </c>
    </row>
    <row r="419" spans="1:10" ht="25.5" customHeight="1" x14ac:dyDescent="0.25">
      <c r="A419" s="374" t="s">
        <v>172</v>
      </c>
      <c r="B419" s="387" t="s">
        <v>616</v>
      </c>
      <c r="C419" s="374" t="s">
        <v>113</v>
      </c>
      <c r="D419" s="374" t="s">
        <v>617</v>
      </c>
      <c r="E419" s="514" t="s">
        <v>335</v>
      </c>
      <c r="F419" s="514"/>
      <c r="G419" s="386" t="s">
        <v>161</v>
      </c>
      <c r="H419" s="389">
        <v>3.5428000000000001E-2</v>
      </c>
      <c r="I419" s="388">
        <v>27.11</v>
      </c>
      <c r="J419" s="388">
        <v>0.96</v>
      </c>
    </row>
    <row r="420" spans="1:10" ht="26.45" customHeight="1" x14ac:dyDescent="0.25">
      <c r="A420" s="374" t="s">
        <v>172</v>
      </c>
      <c r="B420" s="387" t="s">
        <v>618</v>
      </c>
      <c r="C420" s="374" t="s">
        <v>113</v>
      </c>
      <c r="D420" s="374" t="s">
        <v>619</v>
      </c>
      <c r="E420" s="514" t="s">
        <v>335</v>
      </c>
      <c r="F420" s="514"/>
      <c r="G420" s="386" t="s">
        <v>161</v>
      </c>
      <c r="H420" s="389">
        <v>3.5428000000000001E-2</v>
      </c>
      <c r="I420" s="388">
        <v>34.78</v>
      </c>
      <c r="J420" s="388">
        <v>1.23</v>
      </c>
    </row>
    <row r="421" spans="1:10" ht="26.45" customHeight="1" x14ac:dyDescent="0.25">
      <c r="A421" s="376" t="s">
        <v>189</v>
      </c>
      <c r="B421" s="391" t="s">
        <v>500</v>
      </c>
      <c r="C421" s="376" t="s">
        <v>113</v>
      </c>
      <c r="D421" s="376" t="s">
        <v>501</v>
      </c>
      <c r="E421" s="510" t="s">
        <v>190</v>
      </c>
      <c r="F421" s="510"/>
      <c r="G421" s="390" t="s">
        <v>157</v>
      </c>
      <c r="H421" s="393">
        <v>1</v>
      </c>
      <c r="I421" s="392">
        <v>0.84</v>
      </c>
      <c r="J421" s="392">
        <v>0.84</v>
      </c>
    </row>
    <row r="422" spans="1:10" ht="15.75" customHeight="1" x14ac:dyDescent="0.25">
      <c r="A422" s="376" t="s">
        <v>189</v>
      </c>
      <c r="B422" s="391" t="s">
        <v>716</v>
      </c>
      <c r="C422" s="376" t="s">
        <v>113</v>
      </c>
      <c r="D422" s="376" t="s">
        <v>717</v>
      </c>
      <c r="E422" s="510" t="s">
        <v>190</v>
      </c>
      <c r="F422" s="510"/>
      <c r="G422" s="390" t="s">
        <v>157</v>
      </c>
      <c r="H422" s="393">
        <v>1</v>
      </c>
      <c r="I422" s="392">
        <v>8.44</v>
      </c>
      <c r="J422" s="392">
        <v>8.44</v>
      </c>
    </row>
    <row r="423" spans="1:10" ht="25.5" x14ac:dyDescent="0.25">
      <c r="A423" s="377"/>
      <c r="B423" s="377"/>
      <c r="C423" s="377"/>
      <c r="D423" s="377"/>
      <c r="E423" s="377" t="s">
        <v>174</v>
      </c>
      <c r="F423" s="396">
        <v>1.51</v>
      </c>
      <c r="G423" s="377" t="s">
        <v>175</v>
      </c>
      <c r="H423" s="396">
        <v>0</v>
      </c>
      <c r="I423" s="377" t="s">
        <v>176</v>
      </c>
      <c r="J423" s="396">
        <v>1.51</v>
      </c>
    </row>
    <row r="424" spans="1:10" ht="15" customHeight="1" thickBot="1" x14ac:dyDescent="0.3">
      <c r="A424" s="377"/>
      <c r="B424" s="377"/>
      <c r="C424" s="377"/>
      <c r="D424" s="377"/>
      <c r="E424" s="377" t="s">
        <v>177</v>
      </c>
      <c r="F424" s="396">
        <v>2.33</v>
      </c>
      <c r="G424" s="377"/>
      <c r="H424" s="511" t="s">
        <v>178</v>
      </c>
      <c r="I424" s="511"/>
      <c r="J424" s="396">
        <v>13.8</v>
      </c>
    </row>
    <row r="425" spans="1:10" ht="25.5" customHeight="1" thickTop="1" x14ac:dyDescent="0.25">
      <c r="A425" s="385"/>
      <c r="B425" s="385"/>
      <c r="C425" s="385"/>
      <c r="D425" s="385"/>
      <c r="E425" s="385"/>
      <c r="F425" s="385"/>
      <c r="G425" s="385"/>
      <c r="H425" s="385"/>
      <c r="I425" s="385"/>
      <c r="J425" s="385"/>
    </row>
    <row r="426" spans="1:10" ht="15" customHeight="1" x14ac:dyDescent="0.25">
      <c r="A426" s="375" t="s">
        <v>718</v>
      </c>
      <c r="B426" s="380" t="s">
        <v>3</v>
      </c>
      <c r="C426" s="375" t="s">
        <v>4</v>
      </c>
      <c r="D426" s="375" t="s">
        <v>5</v>
      </c>
      <c r="E426" s="512" t="s">
        <v>169</v>
      </c>
      <c r="F426" s="512"/>
      <c r="G426" s="379" t="s">
        <v>6</v>
      </c>
      <c r="H426" s="380" t="s">
        <v>7</v>
      </c>
      <c r="I426" s="380" t="s">
        <v>8</v>
      </c>
      <c r="J426" s="380" t="s">
        <v>10</v>
      </c>
    </row>
    <row r="427" spans="1:10" ht="39.6" customHeight="1" x14ac:dyDescent="0.25">
      <c r="A427" s="373" t="s">
        <v>170</v>
      </c>
      <c r="B427" s="382" t="s">
        <v>453</v>
      </c>
      <c r="C427" s="373" t="s">
        <v>113</v>
      </c>
      <c r="D427" s="373" t="s">
        <v>383</v>
      </c>
      <c r="E427" s="513" t="s">
        <v>719</v>
      </c>
      <c r="F427" s="513"/>
      <c r="G427" s="381" t="s">
        <v>158</v>
      </c>
      <c r="H427" s="384">
        <v>1</v>
      </c>
      <c r="I427" s="383">
        <v>3.37</v>
      </c>
      <c r="J427" s="383">
        <v>3.37</v>
      </c>
    </row>
    <row r="428" spans="1:10" ht="15.75" customHeight="1" x14ac:dyDescent="0.25">
      <c r="A428" s="374" t="s">
        <v>172</v>
      </c>
      <c r="B428" s="387" t="s">
        <v>616</v>
      </c>
      <c r="C428" s="374" t="s">
        <v>113</v>
      </c>
      <c r="D428" s="374" t="s">
        <v>617</v>
      </c>
      <c r="E428" s="514" t="s">
        <v>335</v>
      </c>
      <c r="F428" s="514"/>
      <c r="G428" s="386" t="s">
        <v>161</v>
      </c>
      <c r="H428" s="389">
        <v>2.3E-2</v>
      </c>
      <c r="I428" s="388">
        <v>27.11</v>
      </c>
      <c r="J428" s="388">
        <v>0.62</v>
      </c>
    </row>
    <row r="429" spans="1:10" ht="26.45" customHeight="1" x14ac:dyDescent="0.25">
      <c r="A429" s="374" t="s">
        <v>172</v>
      </c>
      <c r="B429" s="387" t="s">
        <v>618</v>
      </c>
      <c r="C429" s="374" t="s">
        <v>113</v>
      </c>
      <c r="D429" s="374" t="s">
        <v>619</v>
      </c>
      <c r="E429" s="514" t="s">
        <v>335</v>
      </c>
      <c r="F429" s="514"/>
      <c r="G429" s="386" t="s">
        <v>161</v>
      </c>
      <c r="H429" s="389">
        <v>2.3E-2</v>
      </c>
      <c r="I429" s="388">
        <v>34.78</v>
      </c>
      <c r="J429" s="388">
        <v>0.79</v>
      </c>
    </row>
    <row r="430" spans="1:10" ht="26.45" customHeight="1" x14ac:dyDescent="0.25">
      <c r="A430" s="376" t="s">
        <v>189</v>
      </c>
      <c r="B430" s="391" t="s">
        <v>720</v>
      </c>
      <c r="C430" s="376" t="s">
        <v>113</v>
      </c>
      <c r="D430" s="376" t="s">
        <v>721</v>
      </c>
      <c r="E430" s="510" t="s">
        <v>190</v>
      </c>
      <c r="F430" s="510"/>
      <c r="G430" s="390" t="s">
        <v>158</v>
      </c>
      <c r="H430" s="393">
        <v>1.2434000000000001</v>
      </c>
      <c r="I430" s="392">
        <v>1.56</v>
      </c>
      <c r="J430" s="392">
        <v>1.93</v>
      </c>
    </row>
    <row r="431" spans="1:10" ht="26.45" customHeight="1" x14ac:dyDescent="0.25">
      <c r="A431" s="376" t="s">
        <v>189</v>
      </c>
      <c r="B431" s="391" t="s">
        <v>722</v>
      </c>
      <c r="C431" s="376" t="s">
        <v>113</v>
      </c>
      <c r="D431" s="376" t="s">
        <v>723</v>
      </c>
      <c r="E431" s="510" t="s">
        <v>190</v>
      </c>
      <c r="F431" s="510"/>
      <c r="G431" s="390" t="s">
        <v>157</v>
      </c>
      <c r="H431" s="393">
        <v>9.4000000000000004E-3</v>
      </c>
      <c r="I431" s="392">
        <v>4.1500000000000004</v>
      </c>
      <c r="J431" s="392">
        <v>0.03</v>
      </c>
    </row>
    <row r="432" spans="1:10" ht="25.5" x14ac:dyDescent="0.25">
      <c r="A432" s="377"/>
      <c r="B432" s="377"/>
      <c r="C432" s="377"/>
      <c r="D432" s="377"/>
      <c r="E432" s="377" t="s">
        <v>174</v>
      </c>
      <c r="F432" s="396">
        <v>0.97</v>
      </c>
      <c r="G432" s="377" t="s">
        <v>175</v>
      </c>
      <c r="H432" s="396">
        <v>0</v>
      </c>
      <c r="I432" s="377" t="s">
        <v>176</v>
      </c>
      <c r="J432" s="396">
        <v>0.97</v>
      </c>
    </row>
    <row r="433" spans="1:10" ht="15" customHeight="1" thickBot="1" x14ac:dyDescent="0.3">
      <c r="A433" s="377"/>
      <c r="B433" s="377"/>
      <c r="C433" s="377"/>
      <c r="D433" s="377"/>
      <c r="E433" s="377" t="s">
        <v>177</v>
      </c>
      <c r="F433" s="396">
        <v>0.68</v>
      </c>
      <c r="G433" s="377"/>
      <c r="H433" s="511" t="s">
        <v>178</v>
      </c>
      <c r="I433" s="511"/>
      <c r="J433" s="396">
        <v>4.05</v>
      </c>
    </row>
    <row r="434" spans="1:10" ht="15.75" customHeight="1" thickTop="1" x14ac:dyDescent="0.25">
      <c r="A434" s="385"/>
      <c r="B434" s="385"/>
      <c r="C434" s="385"/>
      <c r="D434" s="385"/>
      <c r="E434" s="385"/>
      <c r="F434" s="385"/>
      <c r="G434" s="385"/>
      <c r="H434" s="385"/>
      <c r="I434" s="385"/>
      <c r="J434" s="385"/>
    </row>
    <row r="435" spans="1:10" ht="15" customHeight="1" x14ac:dyDescent="0.25">
      <c r="A435" s="375" t="s">
        <v>724</v>
      </c>
      <c r="B435" s="380" t="s">
        <v>3</v>
      </c>
      <c r="C435" s="375" t="s">
        <v>4</v>
      </c>
      <c r="D435" s="375" t="s">
        <v>5</v>
      </c>
      <c r="E435" s="512" t="s">
        <v>169</v>
      </c>
      <c r="F435" s="512"/>
      <c r="G435" s="379" t="s">
        <v>6</v>
      </c>
      <c r="H435" s="380" t="s">
        <v>7</v>
      </c>
      <c r="I435" s="380" t="s">
        <v>8</v>
      </c>
      <c r="J435" s="380" t="s">
        <v>10</v>
      </c>
    </row>
    <row r="436" spans="1:10" ht="39.6" customHeight="1" x14ac:dyDescent="0.25">
      <c r="A436" s="373" t="s">
        <v>170</v>
      </c>
      <c r="B436" s="382" t="s">
        <v>454</v>
      </c>
      <c r="C436" s="373" t="s">
        <v>113</v>
      </c>
      <c r="D436" s="373" t="s">
        <v>384</v>
      </c>
      <c r="E436" s="513" t="s">
        <v>719</v>
      </c>
      <c r="F436" s="513"/>
      <c r="G436" s="381" t="s">
        <v>158</v>
      </c>
      <c r="H436" s="384">
        <v>1</v>
      </c>
      <c r="I436" s="383">
        <v>4.88</v>
      </c>
      <c r="J436" s="383">
        <v>4.88</v>
      </c>
    </row>
    <row r="437" spans="1:10" ht="25.5" customHeight="1" x14ac:dyDescent="0.25">
      <c r="A437" s="374" t="s">
        <v>172</v>
      </c>
      <c r="B437" s="387" t="s">
        <v>616</v>
      </c>
      <c r="C437" s="374" t="s">
        <v>113</v>
      </c>
      <c r="D437" s="374" t="s">
        <v>617</v>
      </c>
      <c r="E437" s="514" t="s">
        <v>335</v>
      </c>
      <c r="F437" s="514"/>
      <c r="G437" s="386" t="s">
        <v>161</v>
      </c>
      <c r="H437" s="389">
        <v>2.9000000000000001E-2</v>
      </c>
      <c r="I437" s="388">
        <v>27.11</v>
      </c>
      <c r="J437" s="388">
        <v>0.78</v>
      </c>
    </row>
    <row r="438" spans="1:10" ht="26.45" customHeight="1" x14ac:dyDescent="0.25">
      <c r="A438" s="374" t="s">
        <v>172</v>
      </c>
      <c r="B438" s="387" t="s">
        <v>618</v>
      </c>
      <c r="C438" s="374" t="s">
        <v>113</v>
      </c>
      <c r="D438" s="374" t="s">
        <v>619</v>
      </c>
      <c r="E438" s="514" t="s">
        <v>335</v>
      </c>
      <c r="F438" s="514"/>
      <c r="G438" s="386" t="s">
        <v>161</v>
      </c>
      <c r="H438" s="389">
        <v>2.9000000000000001E-2</v>
      </c>
      <c r="I438" s="388">
        <v>34.78</v>
      </c>
      <c r="J438" s="388">
        <v>1</v>
      </c>
    </row>
    <row r="439" spans="1:10" ht="26.45" customHeight="1" x14ac:dyDescent="0.25">
      <c r="A439" s="376" t="s">
        <v>189</v>
      </c>
      <c r="B439" s="391" t="s">
        <v>725</v>
      </c>
      <c r="C439" s="376" t="s">
        <v>113</v>
      </c>
      <c r="D439" s="376" t="s">
        <v>726</v>
      </c>
      <c r="E439" s="510" t="s">
        <v>190</v>
      </c>
      <c r="F439" s="510"/>
      <c r="G439" s="390" t="s">
        <v>158</v>
      </c>
      <c r="H439" s="393">
        <v>1.2434000000000001</v>
      </c>
      <c r="I439" s="392">
        <v>2.4700000000000002</v>
      </c>
      <c r="J439" s="392">
        <v>3.07</v>
      </c>
    </row>
    <row r="440" spans="1:10" ht="15.75" customHeight="1" x14ac:dyDescent="0.25">
      <c r="A440" s="376" t="s">
        <v>189</v>
      </c>
      <c r="B440" s="391" t="s">
        <v>722</v>
      </c>
      <c r="C440" s="376" t="s">
        <v>113</v>
      </c>
      <c r="D440" s="376" t="s">
        <v>723</v>
      </c>
      <c r="E440" s="510" t="s">
        <v>190</v>
      </c>
      <c r="F440" s="510"/>
      <c r="G440" s="390" t="s">
        <v>157</v>
      </c>
      <c r="H440" s="393">
        <v>9.4000000000000004E-3</v>
      </c>
      <c r="I440" s="392">
        <v>4.1500000000000004</v>
      </c>
      <c r="J440" s="392">
        <v>0.03</v>
      </c>
    </row>
    <row r="441" spans="1:10" ht="25.5" x14ac:dyDescent="0.25">
      <c r="A441" s="377"/>
      <c r="B441" s="377"/>
      <c r="C441" s="377"/>
      <c r="D441" s="377"/>
      <c r="E441" s="377" t="s">
        <v>174</v>
      </c>
      <c r="F441" s="396">
        <v>1.23</v>
      </c>
      <c r="G441" s="377" t="s">
        <v>175</v>
      </c>
      <c r="H441" s="396">
        <v>0</v>
      </c>
      <c r="I441" s="377" t="s">
        <v>176</v>
      </c>
      <c r="J441" s="396">
        <v>1.23</v>
      </c>
    </row>
    <row r="442" spans="1:10" ht="15" customHeight="1" thickBot="1" x14ac:dyDescent="0.3">
      <c r="A442" s="377"/>
      <c r="B442" s="377"/>
      <c r="C442" s="377"/>
      <c r="D442" s="377"/>
      <c r="E442" s="377" t="s">
        <v>177</v>
      </c>
      <c r="F442" s="396">
        <v>0.99</v>
      </c>
      <c r="G442" s="377"/>
      <c r="H442" s="511" t="s">
        <v>178</v>
      </c>
      <c r="I442" s="511"/>
      <c r="J442" s="396">
        <v>5.87</v>
      </c>
    </row>
    <row r="443" spans="1:10" ht="25.5" customHeight="1" thickTop="1" x14ac:dyDescent="0.25">
      <c r="A443" s="385"/>
      <c r="B443" s="385"/>
      <c r="C443" s="385"/>
      <c r="D443" s="385"/>
      <c r="E443" s="385"/>
      <c r="F443" s="385"/>
      <c r="G443" s="385"/>
      <c r="H443" s="385"/>
      <c r="I443" s="385"/>
      <c r="J443" s="385"/>
    </row>
    <row r="444" spans="1:10" ht="15" customHeight="1" x14ac:dyDescent="0.25">
      <c r="A444" s="375" t="s">
        <v>727</v>
      </c>
      <c r="B444" s="380" t="s">
        <v>3</v>
      </c>
      <c r="C444" s="375" t="s">
        <v>4</v>
      </c>
      <c r="D444" s="375" t="s">
        <v>5</v>
      </c>
      <c r="E444" s="512" t="s">
        <v>169</v>
      </c>
      <c r="F444" s="512"/>
      <c r="G444" s="379" t="s">
        <v>6</v>
      </c>
      <c r="H444" s="380" t="s">
        <v>7</v>
      </c>
      <c r="I444" s="380" t="s">
        <v>8</v>
      </c>
      <c r="J444" s="380" t="s">
        <v>10</v>
      </c>
    </row>
    <row r="445" spans="1:10" ht="39.6" customHeight="1" x14ac:dyDescent="0.25">
      <c r="A445" s="373" t="s">
        <v>170</v>
      </c>
      <c r="B445" s="382" t="s">
        <v>455</v>
      </c>
      <c r="C445" s="373" t="s">
        <v>113</v>
      </c>
      <c r="D445" s="373" t="s">
        <v>385</v>
      </c>
      <c r="E445" s="513" t="s">
        <v>719</v>
      </c>
      <c r="F445" s="513"/>
      <c r="G445" s="381" t="s">
        <v>158</v>
      </c>
      <c r="H445" s="384">
        <v>1</v>
      </c>
      <c r="I445" s="383">
        <v>8.6199999999999992</v>
      </c>
      <c r="J445" s="383">
        <v>8.6199999999999992</v>
      </c>
    </row>
    <row r="446" spans="1:10" ht="15.75" customHeight="1" x14ac:dyDescent="0.25">
      <c r="A446" s="374" t="s">
        <v>172</v>
      </c>
      <c r="B446" s="387" t="s">
        <v>616</v>
      </c>
      <c r="C446" s="374" t="s">
        <v>113</v>
      </c>
      <c r="D446" s="374" t="s">
        <v>617</v>
      </c>
      <c r="E446" s="514" t="s">
        <v>335</v>
      </c>
      <c r="F446" s="514"/>
      <c r="G446" s="386" t="s">
        <v>161</v>
      </c>
      <c r="H446" s="389">
        <v>7.0999999999999994E-2</v>
      </c>
      <c r="I446" s="388">
        <v>27.11</v>
      </c>
      <c r="J446" s="388">
        <v>1.92</v>
      </c>
    </row>
    <row r="447" spans="1:10" ht="39.6" customHeight="1" x14ac:dyDescent="0.25">
      <c r="A447" s="374" t="s">
        <v>172</v>
      </c>
      <c r="B447" s="387" t="s">
        <v>618</v>
      </c>
      <c r="C447" s="374" t="s">
        <v>113</v>
      </c>
      <c r="D447" s="374" t="s">
        <v>619</v>
      </c>
      <c r="E447" s="514" t="s">
        <v>335</v>
      </c>
      <c r="F447" s="514"/>
      <c r="G447" s="386" t="s">
        <v>161</v>
      </c>
      <c r="H447" s="389">
        <v>7.0999999999999994E-2</v>
      </c>
      <c r="I447" s="388">
        <v>34.78</v>
      </c>
      <c r="J447" s="388">
        <v>2.46</v>
      </c>
    </row>
    <row r="448" spans="1:10" ht="26.45" customHeight="1" x14ac:dyDescent="0.25">
      <c r="A448" s="376" t="s">
        <v>189</v>
      </c>
      <c r="B448" s="391" t="s">
        <v>728</v>
      </c>
      <c r="C448" s="376" t="s">
        <v>113</v>
      </c>
      <c r="D448" s="376" t="s">
        <v>729</v>
      </c>
      <c r="E448" s="510" t="s">
        <v>190</v>
      </c>
      <c r="F448" s="510"/>
      <c r="G448" s="390" t="s">
        <v>158</v>
      </c>
      <c r="H448" s="393">
        <v>1.1000000000000001</v>
      </c>
      <c r="I448" s="392">
        <v>3.82</v>
      </c>
      <c r="J448" s="392">
        <v>4.2</v>
      </c>
    </row>
    <row r="449" spans="1:10" ht="25.5" customHeight="1" x14ac:dyDescent="0.25">
      <c r="A449" s="376" t="s">
        <v>189</v>
      </c>
      <c r="B449" s="391" t="s">
        <v>730</v>
      </c>
      <c r="C449" s="376" t="s">
        <v>113</v>
      </c>
      <c r="D449" s="376" t="s">
        <v>731</v>
      </c>
      <c r="E449" s="510" t="s">
        <v>190</v>
      </c>
      <c r="F449" s="510"/>
      <c r="G449" s="390" t="s">
        <v>173</v>
      </c>
      <c r="H449" s="393">
        <v>1.8E-3</v>
      </c>
      <c r="I449" s="392">
        <v>23.1</v>
      </c>
      <c r="J449" s="392">
        <v>0.04</v>
      </c>
    </row>
    <row r="450" spans="1:10" ht="25.5" x14ac:dyDescent="0.25">
      <c r="A450" s="377"/>
      <c r="B450" s="377"/>
      <c r="C450" s="377"/>
      <c r="D450" s="377"/>
      <c r="E450" s="377" t="s">
        <v>174</v>
      </c>
      <c r="F450" s="396">
        <v>3.02</v>
      </c>
      <c r="G450" s="377" t="s">
        <v>175</v>
      </c>
      <c r="H450" s="396">
        <v>0</v>
      </c>
      <c r="I450" s="377" t="s">
        <v>176</v>
      </c>
      <c r="J450" s="396">
        <v>3.02</v>
      </c>
    </row>
    <row r="451" spans="1:10" ht="15" customHeight="1" thickBot="1" x14ac:dyDescent="0.3">
      <c r="A451" s="377"/>
      <c r="B451" s="377"/>
      <c r="C451" s="377"/>
      <c r="D451" s="377"/>
      <c r="E451" s="377" t="s">
        <v>177</v>
      </c>
      <c r="F451" s="396">
        <v>1.75</v>
      </c>
      <c r="G451" s="377"/>
      <c r="H451" s="511" t="s">
        <v>178</v>
      </c>
      <c r="I451" s="511"/>
      <c r="J451" s="396">
        <v>10.37</v>
      </c>
    </row>
    <row r="452" spans="1:10" ht="15.75" customHeight="1" thickTop="1" x14ac:dyDescent="0.25">
      <c r="A452" s="385"/>
      <c r="B452" s="385"/>
      <c r="C452" s="385"/>
      <c r="D452" s="385"/>
      <c r="E452" s="385"/>
      <c r="F452" s="385"/>
      <c r="G452" s="385"/>
      <c r="H452" s="385"/>
      <c r="I452" s="385"/>
      <c r="J452" s="385"/>
    </row>
    <row r="453" spans="1:10" ht="15" customHeight="1" x14ac:dyDescent="0.25">
      <c r="A453" s="375" t="s">
        <v>732</v>
      </c>
      <c r="B453" s="380" t="s">
        <v>3</v>
      </c>
      <c r="C453" s="375" t="s">
        <v>4</v>
      </c>
      <c r="D453" s="375" t="s">
        <v>5</v>
      </c>
      <c r="E453" s="512" t="s">
        <v>169</v>
      </c>
      <c r="F453" s="512"/>
      <c r="G453" s="379" t="s">
        <v>6</v>
      </c>
      <c r="H453" s="380" t="s">
        <v>7</v>
      </c>
      <c r="I453" s="380" t="s">
        <v>8</v>
      </c>
      <c r="J453" s="380" t="s">
        <v>10</v>
      </c>
    </row>
    <row r="454" spans="1:10" ht="39.6" customHeight="1" x14ac:dyDescent="0.25">
      <c r="A454" s="373" t="s">
        <v>170</v>
      </c>
      <c r="B454" s="382" t="s">
        <v>456</v>
      </c>
      <c r="C454" s="373" t="s">
        <v>113</v>
      </c>
      <c r="D454" s="373" t="s">
        <v>386</v>
      </c>
      <c r="E454" s="513" t="s">
        <v>703</v>
      </c>
      <c r="F454" s="513"/>
      <c r="G454" s="381" t="s">
        <v>158</v>
      </c>
      <c r="H454" s="384">
        <v>1</v>
      </c>
      <c r="I454" s="383">
        <v>11.61</v>
      </c>
      <c r="J454" s="383">
        <v>11.61</v>
      </c>
    </row>
    <row r="455" spans="1:10" ht="26.45" customHeight="1" x14ac:dyDescent="0.25">
      <c r="A455" s="374" t="s">
        <v>172</v>
      </c>
      <c r="B455" s="387" t="s">
        <v>616</v>
      </c>
      <c r="C455" s="374" t="s">
        <v>113</v>
      </c>
      <c r="D455" s="374" t="s">
        <v>617</v>
      </c>
      <c r="E455" s="514" t="s">
        <v>335</v>
      </c>
      <c r="F455" s="514"/>
      <c r="G455" s="386" t="s">
        <v>161</v>
      </c>
      <c r="H455" s="389">
        <v>8.9999999999999993E-3</v>
      </c>
      <c r="I455" s="388">
        <v>27.11</v>
      </c>
      <c r="J455" s="388">
        <v>0.24</v>
      </c>
    </row>
    <row r="456" spans="1:10" ht="15" customHeight="1" x14ac:dyDescent="0.25">
      <c r="A456" s="374" t="s">
        <v>172</v>
      </c>
      <c r="B456" s="387" t="s">
        <v>618</v>
      </c>
      <c r="C456" s="374" t="s">
        <v>113</v>
      </c>
      <c r="D456" s="374" t="s">
        <v>619</v>
      </c>
      <c r="E456" s="514" t="s">
        <v>335</v>
      </c>
      <c r="F456" s="514"/>
      <c r="G456" s="386" t="s">
        <v>161</v>
      </c>
      <c r="H456" s="389">
        <v>8.9999999999999993E-3</v>
      </c>
      <c r="I456" s="388">
        <v>34.78</v>
      </c>
      <c r="J456" s="388">
        <v>0.31</v>
      </c>
    </row>
    <row r="457" spans="1:10" ht="26.45" customHeight="1" x14ac:dyDescent="0.25">
      <c r="A457" s="376" t="s">
        <v>189</v>
      </c>
      <c r="B457" s="391" t="s">
        <v>733</v>
      </c>
      <c r="C457" s="376" t="s">
        <v>113</v>
      </c>
      <c r="D457" s="376" t="s">
        <v>734</v>
      </c>
      <c r="E457" s="510" t="s">
        <v>190</v>
      </c>
      <c r="F457" s="510"/>
      <c r="G457" s="390" t="s">
        <v>158</v>
      </c>
      <c r="H457" s="393">
        <v>1.0269999999999999</v>
      </c>
      <c r="I457" s="392">
        <v>10.74</v>
      </c>
      <c r="J457" s="392">
        <v>11.02</v>
      </c>
    </row>
    <row r="458" spans="1:10" ht="26.45" customHeight="1" x14ac:dyDescent="0.25">
      <c r="A458" s="376" t="s">
        <v>189</v>
      </c>
      <c r="B458" s="391" t="s">
        <v>722</v>
      </c>
      <c r="C458" s="376" t="s">
        <v>113</v>
      </c>
      <c r="D458" s="376" t="s">
        <v>723</v>
      </c>
      <c r="E458" s="510" t="s">
        <v>190</v>
      </c>
      <c r="F458" s="510"/>
      <c r="G458" s="390" t="s">
        <v>157</v>
      </c>
      <c r="H458" s="393">
        <v>0.01</v>
      </c>
      <c r="I458" s="392">
        <v>4.1500000000000004</v>
      </c>
      <c r="J458" s="392">
        <v>0.04</v>
      </c>
    </row>
    <row r="459" spans="1:10" ht="15" customHeight="1" x14ac:dyDescent="0.25">
      <c r="A459" s="377"/>
      <c r="B459" s="377"/>
      <c r="C459" s="377"/>
      <c r="D459" s="377"/>
      <c r="E459" s="377" t="s">
        <v>174</v>
      </c>
      <c r="F459" s="396">
        <v>0.37</v>
      </c>
      <c r="G459" s="377" t="s">
        <v>175</v>
      </c>
      <c r="H459" s="396">
        <v>0</v>
      </c>
      <c r="I459" s="377" t="s">
        <v>176</v>
      </c>
      <c r="J459" s="396">
        <v>0.37</v>
      </c>
    </row>
    <row r="460" spans="1:10" ht="15" customHeight="1" thickBot="1" x14ac:dyDescent="0.3">
      <c r="A460" s="377"/>
      <c r="B460" s="377"/>
      <c r="C460" s="377"/>
      <c r="D460" s="377"/>
      <c r="E460" s="377" t="s">
        <v>177</v>
      </c>
      <c r="F460" s="396">
        <v>2.36</v>
      </c>
      <c r="G460" s="377"/>
      <c r="H460" s="511" t="s">
        <v>178</v>
      </c>
      <c r="I460" s="511"/>
      <c r="J460" s="396">
        <v>13.97</v>
      </c>
    </row>
    <row r="461" spans="1:10" ht="15" customHeight="1" thickTop="1" x14ac:dyDescent="0.25">
      <c r="A461" s="385"/>
      <c r="B461" s="385"/>
      <c r="C461" s="385"/>
      <c r="D461" s="385"/>
      <c r="E461" s="385"/>
      <c r="F461" s="385"/>
      <c r="G461" s="385"/>
      <c r="H461" s="385"/>
      <c r="I461" s="385"/>
      <c r="J461" s="385"/>
    </row>
    <row r="462" spans="1:10" ht="15" customHeight="1" x14ac:dyDescent="0.25">
      <c r="A462" s="375" t="s">
        <v>735</v>
      </c>
      <c r="B462" s="380" t="s">
        <v>3</v>
      </c>
      <c r="C462" s="375" t="s">
        <v>4</v>
      </c>
      <c r="D462" s="375" t="s">
        <v>5</v>
      </c>
      <c r="E462" s="512" t="s">
        <v>169</v>
      </c>
      <c r="F462" s="512"/>
      <c r="G462" s="379" t="s">
        <v>6</v>
      </c>
      <c r="H462" s="380" t="s">
        <v>7</v>
      </c>
      <c r="I462" s="380" t="s">
        <v>8</v>
      </c>
      <c r="J462" s="380" t="s">
        <v>10</v>
      </c>
    </row>
    <row r="463" spans="1:10" ht="15" customHeight="1" x14ac:dyDescent="0.25">
      <c r="A463" s="373" t="s">
        <v>170</v>
      </c>
      <c r="B463" s="382" t="s">
        <v>457</v>
      </c>
      <c r="C463" s="373" t="s">
        <v>366</v>
      </c>
      <c r="D463" s="373" t="s">
        <v>458</v>
      </c>
      <c r="E463" s="513" t="s">
        <v>736</v>
      </c>
      <c r="F463" s="513"/>
      <c r="G463" s="381" t="s">
        <v>154</v>
      </c>
      <c r="H463" s="384">
        <v>1</v>
      </c>
      <c r="I463" s="383">
        <v>360.9</v>
      </c>
      <c r="J463" s="383">
        <v>360.9</v>
      </c>
    </row>
    <row r="464" spans="1:10" ht="15" customHeight="1" x14ac:dyDescent="0.25">
      <c r="A464" s="374" t="s">
        <v>172</v>
      </c>
      <c r="B464" s="387" t="s">
        <v>685</v>
      </c>
      <c r="C464" s="374" t="s">
        <v>366</v>
      </c>
      <c r="D464" s="374" t="s">
        <v>686</v>
      </c>
      <c r="E464" s="514" t="s">
        <v>338</v>
      </c>
      <c r="F464" s="514"/>
      <c r="G464" s="386" t="s">
        <v>155</v>
      </c>
      <c r="H464" s="389">
        <v>0.03</v>
      </c>
      <c r="I464" s="388">
        <v>693.73</v>
      </c>
      <c r="J464" s="388">
        <v>20.81</v>
      </c>
    </row>
    <row r="465" spans="1:10" ht="39.6" customHeight="1" x14ac:dyDescent="0.25">
      <c r="A465" s="374" t="s">
        <v>172</v>
      </c>
      <c r="B465" s="387" t="s">
        <v>180</v>
      </c>
      <c r="C465" s="374" t="s">
        <v>113</v>
      </c>
      <c r="D465" s="374" t="s">
        <v>181</v>
      </c>
      <c r="E465" s="514" t="s">
        <v>335</v>
      </c>
      <c r="F465" s="514"/>
      <c r="G465" s="386" t="s">
        <v>161</v>
      </c>
      <c r="H465" s="389">
        <v>1</v>
      </c>
      <c r="I465" s="388">
        <v>25.81</v>
      </c>
      <c r="J465" s="388">
        <v>25.81</v>
      </c>
    </row>
    <row r="466" spans="1:10" ht="15.75" customHeight="1" x14ac:dyDescent="0.25">
      <c r="A466" s="374" t="s">
        <v>172</v>
      </c>
      <c r="B466" s="387" t="s">
        <v>198</v>
      </c>
      <c r="C466" s="374" t="s">
        <v>113</v>
      </c>
      <c r="D466" s="374" t="s">
        <v>199</v>
      </c>
      <c r="E466" s="514" t="s">
        <v>335</v>
      </c>
      <c r="F466" s="514"/>
      <c r="G466" s="386" t="s">
        <v>161</v>
      </c>
      <c r="H466" s="389">
        <v>1</v>
      </c>
      <c r="I466" s="388">
        <v>34.28</v>
      </c>
      <c r="J466" s="388">
        <v>34.28</v>
      </c>
    </row>
    <row r="467" spans="1:10" ht="26.45" customHeight="1" x14ac:dyDescent="0.25">
      <c r="A467" s="376" t="s">
        <v>189</v>
      </c>
      <c r="B467" s="391" t="s">
        <v>737</v>
      </c>
      <c r="C467" s="376" t="s">
        <v>366</v>
      </c>
      <c r="D467" s="376" t="s">
        <v>738</v>
      </c>
      <c r="E467" s="510" t="s">
        <v>190</v>
      </c>
      <c r="F467" s="510"/>
      <c r="G467" s="390" t="s">
        <v>154</v>
      </c>
      <c r="H467" s="393">
        <v>1</v>
      </c>
      <c r="I467" s="392">
        <v>280</v>
      </c>
      <c r="J467" s="392">
        <v>280</v>
      </c>
    </row>
    <row r="468" spans="1:10" ht="25.5" x14ac:dyDescent="0.25">
      <c r="A468" s="377"/>
      <c r="B468" s="377"/>
      <c r="C468" s="377"/>
      <c r="D468" s="377"/>
      <c r="E468" s="377" t="s">
        <v>174</v>
      </c>
      <c r="F468" s="396">
        <v>43.14</v>
      </c>
      <c r="G468" s="377" t="s">
        <v>175</v>
      </c>
      <c r="H468" s="396">
        <v>0</v>
      </c>
      <c r="I468" s="377" t="s">
        <v>176</v>
      </c>
      <c r="J468" s="396">
        <v>43.14</v>
      </c>
    </row>
    <row r="469" spans="1:10" ht="15" customHeight="1" thickBot="1" x14ac:dyDescent="0.3">
      <c r="A469" s="377"/>
      <c r="B469" s="377"/>
      <c r="C469" s="377"/>
      <c r="D469" s="377"/>
      <c r="E469" s="377" t="s">
        <v>177</v>
      </c>
      <c r="F469" s="396">
        <v>73.44</v>
      </c>
      <c r="G469" s="377"/>
      <c r="H469" s="511" t="s">
        <v>178</v>
      </c>
      <c r="I469" s="511"/>
      <c r="J469" s="396">
        <v>434.34</v>
      </c>
    </row>
    <row r="470" spans="1:10" ht="15" customHeight="1" thickTop="1" x14ac:dyDescent="0.25">
      <c r="A470" s="385"/>
      <c r="B470" s="385"/>
      <c r="C470" s="385"/>
      <c r="D470" s="385"/>
      <c r="E470" s="385"/>
      <c r="F470" s="385"/>
      <c r="G470" s="385"/>
      <c r="H470" s="385"/>
      <c r="I470" s="385"/>
      <c r="J470" s="385"/>
    </row>
    <row r="471" spans="1:10" ht="15" customHeight="1" x14ac:dyDescent="0.25">
      <c r="A471" s="375" t="s">
        <v>739</v>
      </c>
      <c r="B471" s="380" t="s">
        <v>3</v>
      </c>
      <c r="C471" s="375" t="s">
        <v>4</v>
      </c>
      <c r="D471" s="375" t="s">
        <v>5</v>
      </c>
      <c r="E471" s="512" t="s">
        <v>169</v>
      </c>
      <c r="F471" s="512"/>
      <c r="G471" s="379" t="s">
        <v>6</v>
      </c>
      <c r="H471" s="380" t="s">
        <v>7</v>
      </c>
      <c r="I471" s="380" t="s">
        <v>8</v>
      </c>
      <c r="J471" s="380" t="s">
        <v>10</v>
      </c>
    </row>
    <row r="472" spans="1:10" ht="38.25" x14ac:dyDescent="0.25">
      <c r="A472" s="373" t="s">
        <v>170</v>
      </c>
      <c r="B472" s="382" t="s">
        <v>459</v>
      </c>
      <c r="C472" s="373" t="s">
        <v>366</v>
      </c>
      <c r="D472" s="373" t="s">
        <v>460</v>
      </c>
      <c r="E472" s="513" t="s">
        <v>736</v>
      </c>
      <c r="F472" s="513"/>
      <c r="G472" s="381" t="s">
        <v>154</v>
      </c>
      <c r="H472" s="384">
        <v>1</v>
      </c>
      <c r="I472" s="383">
        <v>352.58</v>
      </c>
      <c r="J472" s="383">
        <v>352.58</v>
      </c>
    </row>
    <row r="473" spans="1:10" ht="15" customHeight="1" x14ac:dyDescent="0.25">
      <c r="A473" s="374" t="s">
        <v>172</v>
      </c>
      <c r="B473" s="387" t="s">
        <v>180</v>
      </c>
      <c r="C473" s="374" t="s">
        <v>113</v>
      </c>
      <c r="D473" s="374" t="s">
        <v>181</v>
      </c>
      <c r="E473" s="514" t="s">
        <v>335</v>
      </c>
      <c r="F473" s="514"/>
      <c r="G473" s="386" t="s">
        <v>161</v>
      </c>
      <c r="H473" s="389">
        <v>1</v>
      </c>
      <c r="I473" s="388">
        <v>25.81</v>
      </c>
      <c r="J473" s="388">
        <v>25.81</v>
      </c>
    </row>
    <row r="474" spans="1:10" ht="15" customHeight="1" x14ac:dyDescent="0.25">
      <c r="A474" s="374" t="s">
        <v>172</v>
      </c>
      <c r="B474" s="387" t="s">
        <v>198</v>
      </c>
      <c r="C474" s="374" t="s">
        <v>113</v>
      </c>
      <c r="D474" s="374" t="s">
        <v>199</v>
      </c>
      <c r="E474" s="514" t="s">
        <v>335</v>
      </c>
      <c r="F474" s="514"/>
      <c r="G474" s="386" t="s">
        <v>161</v>
      </c>
      <c r="H474" s="389">
        <v>1</v>
      </c>
      <c r="I474" s="388">
        <v>34.28</v>
      </c>
      <c r="J474" s="388">
        <v>34.28</v>
      </c>
    </row>
    <row r="475" spans="1:10" ht="15" customHeight="1" x14ac:dyDescent="0.25">
      <c r="A475" s="376" t="s">
        <v>189</v>
      </c>
      <c r="B475" s="391" t="s">
        <v>1108</v>
      </c>
      <c r="C475" s="376" t="s">
        <v>113</v>
      </c>
      <c r="D475" s="376" t="s">
        <v>1109</v>
      </c>
      <c r="E475" s="510" t="s">
        <v>190</v>
      </c>
      <c r="F475" s="510"/>
      <c r="G475" s="390" t="s">
        <v>155</v>
      </c>
      <c r="H475" s="393">
        <v>0.02</v>
      </c>
      <c r="I475" s="392">
        <v>146.69</v>
      </c>
      <c r="J475" s="392">
        <v>2.93</v>
      </c>
    </row>
    <row r="476" spans="1:10" ht="15" customHeight="1" x14ac:dyDescent="0.25">
      <c r="A476" s="376" t="s">
        <v>189</v>
      </c>
      <c r="B476" s="391" t="s">
        <v>212</v>
      </c>
      <c r="C476" s="376" t="s">
        <v>113</v>
      </c>
      <c r="D476" s="376" t="s">
        <v>213</v>
      </c>
      <c r="E476" s="510" t="s">
        <v>190</v>
      </c>
      <c r="F476" s="510"/>
      <c r="G476" s="390" t="s">
        <v>173</v>
      </c>
      <c r="H476" s="393">
        <v>6.34</v>
      </c>
      <c r="I476" s="392">
        <v>0.96</v>
      </c>
      <c r="J476" s="392">
        <v>6.08</v>
      </c>
    </row>
    <row r="477" spans="1:10" ht="15" customHeight="1" x14ac:dyDescent="0.25">
      <c r="A477" s="376" t="s">
        <v>189</v>
      </c>
      <c r="B477" s="391" t="s">
        <v>944</v>
      </c>
      <c r="C477" s="376" t="s">
        <v>113</v>
      </c>
      <c r="D477" s="376" t="s">
        <v>945</v>
      </c>
      <c r="E477" s="510" t="s">
        <v>190</v>
      </c>
      <c r="F477" s="510"/>
      <c r="G477" s="390" t="s">
        <v>155</v>
      </c>
      <c r="H477" s="393">
        <v>0.03</v>
      </c>
      <c r="I477" s="392">
        <v>116.09</v>
      </c>
      <c r="J477" s="392">
        <v>3.48</v>
      </c>
    </row>
    <row r="478" spans="1:10" ht="15" customHeight="1" x14ac:dyDescent="0.25">
      <c r="A478" s="376" t="s">
        <v>189</v>
      </c>
      <c r="B478" s="391" t="s">
        <v>740</v>
      </c>
      <c r="C478" s="376" t="s">
        <v>366</v>
      </c>
      <c r="D478" s="376" t="s">
        <v>741</v>
      </c>
      <c r="E478" s="510" t="s">
        <v>190</v>
      </c>
      <c r="F478" s="510"/>
      <c r="G478" s="390" t="s">
        <v>154</v>
      </c>
      <c r="H478" s="393">
        <v>1</v>
      </c>
      <c r="I478" s="392">
        <v>280</v>
      </c>
      <c r="J478" s="392">
        <v>280</v>
      </c>
    </row>
    <row r="479" spans="1:10" ht="25.5" x14ac:dyDescent="0.25">
      <c r="A479" s="377"/>
      <c r="B479" s="377"/>
      <c r="C479" s="377"/>
      <c r="D479" s="377"/>
      <c r="E479" s="377" t="s">
        <v>174</v>
      </c>
      <c r="F479" s="396">
        <v>41.18</v>
      </c>
      <c r="G479" s="377" t="s">
        <v>175</v>
      </c>
      <c r="H479" s="396">
        <v>0</v>
      </c>
      <c r="I479" s="377" t="s">
        <v>176</v>
      </c>
      <c r="J479" s="396">
        <v>41.18</v>
      </c>
    </row>
    <row r="480" spans="1:10" ht="15.75" customHeight="1" thickBot="1" x14ac:dyDescent="0.3">
      <c r="A480" s="377"/>
      <c r="B480" s="377"/>
      <c r="C480" s="377"/>
      <c r="D480" s="377"/>
      <c r="E480" s="377" t="s">
        <v>177</v>
      </c>
      <c r="F480" s="396">
        <v>71.75</v>
      </c>
      <c r="G480" s="377"/>
      <c r="H480" s="511" t="s">
        <v>178</v>
      </c>
      <c r="I480" s="511"/>
      <c r="J480" s="396">
        <v>424.33</v>
      </c>
    </row>
    <row r="481" spans="1:10" ht="15.75" thickTop="1" x14ac:dyDescent="0.25">
      <c r="A481" s="385"/>
      <c r="B481" s="385"/>
      <c r="C481" s="385"/>
      <c r="D481" s="385"/>
      <c r="E481" s="385"/>
      <c r="F481" s="385"/>
      <c r="G481" s="385"/>
      <c r="H481" s="385"/>
      <c r="I481" s="385"/>
      <c r="J481" s="385"/>
    </row>
    <row r="482" spans="1:10" ht="30" x14ac:dyDescent="0.25">
      <c r="A482" s="375" t="s">
        <v>742</v>
      </c>
      <c r="B482" s="380" t="s">
        <v>3</v>
      </c>
      <c r="C482" s="375" t="s">
        <v>4</v>
      </c>
      <c r="D482" s="375" t="s">
        <v>5</v>
      </c>
      <c r="E482" s="512" t="s">
        <v>169</v>
      </c>
      <c r="F482" s="512"/>
      <c r="G482" s="379" t="s">
        <v>6</v>
      </c>
      <c r="H482" s="380" t="s">
        <v>7</v>
      </c>
      <c r="I482" s="380" t="s">
        <v>8</v>
      </c>
      <c r="J482" s="380" t="s">
        <v>10</v>
      </c>
    </row>
    <row r="483" spans="1:10" ht="25.5" x14ac:dyDescent="0.25">
      <c r="A483" s="373" t="s">
        <v>170</v>
      </c>
      <c r="B483" s="382" t="s">
        <v>461</v>
      </c>
      <c r="C483" s="373" t="s">
        <v>113</v>
      </c>
      <c r="D483" s="373" t="s">
        <v>462</v>
      </c>
      <c r="E483" s="513" t="s">
        <v>743</v>
      </c>
      <c r="F483" s="513"/>
      <c r="G483" s="381" t="s">
        <v>154</v>
      </c>
      <c r="H483" s="384">
        <v>1</v>
      </c>
      <c r="I483" s="383">
        <v>490.82</v>
      </c>
      <c r="J483" s="383">
        <v>490.82</v>
      </c>
    </row>
    <row r="484" spans="1:10" ht="15" customHeight="1" x14ac:dyDescent="0.25">
      <c r="A484" s="374" t="s">
        <v>172</v>
      </c>
      <c r="B484" s="387" t="s">
        <v>180</v>
      </c>
      <c r="C484" s="374" t="s">
        <v>113</v>
      </c>
      <c r="D484" s="374" t="s">
        <v>181</v>
      </c>
      <c r="E484" s="514" t="s">
        <v>335</v>
      </c>
      <c r="F484" s="514"/>
      <c r="G484" s="386" t="s">
        <v>161</v>
      </c>
      <c r="H484" s="389">
        <v>1.0547200999999999</v>
      </c>
      <c r="I484" s="388">
        <v>25.81</v>
      </c>
      <c r="J484" s="388">
        <v>27.22</v>
      </c>
    </row>
    <row r="485" spans="1:10" ht="26.45" customHeight="1" x14ac:dyDescent="0.25">
      <c r="A485" s="374" t="s">
        <v>172</v>
      </c>
      <c r="B485" s="387" t="s">
        <v>744</v>
      </c>
      <c r="C485" s="374" t="s">
        <v>113</v>
      </c>
      <c r="D485" s="374" t="s">
        <v>745</v>
      </c>
      <c r="E485" s="514" t="s">
        <v>335</v>
      </c>
      <c r="F485" s="514"/>
      <c r="G485" s="386" t="s">
        <v>161</v>
      </c>
      <c r="H485" s="389">
        <v>1.2225165</v>
      </c>
      <c r="I485" s="388">
        <v>25.84</v>
      </c>
      <c r="J485" s="388">
        <v>31.58</v>
      </c>
    </row>
    <row r="486" spans="1:10" x14ac:dyDescent="0.25">
      <c r="A486" s="376" t="s">
        <v>189</v>
      </c>
      <c r="B486" s="391" t="s">
        <v>746</v>
      </c>
      <c r="C486" s="376" t="s">
        <v>113</v>
      </c>
      <c r="D486" s="376" t="s">
        <v>747</v>
      </c>
      <c r="E486" s="510" t="s">
        <v>190</v>
      </c>
      <c r="F486" s="510"/>
      <c r="G486" s="390" t="s">
        <v>154</v>
      </c>
      <c r="H486" s="393">
        <v>1</v>
      </c>
      <c r="I486" s="392">
        <v>349.89</v>
      </c>
      <c r="J486" s="392">
        <v>349.89</v>
      </c>
    </row>
    <row r="487" spans="1:10" ht="38.25" x14ac:dyDescent="0.25">
      <c r="A487" s="376" t="s">
        <v>189</v>
      </c>
      <c r="B487" s="391" t="s">
        <v>297</v>
      </c>
      <c r="C487" s="376" t="s">
        <v>113</v>
      </c>
      <c r="D487" s="376" t="s">
        <v>298</v>
      </c>
      <c r="E487" s="510" t="s">
        <v>190</v>
      </c>
      <c r="F487" s="510"/>
      <c r="G487" s="390" t="s">
        <v>157</v>
      </c>
      <c r="H487" s="393">
        <v>1.913</v>
      </c>
      <c r="I487" s="392">
        <v>0.2</v>
      </c>
      <c r="J487" s="392">
        <v>0.38</v>
      </c>
    </row>
    <row r="488" spans="1:10" ht="15" customHeight="1" x14ac:dyDescent="0.25">
      <c r="A488" s="376" t="s">
        <v>189</v>
      </c>
      <c r="B488" s="391" t="s">
        <v>748</v>
      </c>
      <c r="C488" s="376" t="s">
        <v>113</v>
      </c>
      <c r="D488" s="376" t="s">
        <v>749</v>
      </c>
      <c r="E488" s="510" t="s">
        <v>190</v>
      </c>
      <c r="F488" s="510"/>
      <c r="G488" s="390" t="s">
        <v>173</v>
      </c>
      <c r="H488" s="393">
        <v>0.83899999999999997</v>
      </c>
      <c r="I488" s="392">
        <v>79.989999999999995</v>
      </c>
      <c r="J488" s="392">
        <v>67.11</v>
      </c>
    </row>
    <row r="489" spans="1:10" ht="38.25" x14ac:dyDescent="0.25">
      <c r="A489" s="376" t="s">
        <v>189</v>
      </c>
      <c r="B489" s="391" t="s">
        <v>750</v>
      </c>
      <c r="C489" s="376" t="s">
        <v>113</v>
      </c>
      <c r="D489" s="376" t="s">
        <v>751</v>
      </c>
      <c r="E489" s="510" t="s">
        <v>190</v>
      </c>
      <c r="F489" s="510"/>
      <c r="G489" s="390" t="s">
        <v>158</v>
      </c>
      <c r="H489" s="393">
        <v>2.605</v>
      </c>
      <c r="I489" s="392">
        <v>2.77</v>
      </c>
      <c r="J489" s="392">
        <v>7.21</v>
      </c>
    </row>
    <row r="490" spans="1:10" x14ac:dyDescent="0.25">
      <c r="A490" s="376" t="s">
        <v>189</v>
      </c>
      <c r="B490" s="391" t="s">
        <v>752</v>
      </c>
      <c r="C490" s="376" t="s">
        <v>113</v>
      </c>
      <c r="D490" s="376" t="s">
        <v>753</v>
      </c>
      <c r="E490" s="510" t="s">
        <v>190</v>
      </c>
      <c r="F490" s="510"/>
      <c r="G490" s="390" t="s">
        <v>157</v>
      </c>
      <c r="H490" s="393">
        <v>0.34599999999999997</v>
      </c>
      <c r="I490" s="392">
        <v>21.48</v>
      </c>
      <c r="J490" s="392">
        <v>7.43</v>
      </c>
    </row>
    <row r="491" spans="1:10" ht="15" customHeight="1" x14ac:dyDescent="0.25">
      <c r="A491" s="377"/>
      <c r="B491" s="377"/>
      <c r="C491" s="377"/>
      <c r="D491" s="377"/>
      <c r="E491" s="377" t="s">
        <v>174</v>
      </c>
      <c r="F491" s="396">
        <v>37.270000000000003</v>
      </c>
      <c r="G491" s="377" t="s">
        <v>175</v>
      </c>
      <c r="H491" s="396">
        <v>0</v>
      </c>
      <c r="I491" s="377" t="s">
        <v>176</v>
      </c>
      <c r="J491" s="396">
        <v>37.270000000000003</v>
      </c>
    </row>
    <row r="492" spans="1:10" ht="15" customHeight="1" thickBot="1" x14ac:dyDescent="0.3">
      <c r="A492" s="377"/>
      <c r="B492" s="377"/>
      <c r="C492" s="377"/>
      <c r="D492" s="377"/>
      <c r="E492" s="377" t="s">
        <v>177</v>
      </c>
      <c r="F492" s="396">
        <v>99.88</v>
      </c>
      <c r="G492" s="377"/>
      <c r="H492" s="511" t="s">
        <v>178</v>
      </c>
      <c r="I492" s="511"/>
      <c r="J492" s="396">
        <v>590.70000000000005</v>
      </c>
    </row>
    <row r="493" spans="1:10" ht="15" customHeight="1" thickTop="1" x14ac:dyDescent="0.25">
      <c r="A493" s="385"/>
      <c r="B493" s="385"/>
      <c r="C493" s="385"/>
      <c r="D493" s="385"/>
      <c r="E493" s="385"/>
      <c r="F493" s="385"/>
      <c r="G493" s="385"/>
      <c r="H493" s="385"/>
      <c r="I493" s="385"/>
      <c r="J493" s="385"/>
    </row>
    <row r="494" spans="1:10" ht="15" customHeight="1" x14ac:dyDescent="0.25">
      <c r="A494" s="375" t="s">
        <v>754</v>
      </c>
      <c r="B494" s="380" t="s">
        <v>3</v>
      </c>
      <c r="C494" s="375" t="s">
        <v>4</v>
      </c>
      <c r="D494" s="375" t="s">
        <v>5</v>
      </c>
      <c r="E494" s="512" t="s">
        <v>169</v>
      </c>
      <c r="F494" s="512"/>
      <c r="G494" s="379" t="s">
        <v>6</v>
      </c>
      <c r="H494" s="380" t="s">
        <v>7</v>
      </c>
      <c r="I494" s="380" t="s">
        <v>8</v>
      </c>
      <c r="J494" s="380" t="s">
        <v>10</v>
      </c>
    </row>
    <row r="495" spans="1:10" ht="15" customHeight="1" x14ac:dyDescent="0.25">
      <c r="A495" s="373" t="s">
        <v>170</v>
      </c>
      <c r="B495" s="382" t="s">
        <v>463</v>
      </c>
      <c r="C495" s="373" t="s">
        <v>366</v>
      </c>
      <c r="D495" s="373" t="s">
        <v>464</v>
      </c>
      <c r="E495" s="513" t="s">
        <v>736</v>
      </c>
      <c r="F495" s="513"/>
      <c r="G495" s="381" t="s">
        <v>154</v>
      </c>
      <c r="H495" s="384">
        <v>1</v>
      </c>
      <c r="I495" s="383">
        <v>380.84</v>
      </c>
      <c r="J495" s="383">
        <v>380.84</v>
      </c>
    </row>
    <row r="496" spans="1:10" ht="15" customHeight="1" x14ac:dyDescent="0.25">
      <c r="A496" s="374" t="s">
        <v>172</v>
      </c>
      <c r="B496" s="387" t="s">
        <v>685</v>
      </c>
      <c r="C496" s="374" t="s">
        <v>366</v>
      </c>
      <c r="D496" s="374" t="s">
        <v>686</v>
      </c>
      <c r="E496" s="514" t="s">
        <v>338</v>
      </c>
      <c r="F496" s="514"/>
      <c r="G496" s="386" t="s">
        <v>155</v>
      </c>
      <c r="H496" s="389">
        <v>3.0000000000000001E-3</v>
      </c>
      <c r="I496" s="388">
        <v>693.73</v>
      </c>
      <c r="J496" s="388">
        <v>2.08</v>
      </c>
    </row>
    <row r="497" spans="1:10" ht="15" customHeight="1" x14ac:dyDescent="0.25">
      <c r="A497" s="374" t="s">
        <v>172</v>
      </c>
      <c r="B497" s="387" t="s">
        <v>180</v>
      </c>
      <c r="C497" s="374" t="s">
        <v>113</v>
      </c>
      <c r="D497" s="374" t="s">
        <v>181</v>
      </c>
      <c r="E497" s="514" t="s">
        <v>335</v>
      </c>
      <c r="F497" s="514"/>
      <c r="G497" s="386" t="s">
        <v>161</v>
      </c>
      <c r="H497" s="389">
        <v>1</v>
      </c>
      <c r="I497" s="388">
        <v>25.81</v>
      </c>
      <c r="J497" s="388">
        <v>25.81</v>
      </c>
    </row>
    <row r="498" spans="1:10" ht="26.45" customHeight="1" x14ac:dyDescent="0.25">
      <c r="A498" s="374" t="s">
        <v>172</v>
      </c>
      <c r="B498" s="387" t="s">
        <v>198</v>
      </c>
      <c r="C498" s="374" t="s">
        <v>113</v>
      </c>
      <c r="D498" s="374" t="s">
        <v>199</v>
      </c>
      <c r="E498" s="514" t="s">
        <v>335</v>
      </c>
      <c r="F498" s="514"/>
      <c r="G498" s="386" t="s">
        <v>161</v>
      </c>
      <c r="H498" s="389">
        <v>1</v>
      </c>
      <c r="I498" s="388">
        <v>34.28</v>
      </c>
      <c r="J498" s="388">
        <v>34.28</v>
      </c>
    </row>
    <row r="499" spans="1:10" ht="15.75" customHeight="1" x14ac:dyDescent="0.25">
      <c r="A499" s="376" t="s">
        <v>189</v>
      </c>
      <c r="B499" s="391" t="s">
        <v>755</v>
      </c>
      <c r="C499" s="376" t="s">
        <v>366</v>
      </c>
      <c r="D499" s="376" t="s">
        <v>464</v>
      </c>
      <c r="E499" s="510" t="s">
        <v>190</v>
      </c>
      <c r="F499" s="510"/>
      <c r="G499" s="390" t="s">
        <v>154</v>
      </c>
      <c r="H499" s="393">
        <v>1</v>
      </c>
      <c r="I499" s="392">
        <v>318.67</v>
      </c>
      <c r="J499" s="392">
        <v>318.67</v>
      </c>
    </row>
    <row r="500" spans="1:10" ht="25.5" x14ac:dyDescent="0.25">
      <c r="A500" s="377"/>
      <c r="B500" s="377"/>
      <c r="C500" s="377"/>
      <c r="D500" s="377"/>
      <c r="E500" s="377" t="s">
        <v>174</v>
      </c>
      <c r="F500" s="396">
        <v>41.37</v>
      </c>
      <c r="G500" s="377" t="s">
        <v>175</v>
      </c>
      <c r="H500" s="396">
        <v>0</v>
      </c>
      <c r="I500" s="377" t="s">
        <v>176</v>
      </c>
      <c r="J500" s="396">
        <v>41.37</v>
      </c>
    </row>
    <row r="501" spans="1:10" ht="15" customHeight="1" thickBot="1" x14ac:dyDescent="0.3">
      <c r="A501" s="377"/>
      <c r="B501" s="377"/>
      <c r="C501" s="377"/>
      <c r="D501" s="377"/>
      <c r="E501" s="377" t="s">
        <v>177</v>
      </c>
      <c r="F501" s="396">
        <v>77.5</v>
      </c>
      <c r="G501" s="377"/>
      <c r="H501" s="511" t="s">
        <v>178</v>
      </c>
      <c r="I501" s="511"/>
      <c r="J501" s="396">
        <v>458.34</v>
      </c>
    </row>
    <row r="502" spans="1:10" ht="15.75" thickTop="1" x14ac:dyDescent="0.25">
      <c r="A502" s="385"/>
      <c r="B502" s="385"/>
      <c r="C502" s="385"/>
      <c r="D502" s="385"/>
      <c r="E502" s="385"/>
      <c r="F502" s="385"/>
      <c r="G502" s="385"/>
      <c r="H502" s="385"/>
      <c r="I502" s="385"/>
      <c r="J502" s="385"/>
    </row>
    <row r="503" spans="1:10" ht="15" customHeight="1" x14ac:dyDescent="0.25">
      <c r="A503" s="375" t="s">
        <v>756</v>
      </c>
      <c r="B503" s="380" t="s">
        <v>3</v>
      </c>
      <c r="C503" s="375" t="s">
        <v>4</v>
      </c>
      <c r="D503" s="375" t="s">
        <v>5</v>
      </c>
      <c r="E503" s="512" t="s">
        <v>169</v>
      </c>
      <c r="F503" s="512"/>
      <c r="G503" s="379" t="s">
        <v>6</v>
      </c>
      <c r="H503" s="380" t="s">
        <v>7</v>
      </c>
      <c r="I503" s="380" t="s">
        <v>8</v>
      </c>
      <c r="J503" s="380" t="s">
        <v>10</v>
      </c>
    </row>
    <row r="504" spans="1:10" ht="15" customHeight="1" x14ac:dyDescent="0.25">
      <c r="A504" s="373" t="s">
        <v>170</v>
      </c>
      <c r="B504" s="382" t="s">
        <v>465</v>
      </c>
      <c r="C504" s="373" t="s">
        <v>366</v>
      </c>
      <c r="D504" s="373" t="s">
        <v>466</v>
      </c>
      <c r="E504" s="513" t="s">
        <v>736</v>
      </c>
      <c r="F504" s="513"/>
      <c r="G504" s="381" t="s">
        <v>154</v>
      </c>
      <c r="H504" s="384">
        <v>1</v>
      </c>
      <c r="I504" s="383">
        <v>527.16999999999996</v>
      </c>
      <c r="J504" s="383">
        <v>527.16999999999996</v>
      </c>
    </row>
    <row r="505" spans="1:10" ht="38.25" x14ac:dyDescent="0.25">
      <c r="A505" s="374" t="s">
        <v>172</v>
      </c>
      <c r="B505" s="387" t="s">
        <v>685</v>
      </c>
      <c r="C505" s="374" t="s">
        <v>366</v>
      </c>
      <c r="D505" s="374" t="s">
        <v>686</v>
      </c>
      <c r="E505" s="514" t="s">
        <v>338</v>
      </c>
      <c r="F505" s="514"/>
      <c r="G505" s="386" t="s">
        <v>155</v>
      </c>
      <c r="H505" s="389">
        <v>3.0000000000000001E-3</v>
      </c>
      <c r="I505" s="388">
        <v>693.73</v>
      </c>
      <c r="J505" s="388">
        <v>2.08</v>
      </c>
    </row>
    <row r="506" spans="1:10" ht="15" customHeight="1" x14ac:dyDescent="0.25">
      <c r="A506" s="374" t="s">
        <v>172</v>
      </c>
      <c r="B506" s="387" t="s">
        <v>180</v>
      </c>
      <c r="C506" s="374" t="s">
        <v>113</v>
      </c>
      <c r="D506" s="374" t="s">
        <v>181</v>
      </c>
      <c r="E506" s="514" t="s">
        <v>335</v>
      </c>
      <c r="F506" s="514"/>
      <c r="G506" s="386" t="s">
        <v>161</v>
      </c>
      <c r="H506" s="389">
        <v>1</v>
      </c>
      <c r="I506" s="388">
        <v>25.81</v>
      </c>
      <c r="J506" s="388">
        <v>25.81</v>
      </c>
    </row>
    <row r="507" spans="1:10" ht="26.45" customHeight="1" x14ac:dyDescent="0.25">
      <c r="A507" s="374" t="s">
        <v>172</v>
      </c>
      <c r="B507" s="387" t="s">
        <v>198</v>
      </c>
      <c r="C507" s="374" t="s">
        <v>113</v>
      </c>
      <c r="D507" s="374" t="s">
        <v>199</v>
      </c>
      <c r="E507" s="514" t="s">
        <v>335</v>
      </c>
      <c r="F507" s="514"/>
      <c r="G507" s="386" t="s">
        <v>161</v>
      </c>
      <c r="H507" s="389">
        <v>1</v>
      </c>
      <c r="I507" s="388">
        <v>34.28</v>
      </c>
      <c r="J507" s="388">
        <v>34.28</v>
      </c>
    </row>
    <row r="508" spans="1:10" ht="26.45" customHeight="1" x14ac:dyDescent="0.25">
      <c r="A508" s="376" t="s">
        <v>189</v>
      </c>
      <c r="B508" s="391" t="s">
        <v>757</v>
      </c>
      <c r="C508" s="376" t="s">
        <v>366</v>
      </c>
      <c r="D508" s="376" t="s">
        <v>758</v>
      </c>
      <c r="E508" s="510" t="s">
        <v>190</v>
      </c>
      <c r="F508" s="510"/>
      <c r="G508" s="390" t="s">
        <v>154</v>
      </c>
      <c r="H508" s="393">
        <v>1</v>
      </c>
      <c r="I508" s="392">
        <v>465</v>
      </c>
      <c r="J508" s="392">
        <v>465</v>
      </c>
    </row>
    <row r="509" spans="1:10" ht="15" customHeight="1" x14ac:dyDescent="0.25">
      <c r="A509" s="377"/>
      <c r="B509" s="377"/>
      <c r="C509" s="377"/>
      <c r="D509" s="377"/>
      <c r="E509" s="377" t="s">
        <v>174</v>
      </c>
      <c r="F509" s="396">
        <v>41.37</v>
      </c>
      <c r="G509" s="377" t="s">
        <v>175</v>
      </c>
      <c r="H509" s="396">
        <v>0</v>
      </c>
      <c r="I509" s="377" t="s">
        <v>176</v>
      </c>
      <c r="J509" s="396">
        <v>41.37</v>
      </c>
    </row>
    <row r="510" spans="1:10" ht="15" customHeight="1" thickBot="1" x14ac:dyDescent="0.3">
      <c r="A510" s="377"/>
      <c r="B510" s="377"/>
      <c r="C510" s="377"/>
      <c r="D510" s="377"/>
      <c r="E510" s="377" t="s">
        <v>177</v>
      </c>
      <c r="F510" s="396">
        <v>107.27</v>
      </c>
      <c r="G510" s="377"/>
      <c r="H510" s="511" t="s">
        <v>178</v>
      </c>
      <c r="I510" s="511"/>
      <c r="J510" s="396">
        <v>634.44000000000005</v>
      </c>
    </row>
    <row r="511" spans="1:10" ht="15" customHeight="1" thickTop="1" x14ac:dyDescent="0.25">
      <c r="A511" s="385"/>
      <c r="B511" s="385"/>
      <c r="C511" s="385"/>
      <c r="D511" s="385"/>
      <c r="E511" s="385"/>
      <c r="F511" s="385"/>
      <c r="G511" s="385"/>
      <c r="H511" s="385"/>
      <c r="I511" s="385"/>
      <c r="J511" s="385"/>
    </row>
    <row r="512" spans="1:10" ht="15" customHeight="1" x14ac:dyDescent="0.25">
      <c r="A512" s="375" t="s">
        <v>759</v>
      </c>
      <c r="B512" s="380" t="s">
        <v>3</v>
      </c>
      <c r="C512" s="375" t="s">
        <v>4</v>
      </c>
      <c r="D512" s="375" t="s">
        <v>5</v>
      </c>
      <c r="E512" s="512" t="s">
        <v>169</v>
      </c>
      <c r="F512" s="512"/>
      <c r="G512" s="379" t="s">
        <v>6</v>
      </c>
      <c r="H512" s="380" t="s">
        <v>7</v>
      </c>
      <c r="I512" s="380" t="s">
        <v>8</v>
      </c>
      <c r="J512" s="380" t="s">
        <v>10</v>
      </c>
    </row>
    <row r="513" spans="1:10" ht="15" customHeight="1" x14ac:dyDescent="0.25">
      <c r="A513" s="373" t="s">
        <v>170</v>
      </c>
      <c r="B513" s="382" t="s">
        <v>467</v>
      </c>
      <c r="C513" s="373" t="s">
        <v>113</v>
      </c>
      <c r="D513" s="373" t="s">
        <v>468</v>
      </c>
      <c r="E513" s="513" t="s">
        <v>743</v>
      </c>
      <c r="F513" s="513"/>
      <c r="G513" s="381" t="s">
        <v>157</v>
      </c>
      <c r="H513" s="384">
        <v>1</v>
      </c>
      <c r="I513" s="383">
        <v>4419.55</v>
      </c>
      <c r="J513" s="383">
        <v>4419.55</v>
      </c>
    </row>
    <row r="514" spans="1:10" ht="15" customHeight="1" x14ac:dyDescent="0.25">
      <c r="A514" s="374" t="s">
        <v>172</v>
      </c>
      <c r="B514" s="387" t="s">
        <v>180</v>
      </c>
      <c r="C514" s="374" t="s">
        <v>113</v>
      </c>
      <c r="D514" s="374" t="s">
        <v>181</v>
      </c>
      <c r="E514" s="514" t="s">
        <v>335</v>
      </c>
      <c r="F514" s="514"/>
      <c r="G514" s="386" t="s">
        <v>161</v>
      </c>
      <c r="H514" s="389">
        <v>5.7070166999999996</v>
      </c>
      <c r="I514" s="388">
        <v>25.81</v>
      </c>
      <c r="J514" s="388">
        <v>147.29</v>
      </c>
    </row>
    <row r="515" spans="1:10" ht="15" customHeight="1" x14ac:dyDescent="0.25">
      <c r="A515" s="374" t="s">
        <v>172</v>
      </c>
      <c r="B515" s="387" t="s">
        <v>744</v>
      </c>
      <c r="C515" s="374" t="s">
        <v>113</v>
      </c>
      <c r="D515" s="374" t="s">
        <v>745</v>
      </c>
      <c r="E515" s="514" t="s">
        <v>335</v>
      </c>
      <c r="F515" s="514"/>
      <c r="G515" s="386" t="s">
        <v>161</v>
      </c>
      <c r="H515" s="389">
        <v>6.6149510999999999</v>
      </c>
      <c r="I515" s="388">
        <v>25.84</v>
      </c>
      <c r="J515" s="388">
        <v>170.93</v>
      </c>
    </row>
    <row r="516" spans="1:10" ht="15" customHeight="1" x14ac:dyDescent="0.25">
      <c r="A516" s="376" t="s">
        <v>189</v>
      </c>
      <c r="B516" s="391" t="s">
        <v>760</v>
      </c>
      <c r="C516" s="376" t="s">
        <v>113</v>
      </c>
      <c r="D516" s="376" t="s">
        <v>761</v>
      </c>
      <c r="E516" s="510" t="s">
        <v>190</v>
      </c>
      <c r="F516" s="510"/>
      <c r="G516" s="390" t="s">
        <v>762</v>
      </c>
      <c r="H516" s="393">
        <v>2</v>
      </c>
      <c r="I516" s="392">
        <v>175.63</v>
      </c>
      <c r="J516" s="392">
        <v>351.26</v>
      </c>
    </row>
    <row r="517" spans="1:10" ht="15.75" customHeight="1" x14ac:dyDescent="0.25">
      <c r="A517" s="376" t="s">
        <v>189</v>
      </c>
      <c r="B517" s="391" t="s">
        <v>763</v>
      </c>
      <c r="C517" s="376" t="s">
        <v>113</v>
      </c>
      <c r="D517" s="376" t="s">
        <v>764</v>
      </c>
      <c r="E517" s="510" t="s">
        <v>190</v>
      </c>
      <c r="F517" s="510"/>
      <c r="G517" s="390" t="s">
        <v>154</v>
      </c>
      <c r="H517" s="393">
        <v>3.78</v>
      </c>
      <c r="I517" s="392">
        <v>491.3</v>
      </c>
      <c r="J517" s="392">
        <v>1857.11</v>
      </c>
    </row>
    <row r="518" spans="1:10" ht="25.5" x14ac:dyDescent="0.25">
      <c r="A518" s="376" t="s">
        <v>189</v>
      </c>
      <c r="B518" s="391" t="s">
        <v>765</v>
      </c>
      <c r="C518" s="376" t="s">
        <v>113</v>
      </c>
      <c r="D518" s="376" t="s">
        <v>766</v>
      </c>
      <c r="E518" s="510" t="s">
        <v>190</v>
      </c>
      <c r="F518" s="510"/>
      <c r="G518" s="390" t="s">
        <v>157</v>
      </c>
      <c r="H518" s="393">
        <v>2</v>
      </c>
      <c r="I518" s="392">
        <v>946.48</v>
      </c>
      <c r="J518" s="392">
        <v>1892.96</v>
      </c>
    </row>
    <row r="519" spans="1:10" ht="25.5" x14ac:dyDescent="0.25">
      <c r="A519" s="377"/>
      <c r="B519" s="377"/>
      <c r="C519" s="377"/>
      <c r="D519" s="377"/>
      <c r="E519" s="377" t="s">
        <v>174</v>
      </c>
      <c r="F519" s="396">
        <v>201.7</v>
      </c>
      <c r="G519" s="377" t="s">
        <v>175</v>
      </c>
      <c r="H519" s="396">
        <v>0</v>
      </c>
      <c r="I519" s="377" t="s">
        <v>176</v>
      </c>
      <c r="J519" s="396">
        <v>201.7</v>
      </c>
    </row>
    <row r="520" spans="1:10" ht="15" customHeight="1" thickBot="1" x14ac:dyDescent="0.3">
      <c r="A520" s="377"/>
      <c r="B520" s="377"/>
      <c r="C520" s="377"/>
      <c r="D520" s="377"/>
      <c r="E520" s="377" t="s">
        <v>177</v>
      </c>
      <c r="F520" s="396">
        <v>899.37</v>
      </c>
      <c r="G520" s="377"/>
      <c r="H520" s="511" t="s">
        <v>178</v>
      </c>
      <c r="I520" s="511"/>
      <c r="J520" s="396">
        <v>5318.92</v>
      </c>
    </row>
    <row r="521" spans="1:10" ht="15" customHeight="1" thickTop="1" x14ac:dyDescent="0.25">
      <c r="A521" s="385"/>
      <c r="B521" s="385"/>
      <c r="C521" s="385"/>
      <c r="D521" s="385"/>
      <c r="E521" s="385"/>
      <c r="F521" s="385"/>
      <c r="G521" s="385"/>
      <c r="H521" s="385"/>
      <c r="I521" s="385"/>
      <c r="J521" s="385"/>
    </row>
    <row r="522" spans="1:10" ht="30" x14ac:dyDescent="0.25">
      <c r="A522" s="375" t="s">
        <v>767</v>
      </c>
      <c r="B522" s="380" t="s">
        <v>3</v>
      </c>
      <c r="C522" s="375" t="s">
        <v>4</v>
      </c>
      <c r="D522" s="375" t="s">
        <v>5</v>
      </c>
      <c r="E522" s="512" t="s">
        <v>169</v>
      </c>
      <c r="F522" s="512"/>
      <c r="G522" s="379" t="s">
        <v>6</v>
      </c>
      <c r="H522" s="380" t="s">
        <v>7</v>
      </c>
      <c r="I522" s="380" t="s">
        <v>8</v>
      </c>
      <c r="J522" s="380" t="s">
        <v>10</v>
      </c>
    </row>
    <row r="523" spans="1:10" ht="38.25" x14ac:dyDescent="0.25">
      <c r="A523" s="373" t="s">
        <v>170</v>
      </c>
      <c r="B523" s="382" t="s">
        <v>469</v>
      </c>
      <c r="C523" s="373" t="s">
        <v>113</v>
      </c>
      <c r="D523" s="373" t="s">
        <v>470</v>
      </c>
      <c r="E523" s="513" t="s">
        <v>743</v>
      </c>
      <c r="F523" s="513"/>
      <c r="G523" s="381" t="s">
        <v>157</v>
      </c>
      <c r="H523" s="384">
        <v>1</v>
      </c>
      <c r="I523" s="383">
        <v>2225.7800000000002</v>
      </c>
      <c r="J523" s="383">
        <v>2225.7800000000002</v>
      </c>
    </row>
    <row r="524" spans="1:10" ht="15" customHeight="1" x14ac:dyDescent="0.25">
      <c r="A524" s="374" t="s">
        <v>172</v>
      </c>
      <c r="B524" s="387" t="s">
        <v>180</v>
      </c>
      <c r="C524" s="374" t="s">
        <v>113</v>
      </c>
      <c r="D524" s="374" t="s">
        <v>181</v>
      </c>
      <c r="E524" s="514" t="s">
        <v>335</v>
      </c>
      <c r="F524" s="514"/>
      <c r="G524" s="386" t="s">
        <v>161</v>
      </c>
      <c r="H524" s="389">
        <v>3.4621672000000001</v>
      </c>
      <c r="I524" s="388">
        <v>25.81</v>
      </c>
      <c r="J524" s="388">
        <v>89.35</v>
      </c>
    </row>
    <row r="525" spans="1:10" ht="15" customHeight="1" x14ac:dyDescent="0.25">
      <c r="A525" s="374" t="s">
        <v>172</v>
      </c>
      <c r="B525" s="387" t="s">
        <v>744</v>
      </c>
      <c r="C525" s="374" t="s">
        <v>113</v>
      </c>
      <c r="D525" s="374" t="s">
        <v>745</v>
      </c>
      <c r="E525" s="514" t="s">
        <v>335</v>
      </c>
      <c r="F525" s="514"/>
      <c r="G525" s="386" t="s">
        <v>161</v>
      </c>
      <c r="H525" s="389">
        <v>4.0129666000000004</v>
      </c>
      <c r="I525" s="388">
        <v>25.84</v>
      </c>
      <c r="J525" s="388">
        <v>103.69</v>
      </c>
    </row>
    <row r="526" spans="1:10" ht="15" customHeight="1" x14ac:dyDescent="0.25">
      <c r="A526" s="376" t="s">
        <v>189</v>
      </c>
      <c r="B526" s="391" t="s">
        <v>760</v>
      </c>
      <c r="C526" s="376" t="s">
        <v>113</v>
      </c>
      <c r="D526" s="376" t="s">
        <v>761</v>
      </c>
      <c r="E526" s="510" t="s">
        <v>190</v>
      </c>
      <c r="F526" s="510"/>
      <c r="G526" s="390" t="s">
        <v>762</v>
      </c>
      <c r="H526" s="393">
        <v>1</v>
      </c>
      <c r="I526" s="392">
        <v>175.63</v>
      </c>
      <c r="J526" s="392">
        <v>175.63</v>
      </c>
    </row>
    <row r="527" spans="1:10" ht="15" customHeight="1" x14ac:dyDescent="0.25">
      <c r="A527" s="376" t="s">
        <v>189</v>
      </c>
      <c r="B527" s="391" t="s">
        <v>763</v>
      </c>
      <c r="C527" s="376" t="s">
        <v>113</v>
      </c>
      <c r="D527" s="376" t="s">
        <v>764</v>
      </c>
      <c r="E527" s="510" t="s">
        <v>190</v>
      </c>
      <c r="F527" s="510"/>
      <c r="G527" s="390" t="s">
        <v>154</v>
      </c>
      <c r="H527" s="393">
        <v>3.78</v>
      </c>
      <c r="I527" s="392">
        <v>491.3</v>
      </c>
      <c r="J527" s="392">
        <v>1857.11</v>
      </c>
    </row>
    <row r="528" spans="1:10" ht="15" customHeight="1" x14ac:dyDescent="0.25">
      <c r="A528" s="377"/>
      <c r="B528" s="377"/>
      <c r="C528" s="377"/>
      <c r="D528" s="377"/>
      <c r="E528" s="377" t="s">
        <v>174</v>
      </c>
      <c r="F528" s="396">
        <v>122.36</v>
      </c>
      <c r="G528" s="377" t="s">
        <v>175</v>
      </c>
      <c r="H528" s="396">
        <v>0</v>
      </c>
      <c r="I528" s="377" t="s">
        <v>176</v>
      </c>
      <c r="J528" s="396">
        <v>122.36</v>
      </c>
    </row>
    <row r="529" spans="1:10" ht="15" customHeight="1" thickBot="1" x14ac:dyDescent="0.3">
      <c r="A529" s="377"/>
      <c r="B529" s="377"/>
      <c r="C529" s="377"/>
      <c r="D529" s="377"/>
      <c r="E529" s="377" t="s">
        <v>177</v>
      </c>
      <c r="F529" s="396">
        <v>452.94</v>
      </c>
      <c r="G529" s="377"/>
      <c r="H529" s="511" t="s">
        <v>178</v>
      </c>
      <c r="I529" s="511"/>
      <c r="J529" s="396">
        <v>2678.72</v>
      </c>
    </row>
    <row r="530" spans="1:10" ht="15.75" thickTop="1" x14ac:dyDescent="0.25">
      <c r="A530" s="385"/>
      <c r="B530" s="385"/>
      <c r="C530" s="385"/>
      <c r="D530" s="385"/>
      <c r="E530" s="385"/>
      <c r="F530" s="385"/>
      <c r="G530" s="385"/>
      <c r="H530" s="385"/>
      <c r="I530" s="385"/>
      <c r="J530" s="385"/>
    </row>
    <row r="531" spans="1:10" ht="15.75" customHeight="1" x14ac:dyDescent="0.25">
      <c r="A531" s="375" t="s">
        <v>768</v>
      </c>
      <c r="B531" s="380" t="s">
        <v>3</v>
      </c>
      <c r="C531" s="375" t="s">
        <v>4</v>
      </c>
      <c r="D531" s="375" t="s">
        <v>5</v>
      </c>
      <c r="E531" s="512" t="s">
        <v>169</v>
      </c>
      <c r="F531" s="512"/>
      <c r="G531" s="379" t="s">
        <v>6</v>
      </c>
      <c r="H531" s="380" t="s">
        <v>7</v>
      </c>
      <c r="I531" s="380" t="s">
        <v>8</v>
      </c>
      <c r="J531" s="380" t="s">
        <v>10</v>
      </c>
    </row>
    <row r="532" spans="1:10" ht="14.45" customHeight="1" x14ac:dyDescent="0.25">
      <c r="A532" s="373" t="s">
        <v>170</v>
      </c>
      <c r="B532" s="382" t="s">
        <v>471</v>
      </c>
      <c r="C532" s="373" t="s">
        <v>366</v>
      </c>
      <c r="D532" s="373" t="s">
        <v>472</v>
      </c>
      <c r="E532" s="513" t="s">
        <v>769</v>
      </c>
      <c r="F532" s="513"/>
      <c r="G532" s="381" t="s">
        <v>154</v>
      </c>
      <c r="H532" s="384">
        <v>1</v>
      </c>
      <c r="I532" s="383">
        <v>416.19</v>
      </c>
      <c r="J532" s="383">
        <v>416.19</v>
      </c>
    </row>
    <row r="533" spans="1:10" ht="26.45" customHeight="1" x14ac:dyDescent="0.25">
      <c r="A533" s="374" t="s">
        <v>172</v>
      </c>
      <c r="B533" s="387" t="s">
        <v>312</v>
      </c>
      <c r="C533" s="374" t="s">
        <v>113</v>
      </c>
      <c r="D533" s="374" t="s">
        <v>313</v>
      </c>
      <c r="E533" s="514" t="s">
        <v>335</v>
      </c>
      <c r="F533" s="514"/>
      <c r="G533" s="386" t="s">
        <v>161</v>
      </c>
      <c r="H533" s="389">
        <v>0.05</v>
      </c>
      <c r="I533" s="388">
        <v>35.69</v>
      </c>
      <c r="J533" s="388">
        <v>1.78</v>
      </c>
    </row>
    <row r="534" spans="1:10" ht="26.45" customHeight="1" x14ac:dyDescent="0.25">
      <c r="A534" s="374" t="s">
        <v>172</v>
      </c>
      <c r="B534" s="387" t="s">
        <v>1110</v>
      </c>
      <c r="C534" s="374" t="s">
        <v>113</v>
      </c>
      <c r="D534" s="374" t="s">
        <v>1111</v>
      </c>
      <c r="E534" s="514" t="s">
        <v>335</v>
      </c>
      <c r="F534" s="514"/>
      <c r="G534" s="386" t="s">
        <v>161</v>
      </c>
      <c r="H534" s="389">
        <v>0.1666667</v>
      </c>
      <c r="I534" s="388">
        <v>34.049999999999997</v>
      </c>
      <c r="J534" s="388">
        <v>5.67</v>
      </c>
    </row>
    <row r="535" spans="1:10" ht="15" customHeight="1" x14ac:dyDescent="0.25">
      <c r="A535" s="374" t="s">
        <v>172</v>
      </c>
      <c r="B535" s="387" t="s">
        <v>574</v>
      </c>
      <c r="C535" s="374" t="s">
        <v>113</v>
      </c>
      <c r="D535" s="374" t="s">
        <v>575</v>
      </c>
      <c r="E535" s="514" t="s">
        <v>335</v>
      </c>
      <c r="F535" s="514"/>
      <c r="G535" s="386" t="s">
        <v>161</v>
      </c>
      <c r="H535" s="389">
        <v>0.3333333</v>
      </c>
      <c r="I535" s="388">
        <v>36.409999999999997</v>
      </c>
      <c r="J535" s="388">
        <v>12.13</v>
      </c>
    </row>
    <row r="536" spans="1:10" ht="26.45" customHeight="1" x14ac:dyDescent="0.25">
      <c r="A536" s="374" t="s">
        <v>172</v>
      </c>
      <c r="B536" s="387" t="s">
        <v>236</v>
      </c>
      <c r="C536" s="374" t="s">
        <v>113</v>
      </c>
      <c r="D536" s="374" t="s">
        <v>216</v>
      </c>
      <c r="E536" s="514" t="s">
        <v>335</v>
      </c>
      <c r="F536" s="514"/>
      <c r="G536" s="386" t="s">
        <v>161</v>
      </c>
      <c r="H536" s="389">
        <v>8.3333299999999999E-2</v>
      </c>
      <c r="I536" s="388">
        <v>47.2</v>
      </c>
      <c r="J536" s="388">
        <v>3.93</v>
      </c>
    </row>
    <row r="537" spans="1:10" x14ac:dyDescent="0.25">
      <c r="A537" s="376" t="s">
        <v>189</v>
      </c>
      <c r="B537" s="391" t="s">
        <v>1112</v>
      </c>
      <c r="C537" s="376" t="s">
        <v>113</v>
      </c>
      <c r="D537" s="376" t="s">
        <v>1113</v>
      </c>
      <c r="E537" s="510" t="s">
        <v>190</v>
      </c>
      <c r="F537" s="510"/>
      <c r="G537" s="390" t="s">
        <v>95</v>
      </c>
      <c r="H537" s="393">
        <v>0.53</v>
      </c>
      <c r="I537" s="392">
        <v>45.03</v>
      </c>
      <c r="J537" s="392">
        <v>23.86</v>
      </c>
    </row>
    <row r="538" spans="1:10" ht="15" customHeight="1" x14ac:dyDescent="0.25">
      <c r="A538" s="376" t="s">
        <v>189</v>
      </c>
      <c r="B538" s="391" t="s">
        <v>770</v>
      </c>
      <c r="C538" s="376" t="s">
        <v>366</v>
      </c>
      <c r="D538" s="376" t="s">
        <v>771</v>
      </c>
      <c r="E538" s="510" t="s">
        <v>242</v>
      </c>
      <c r="F538" s="510"/>
      <c r="G538" s="390" t="s">
        <v>514</v>
      </c>
      <c r="H538" s="393">
        <v>0.66666669999999995</v>
      </c>
      <c r="I538" s="392">
        <v>14.86</v>
      </c>
      <c r="J538" s="392">
        <v>9.9</v>
      </c>
    </row>
    <row r="539" spans="1:10" x14ac:dyDescent="0.25">
      <c r="A539" s="376" t="s">
        <v>189</v>
      </c>
      <c r="B539" s="391" t="s">
        <v>772</v>
      </c>
      <c r="C539" s="376" t="s">
        <v>366</v>
      </c>
      <c r="D539" s="376" t="s">
        <v>773</v>
      </c>
      <c r="E539" s="510" t="s">
        <v>544</v>
      </c>
      <c r="F539" s="510"/>
      <c r="G539" s="390" t="s">
        <v>514</v>
      </c>
      <c r="H539" s="393">
        <v>0.1666667</v>
      </c>
      <c r="I539" s="392">
        <v>6.68</v>
      </c>
      <c r="J539" s="392">
        <v>1.1100000000000001</v>
      </c>
    </row>
    <row r="540" spans="1:10" x14ac:dyDescent="0.25">
      <c r="A540" s="376" t="s">
        <v>189</v>
      </c>
      <c r="B540" s="391" t="s">
        <v>774</v>
      </c>
      <c r="C540" s="376" t="s">
        <v>366</v>
      </c>
      <c r="D540" s="376" t="s">
        <v>775</v>
      </c>
      <c r="E540" s="510" t="s">
        <v>544</v>
      </c>
      <c r="F540" s="510"/>
      <c r="G540" s="390" t="s">
        <v>514</v>
      </c>
      <c r="H540" s="393">
        <v>0.1666667</v>
      </c>
      <c r="I540" s="392">
        <v>13.48</v>
      </c>
      <c r="J540" s="392">
        <v>2.2400000000000002</v>
      </c>
    </row>
    <row r="541" spans="1:10" ht="15" customHeight="1" x14ac:dyDescent="0.25">
      <c r="A541" s="376" t="s">
        <v>189</v>
      </c>
      <c r="B541" s="391" t="s">
        <v>776</v>
      </c>
      <c r="C541" s="376" t="s">
        <v>366</v>
      </c>
      <c r="D541" s="376" t="s">
        <v>777</v>
      </c>
      <c r="E541" s="510" t="s">
        <v>544</v>
      </c>
      <c r="F541" s="510"/>
      <c r="G541" s="390" t="s">
        <v>514</v>
      </c>
      <c r="H541" s="393">
        <v>0.1666667</v>
      </c>
      <c r="I541" s="392">
        <v>12.33</v>
      </c>
      <c r="J541" s="392">
        <v>2.0499999999999998</v>
      </c>
    </row>
    <row r="542" spans="1:10" ht="26.45" customHeight="1" x14ac:dyDescent="0.25">
      <c r="A542" s="376" t="s">
        <v>189</v>
      </c>
      <c r="B542" s="391" t="s">
        <v>778</v>
      </c>
      <c r="C542" s="376" t="s">
        <v>366</v>
      </c>
      <c r="D542" s="376" t="s">
        <v>779</v>
      </c>
      <c r="E542" s="510" t="s">
        <v>544</v>
      </c>
      <c r="F542" s="510"/>
      <c r="G542" s="390" t="s">
        <v>514</v>
      </c>
      <c r="H542" s="393">
        <v>0.1666667</v>
      </c>
      <c r="I542" s="392">
        <v>15.48</v>
      </c>
      <c r="J542" s="392">
        <v>2.58</v>
      </c>
    </row>
    <row r="543" spans="1:10" ht="26.45" customHeight="1" x14ac:dyDescent="0.25">
      <c r="A543" s="376" t="s">
        <v>189</v>
      </c>
      <c r="B543" s="391" t="s">
        <v>780</v>
      </c>
      <c r="C543" s="376" t="s">
        <v>366</v>
      </c>
      <c r="D543" s="376" t="s">
        <v>781</v>
      </c>
      <c r="E543" s="510" t="s">
        <v>190</v>
      </c>
      <c r="F543" s="510"/>
      <c r="G543" s="390" t="s">
        <v>154</v>
      </c>
      <c r="H543" s="393">
        <v>1.4</v>
      </c>
      <c r="I543" s="392">
        <v>154.27000000000001</v>
      </c>
      <c r="J543" s="392">
        <v>215.97</v>
      </c>
    </row>
    <row r="544" spans="1:10" ht="25.5" x14ac:dyDescent="0.25">
      <c r="A544" s="376" t="s">
        <v>189</v>
      </c>
      <c r="B544" s="391" t="s">
        <v>782</v>
      </c>
      <c r="C544" s="376" t="s">
        <v>366</v>
      </c>
      <c r="D544" s="376" t="s">
        <v>783</v>
      </c>
      <c r="E544" s="510" t="s">
        <v>190</v>
      </c>
      <c r="F544" s="510"/>
      <c r="G544" s="390" t="s">
        <v>154</v>
      </c>
      <c r="H544" s="393">
        <v>1</v>
      </c>
      <c r="I544" s="392">
        <v>134.97</v>
      </c>
      <c r="J544" s="392">
        <v>134.97</v>
      </c>
    </row>
    <row r="545" spans="1:10" ht="15" customHeight="1" x14ac:dyDescent="0.25">
      <c r="A545" s="377"/>
      <c r="B545" s="377"/>
      <c r="C545" s="377"/>
      <c r="D545" s="377"/>
      <c r="E545" s="377" t="s">
        <v>174</v>
      </c>
      <c r="F545" s="396">
        <v>27.74</v>
      </c>
      <c r="G545" s="377" t="s">
        <v>175</v>
      </c>
      <c r="H545" s="396">
        <v>0</v>
      </c>
      <c r="I545" s="377" t="s">
        <v>176</v>
      </c>
      <c r="J545" s="396">
        <v>27.74</v>
      </c>
    </row>
    <row r="546" spans="1:10" ht="15" customHeight="1" thickBot="1" x14ac:dyDescent="0.3">
      <c r="A546" s="377"/>
      <c r="B546" s="377"/>
      <c r="C546" s="377"/>
      <c r="D546" s="377"/>
      <c r="E546" s="377" t="s">
        <v>177</v>
      </c>
      <c r="F546" s="396">
        <v>84.69</v>
      </c>
      <c r="G546" s="377"/>
      <c r="H546" s="511" t="s">
        <v>178</v>
      </c>
      <c r="I546" s="511"/>
      <c r="J546" s="396">
        <v>500.88</v>
      </c>
    </row>
    <row r="547" spans="1:10" ht="15" customHeight="1" thickTop="1" x14ac:dyDescent="0.25">
      <c r="A547" s="385"/>
      <c r="B547" s="385"/>
      <c r="C547" s="385"/>
      <c r="D547" s="385"/>
      <c r="E547" s="385"/>
      <c r="F547" s="385"/>
      <c r="G547" s="385"/>
      <c r="H547" s="385"/>
      <c r="I547" s="385"/>
      <c r="J547" s="385"/>
    </row>
    <row r="548" spans="1:10" ht="15" customHeight="1" x14ac:dyDescent="0.25">
      <c r="A548" s="375" t="s">
        <v>784</v>
      </c>
      <c r="B548" s="380" t="s">
        <v>3</v>
      </c>
      <c r="C548" s="375" t="s">
        <v>4</v>
      </c>
      <c r="D548" s="375" t="s">
        <v>5</v>
      </c>
      <c r="E548" s="512" t="s">
        <v>169</v>
      </c>
      <c r="F548" s="512"/>
      <c r="G548" s="379" t="s">
        <v>6</v>
      </c>
      <c r="H548" s="380" t="s">
        <v>7</v>
      </c>
      <c r="I548" s="380" t="s">
        <v>8</v>
      </c>
      <c r="J548" s="380" t="s">
        <v>10</v>
      </c>
    </row>
    <row r="549" spans="1:10" ht="15" customHeight="1" x14ac:dyDescent="0.25">
      <c r="A549" s="373" t="s">
        <v>170</v>
      </c>
      <c r="B549" s="382" t="s">
        <v>473</v>
      </c>
      <c r="C549" s="373" t="s">
        <v>366</v>
      </c>
      <c r="D549" s="373" t="s">
        <v>474</v>
      </c>
      <c r="E549" s="513" t="s">
        <v>785</v>
      </c>
      <c r="F549" s="513"/>
      <c r="G549" s="381" t="s">
        <v>166</v>
      </c>
      <c r="H549" s="384">
        <v>1</v>
      </c>
      <c r="I549" s="383">
        <v>1102.94</v>
      </c>
      <c r="J549" s="383">
        <v>1102.94</v>
      </c>
    </row>
    <row r="550" spans="1:10" ht="15" customHeight="1" x14ac:dyDescent="0.25">
      <c r="A550" s="374" t="s">
        <v>172</v>
      </c>
      <c r="B550" s="387" t="s">
        <v>180</v>
      </c>
      <c r="C550" s="374" t="s">
        <v>113</v>
      </c>
      <c r="D550" s="374" t="s">
        <v>181</v>
      </c>
      <c r="E550" s="514" t="s">
        <v>335</v>
      </c>
      <c r="F550" s="514"/>
      <c r="G550" s="386" t="s">
        <v>161</v>
      </c>
      <c r="H550" s="389">
        <v>0.5</v>
      </c>
      <c r="I550" s="388">
        <v>25.81</v>
      </c>
      <c r="J550" s="388">
        <v>12.9</v>
      </c>
    </row>
    <row r="551" spans="1:10" ht="15" customHeight="1" x14ac:dyDescent="0.25">
      <c r="A551" s="376" t="s">
        <v>189</v>
      </c>
      <c r="B551" s="391" t="s">
        <v>960</v>
      </c>
      <c r="C551" s="376" t="s">
        <v>113</v>
      </c>
      <c r="D551" s="376" t="s">
        <v>961</v>
      </c>
      <c r="E551" s="510" t="s">
        <v>242</v>
      </c>
      <c r="F551" s="510"/>
      <c r="G551" s="390" t="s">
        <v>161</v>
      </c>
      <c r="H551" s="393">
        <v>0.5</v>
      </c>
      <c r="I551" s="392">
        <v>24.29</v>
      </c>
      <c r="J551" s="392">
        <v>12.14</v>
      </c>
    </row>
    <row r="552" spans="1:10" ht="26.45" customHeight="1" x14ac:dyDescent="0.25">
      <c r="A552" s="376" t="s">
        <v>189</v>
      </c>
      <c r="B552" s="391" t="s">
        <v>786</v>
      </c>
      <c r="C552" s="376" t="s">
        <v>366</v>
      </c>
      <c r="D552" s="376" t="s">
        <v>787</v>
      </c>
      <c r="E552" s="510" t="s">
        <v>190</v>
      </c>
      <c r="F552" s="510"/>
      <c r="G552" s="390" t="s">
        <v>166</v>
      </c>
      <c r="H552" s="393">
        <v>1</v>
      </c>
      <c r="I552" s="392">
        <v>1077.73</v>
      </c>
      <c r="J552" s="392">
        <v>1077.73</v>
      </c>
    </row>
    <row r="553" spans="1:10" ht="26.45" customHeight="1" x14ac:dyDescent="0.25">
      <c r="A553" s="376" t="s">
        <v>189</v>
      </c>
      <c r="B553" s="391" t="s">
        <v>788</v>
      </c>
      <c r="C553" s="376" t="s">
        <v>366</v>
      </c>
      <c r="D553" s="376" t="s">
        <v>789</v>
      </c>
      <c r="E553" s="510" t="s">
        <v>190</v>
      </c>
      <c r="F553" s="510"/>
      <c r="G553" s="390" t="s">
        <v>435</v>
      </c>
      <c r="H553" s="393">
        <v>0.56000000000000005</v>
      </c>
      <c r="I553" s="392">
        <v>0.31</v>
      </c>
      <c r="J553" s="392">
        <v>0.17</v>
      </c>
    </row>
    <row r="554" spans="1:10" ht="25.5" x14ac:dyDescent="0.25">
      <c r="A554" s="377"/>
      <c r="B554" s="377"/>
      <c r="C554" s="377"/>
      <c r="D554" s="377"/>
      <c r="E554" s="377" t="s">
        <v>174</v>
      </c>
      <c r="F554" s="396">
        <v>20.329999999999998</v>
      </c>
      <c r="G554" s="377" t="s">
        <v>175</v>
      </c>
      <c r="H554" s="396">
        <v>0</v>
      </c>
      <c r="I554" s="377" t="s">
        <v>176</v>
      </c>
      <c r="J554" s="396">
        <v>20.329999999999998</v>
      </c>
    </row>
    <row r="555" spans="1:10" ht="15" customHeight="1" thickBot="1" x14ac:dyDescent="0.3">
      <c r="A555" s="377"/>
      <c r="B555" s="377"/>
      <c r="C555" s="377"/>
      <c r="D555" s="377"/>
      <c r="E555" s="377" t="s">
        <v>177</v>
      </c>
      <c r="F555" s="396">
        <v>224.44</v>
      </c>
      <c r="G555" s="377"/>
      <c r="H555" s="511" t="s">
        <v>178</v>
      </c>
      <c r="I555" s="511"/>
      <c r="J555" s="396">
        <v>1327.38</v>
      </c>
    </row>
    <row r="556" spans="1:10" ht="15.75" thickTop="1" x14ac:dyDescent="0.25">
      <c r="A556" s="385"/>
      <c r="B556" s="385"/>
      <c r="C556" s="385"/>
      <c r="D556" s="385"/>
      <c r="E556" s="385"/>
      <c r="F556" s="385"/>
      <c r="G556" s="385"/>
      <c r="H556" s="385"/>
      <c r="I556" s="385"/>
      <c r="J556" s="385"/>
    </row>
    <row r="557" spans="1:10" ht="15" customHeight="1" x14ac:dyDescent="0.25">
      <c r="A557" s="375" t="s">
        <v>790</v>
      </c>
      <c r="B557" s="380" t="s">
        <v>3</v>
      </c>
      <c r="C557" s="375" t="s">
        <v>4</v>
      </c>
      <c r="D557" s="375" t="s">
        <v>5</v>
      </c>
      <c r="E557" s="512" t="s">
        <v>169</v>
      </c>
      <c r="F557" s="512"/>
      <c r="G557" s="379" t="s">
        <v>6</v>
      </c>
      <c r="H557" s="380" t="s">
        <v>7</v>
      </c>
      <c r="I557" s="380" t="s">
        <v>8</v>
      </c>
      <c r="J557" s="380" t="s">
        <v>10</v>
      </c>
    </row>
    <row r="558" spans="1:10" ht="15" customHeight="1" x14ac:dyDescent="0.25">
      <c r="A558" s="373" t="s">
        <v>170</v>
      </c>
      <c r="B558" s="382" t="s">
        <v>475</v>
      </c>
      <c r="C558" s="373" t="s">
        <v>366</v>
      </c>
      <c r="D558" s="373" t="s">
        <v>476</v>
      </c>
      <c r="E558" s="513" t="s">
        <v>688</v>
      </c>
      <c r="F558" s="513"/>
      <c r="G558" s="381" t="s">
        <v>166</v>
      </c>
      <c r="H558" s="384">
        <v>1</v>
      </c>
      <c r="I558" s="383">
        <v>1338.05</v>
      </c>
      <c r="J558" s="383">
        <v>1338.05</v>
      </c>
    </row>
    <row r="559" spans="1:10" ht="26.45" customHeight="1" x14ac:dyDescent="0.25">
      <c r="A559" s="374" t="s">
        <v>172</v>
      </c>
      <c r="B559" s="387" t="s">
        <v>198</v>
      </c>
      <c r="C559" s="374" t="s">
        <v>113</v>
      </c>
      <c r="D559" s="374" t="s">
        <v>199</v>
      </c>
      <c r="E559" s="514" t="s">
        <v>335</v>
      </c>
      <c r="F559" s="514"/>
      <c r="G559" s="386" t="s">
        <v>161</v>
      </c>
      <c r="H559" s="389">
        <v>0.6</v>
      </c>
      <c r="I559" s="388">
        <v>34.28</v>
      </c>
      <c r="J559" s="388">
        <v>20.56</v>
      </c>
    </row>
    <row r="560" spans="1:10" ht="14.45" customHeight="1" x14ac:dyDescent="0.25">
      <c r="A560" s="376" t="s">
        <v>189</v>
      </c>
      <c r="B560" s="391" t="s">
        <v>791</v>
      </c>
      <c r="C560" s="376" t="s">
        <v>366</v>
      </c>
      <c r="D560" s="376" t="s">
        <v>476</v>
      </c>
      <c r="E560" s="510" t="s">
        <v>190</v>
      </c>
      <c r="F560" s="510"/>
      <c r="G560" s="390" t="s">
        <v>166</v>
      </c>
      <c r="H560" s="393">
        <v>1</v>
      </c>
      <c r="I560" s="392">
        <v>1317.49</v>
      </c>
      <c r="J560" s="392">
        <v>1317.49</v>
      </c>
    </row>
    <row r="561" spans="1:10" ht="25.5" x14ac:dyDescent="0.25">
      <c r="A561" s="377"/>
      <c r="B561" s="377"/>
      <c r="C561" s="377"/>
      <c r="D561" s="377"/>
      <c r="E561" s="377" t="s">
        <v>174</v>
      </c>
      <c r="F561" s="396">
        <v>14.88</v>
      </c>
      <c r="G561" s="377" t="s">
        <v>175</v>
      </c>
      <c r="H561" s="396">
        <v>0</v>
      </c>
      <c r="I561" s="377" t="s">
        <v>176</v>
      </c>
      <c r="J561" s="396">
        <v>14.88</v>
      </c>
    </row>
    <row r="562" spans="1:10" ht="15" customHeight="1" thickBot="1" x14ac:dyDescent="0.3">
      <c r="A562" s="377"/>
      <c r="B562" s="377"/>
      <c r="C562" s="377"/>
      <c r="D562" s="377"/>
      <c r="E562" s="377" t="s">
        <v>177</v>
      </c>
      <c r="F562" s="396">
        <v>272.29000000000002</v>
      </c>
      <c r="G562" s="377"/>
      <c r="H562" s="511" t="s">
        <v>178</v>
      </c>
      <c r="I562" s="511"/>
      <c r="J562" s="396">
        <v>1610.34</v>
      </c>
    </row>
    <row r="563" spans="1:10" ht="15.75" thickTop="1" x14ac:dyDescent="0.25">
      <c r="A563" s="385"/>
      <c r="B563" s="385"/>
      <c r="C563" s="385"/>
      <c r="D563" s="385"/>
      <c r="E563" s="385"/>
      <c r="F563" s="385"/>
      <c r="G563" s="385"/>
      <c r="H563" s="385"/>
      <c r="I563" s="385"/>
      <c r="J563" s="385"/>
    </row>
    <row r="564" spans="1:10" ht="30" x14ac:dyDescent="0.25">
      <c r="A564" s="375" t="s">
        <v>792</v>
      </c>
      <c r="B564" s="380" t="s">
        <v>3</v>
      </c>
      <c r="C564" s="375" t="s">
        <v>4</v>
      </c>
      <c r="D564" s="375" t="s">
        <v>5</v>
      </c>
      <c r="E564" s="512" t="s">
        <v>169</v>
      </c>
      <c r="F564" s="512"/>
      <c r="G564" s="379" t="s">
        <v>6</v>
      </c>
      <c r="H564" s="380" t="s">
        <v>7</v>
      </c>
      <c r="I564" s="380" t="s">
        <v>8</v>
      </c>
      <c r="J564" s="380" t="s">
        <v>10</v>
      </c>
    </row>
    <row r="565" spans="1:10" ht="15" customHeight="1" x14ac:dyDescent="0.25">
      <c r="A565" s="373" t="s">
        <v>170</v>
      </c>
      <c r="B565" s="382" t="s">
        <v>477</v>
      </c>
      <c r="C565" s="373" t="s">
        <v>113</v>
      </c>
      <c r="D565" s="373" t="s">
        <v>387</v>
      </c>
      <c r="E565" s="513" t="s">
        <v>793</v>
      </c>
      <c r="F565" s="513"/>
      <c r="G565" s="381" t="s">
        <v>154</v>
      </c>
      <c r="H565" s="384">
        <v>1</v>
      </c>
      <c r="I565" s="383">
        <v>24.61</v>
      </c>
      <c r="J565" s="383">
        <v>24.61</v>
      </c>
    </row>
    <row r="566" spans="1:10" ht="30" customHeight="1" x14ac:dyDescent="0.25">
      <c r="A566" s="374" t="s">
        <v>172</v>
      </c>
      <c r="B566" s="387" t="s">
        <v>312</v>
      </c>
      <c r="C566" s="374" t="s">
        <v>113</v>
      </c>
      <c r="D566" s="374" t="s">
        <v>313</v>
      </c>
      <c r="E566" s="514" t="s">
        <v>335</v>
      </c>
      <c r="F566" s="514"/>
      <c r="G566" s="386" t="s">
        <v>161</v>
      </c>
      <c r="H566" s="389">
        <v>0.27500000000000002</v>
      </c>
      <c r="I566" s="388">
        <v>35.69</v>
      </c>
      <c r="J566" s="388">
        <v>9.81</v>
      </c>
    </row>
    <row r="567" spans="1:10" ht="26.45" customHeight="1" x14ac:dyDescent="0.25">
      <c r="A567" s="374" t="s">
        <v>172</v>
      </c>
      <c r="B567" s="387" t="s">
        <v>180</v>
      </c>
      <c r="C567" s="374" t="s">
        <v>113</v>
      </c>
      <c r="D567" s="374" t="s">
        <v>181</v>
      </c>
      <c r="E567" s="514" t="s">
        <v>335</v>
      </c>
      <c r="F567" s="514"/>
      <c r="G567" s="386" t="s">
        <v>161</v>
      </c>
      <c r="H567" s="389">
        <v>0.115</v>
      </c>
      <c r="I567" s="388">
        <v>25.81</v>
      </c>
      <c r="J567" s="388">
        <v>2.96</v>
      </c>
    </row>
    <row r="568" spans="1:10" x14ac:dyDescent="0.25">
      <c r="A568" s="376" t="s">
        <v>189</v>
      </c>
      <c r="B568" s="391" t="s">
        <v>794</v>
      </c>
      <c r="C568" s="376" t="s">
        <v>113</v>
      </c>
      <c r="D568" s="376" t="s">
        <v>795</v>
      </c>
      <c r="E568" s="510" t="s">
        <v>190</v>
      </c>
      <c r="F568" s="510"/>
      <c r="G568" s="390" t="s">
        <v>95</v>
      </c>
      <c r="H568" s="393">
        <v>0.16</v>
      </c>
      <c r="I568" s="392">
        <v>11.56</v>
      </c>
      <c r="J568" s="392">
        <v>1.84</v>
      </c>
    </row>
    <row r="569" spans="1:10" x14ac:dyDescent="0.25">
      <c r="A569" s="376" t="s">
        <v>189</v>
      </c>
      <c r="B569" s="391" t="s">
        <v>796</v>
      </c>
      <c r="C569" s="376" t="s">
        <v>113</v>
      </c>
      <c r="D569" s="376" t="s">
        <v>797</v>
      </c>
      <c r="E569" s="510" t="s">
        <v>190</v>
      </c>
      <c r="F569" s="510"/>
      <c r="G569" s="390" t="s">
        <v>95</v>
      </c>
      <c r="H569" s="393">
        <v>0.42699999999999999</v>
      </c>
      <c r="I569" s="392">
        <v>23.17</v>
      </c>
      <c r="J569" s="392">
        <v>9.89</v>
      </c>
    </row>
    <row r="570" spans="1:10" x14ac:dyDescent="0.25">
      <c r="A570" s="376" t="s">
        <v>189</v>
      </c>
      <c r="B570" s="391" t="s">
        <v>798</v>
      </c>
      <c r="C570" s="376" t="s">
        <v>113</v>
      </c>
      <c r="D570" s="376" t="s">
        <v>799</v>
      </c>
      <c r="E570" s="510" t="s">
        <v>190</v>
      </c>
      <c r="F570" s="510"/>
      <c r="G570" s="390" t="s">
        <v>157</v>
      </c>
      <c r="H570" s="393">
        <v>0.01</v>
      </c>
      <c r="I570" s="392">
        <v>11.84</v>
      </c>
      <c r="J570" s="392">
        <v>0.11</v>
      </c>
    </row>
    <row r="571" spans="1:10" ht="25.5" x14ac:dyDescent="0.25">
      <c r="A571" s="377"/>
      <c r="B571" s="377"/>
      <c r="C571" s="377"/>
      <c r="D571" s="377"/>
      <c r="E571" s="377" t="s">
        <v>174</v>
      </c>
      <c r="F571" s="396">
        <v>8.65</v>
      </c>
      <c r="G571" s="377" t="s">
        <v>175</v>
      </c>
      <c r="H571" s="396">
        <v>0</v>
      </c>
      <c r="I571" s="377" t="s">
        <v>176</v>
      </c>
      <c r="J571" s="396">
        <v>8.65</v>
      </c>
    </row>
    <row r="572" spans="1:10" ht="15" customHeight="1" thickBot="1" x14ac:dyDescent="0.3">
      <c r="A572" s="377"/>
      <c r="B572" s="377"/>
      <c r="C572" s="377"/>
      <c r="D572" s="377"/>
      <c r="E572" s="377" t="s">
        <v>177</v>
      </c>
      <c r="F572" s="396">
        <v>5</v>
      </c>
      <c r="G572" s="377"/>
      <c r="H572" s="511" t="s">
        <v>178</v>
      </c>
      <c r="I572" s="511"/>
      <c r="J572" s="396">
        <v>29.61</v>
      </c>
    </row>
    <row r="573" spans="1:10" ht="15" customHeight="1" thickTop="1" x14ac:dyDescent="0.25">
      <c r="A573" s="385"/>
      <c r="B573" s="385"/>
      <c r="C573" s="385"/>
      <c r="D573" s="385"/>
      <c r="E573" s="385"/>
      <c r="F573" s="385"/>
      <c r="G573" s="385"/>
      <c r="H573" s="385"/>
      <c r="I573" s="385"/>
      <c r="J573" s="385"/>
    </row>
    <row r="574" spans="1:10" ht="30" x14ac:dyDescent="0.25">
      <c r="A574" s="375" t="s">
        <v>800</v>
      </c>
      <c r="B574" s="380" t="s">
        <v>3</v>
      </c>
      <c r="C574" s="375" t="s">
        <v>4</v>
      </c>
      <c r="D574" s="375" t="s">
        <v>5</v>
      </c>
      <c r="E574" s="512" t="s">
        <v>169</v>
      </c>
      <c r="F574" s="512"/>
      <c r="G574" s="379" t="s">
        <v>6</v>
      </c>
      <c r="H574" s="380" t="s">
        <v>7</v>
      </c>
      <c r="I574" s="380" t="s">
        <v>8</v>
      </c>
      <c r="J574" s="380" t="s">
        <v>10</v>
      </c>
    </row>
    <row r="575" spans="1:10" ht="15.75" customHeight="1" x14ac:dyDescent="0.25">
      <c r="A575" s="373" t="s">
        <v>170</v>
      </c>
      <c r="B575" s="382" t="s">
        <v>478</v>
      </c>
      <c r="C575" s="373" t="s">
        <v>113</v>
      </c>
      <c r="D575" s="373" t="s">
        <v>479</v>
      </c>
      <c r="E575" s="513" t="s">
        <v>801</v>
      </c>
      <c r="F575" s="513"/>
      <c r="G575" s="381" t="s">
        <v>154</v>
      </c>
      <c r="H575" s="384">
        <v>1</v>
      </c>
      <c r="I575" s="383">
        <v>1.82</v>
      </c>
      <c r="J575" s="383">
        <v>1.82</v>
      </c>
    </row>
    <row r="576" spans="1:10" ht="26.45" customHeight="1" x14ac:dyDescent="0.25">
      <c r="A576" s="374" t="s">
        <v>172</v>
      </c>
      <c r="B576" s="387" t="s">
        <v>180</v>
      </c>
      <c r="C576" s="374" t="s">
        <v>113</v>
      </c>
      <c r="D576" s="374" t="s">
        <v>181</v>
      </c>
      <c r="E576" s="514" t="s">
        <v>335</v>
      </c>
      <c r="F576" s="514"/>
      <c r="G576" s="386" t="s">
        <v>161</v>
      </c>
      <c r="H576" s="389">
        <v>6.83285E-2</v>
      </c>
      <c r="I576" s="388">
        <v>25.81</v>
      </c>
      <c r="J576" s="388">
        <v>1.76</v>
      </c>
    </row>
    <row r="577" spans="1:10" ht="51" x14ac:dyDescent="0.25">
      <c r="A577" s="374" t="s">
        <v>172</v>
      </c>
      <c r="B577" s="387" t="s">
        <v>802</v>
      </c>
      <c r="C577" s="374" t="s">
        <v>113</v>
      </c>
      <c r="D577" s="374" t="s">
        <v>803</v>
      </c>
      <c r="E577" s="514" t="s">
        <v>339</v>
      </c>
      <c r="F577" s="514"/>
      <c r="G577" s="386" t="s">
        <v>271</v>
      </c>
      <c r="H577" s="389">
        <v>1.1712500000000001E-2</v>
      </c>
      <c r="I577" s="388">
        <v>5.25</v>
      </c>
      <c r="J577" s="388">
        <v>0.06</v>
      </c>
    </row>
    <row r="578" spans="1:10" ht="15" customHeight="1" x14ac:dyDescent="0.25">
      <c r="A578" s="374" t="s">
        <v>172</v>
      </c>
      <c r="B578" s="387" t="s">
        <v>804</v>
      </c>
      <c r="C578" s="374" t="s">
        <v>113</v>
      </c>
      <c r="D578" s="374" t="s">
        <v>805</v>
      </c>
      <c r="E578" s="514" t="s">
        <v>339</v>
      </c>
      <c r="F578" s="514"/>
      <c r="G578" s="386" t="s">
        <v>272</v>
      </c>
      <c r="H578" s="389">
        <v>2.2451700000000002E-2</v>
      </c>
      <c r="I578" s="388">
        <v>0.25</v>
      </c>
      <c r="J578" s="388">
        <v>0</v>
      </c>
    </row>
    <row r="579" spans="1:10" ht="25.5" x14ac:dyDescent="0.25">
      <c r="A579" s="377"/>
      <c r="B579" s="377"/>
      <c r="C579" s="377"/>
      <c r="D579" s="377"/>
      <c r="E579" s="377" t="s">
        <v>174</v>
      </c>
      <c r="F579" s="396">
        <v>1.1100000000000001</v>
      </c>
      <c r="G579" s="377" t="s">
        <v>175</v>
      </c>
      <c r="H579" s="396">
        <v>0</v>
      </c>
      <c r="I579" s="377" t="s">
        <v>176</v>
      </c>
      <c r="J579" s="396">
        <v>1.1100000000000001</v>
      </c>
    </row>
    <row r="580" spans="1:10" ht="15" customHeight="1" thickBot="1" x14ac:dyDescent="0.3">
      <c r="A580" s="377"/>
      <c r="B580" s="377"/>
      <c r="C580" s="377"/>
      <c r="D580" s="377"/>
      <c r="E580" s="377" t="s">
        <v>177</v>
      </c>
      <c r="F580" s="396">
        <v>0.37</v>
      </c>
      <c r="G580" s="377"/>
      <c r="H580" s="511" t="s">
        <v>178</v>
      </c>
      <c r="I580" s="511"/>
      <c r="J580" s="396">
        <v>2.19</v>
      </c>
    </row>
    <row r="581" spans="1:10" ht="15" customHeight="1" thickTop="1" x14ac:dyDescent="0.25">
      <c r="A581" s="385"/>
      <c r="B581" s="385"/>
      <c r="C581" s="385"/>
      <c r="D581" s="385"/>
      <c r="E581" s="385"/>
      <c r="F581" s="385"/>
      <c r="G581" s="385"/>
      <c r="H581" s="385"/>
      <c r="I581" s="385"/>
      <c r="J581" s="385"/>
    </row>
    <row r="582" spans="1:10" ht="15" customHeight="1" x14ac:dyDescent="0.25">
      <c r="A582" s="375" t="s">
        <v>806</v>
      </c>
      <c r="B582" s="380" t="s">
        <v>3</v>
      </c>
      <c r="C582" s="375" t="s">
        <v>4</v>
      </c>
      <c r="D582" s="375" t="s">
        <v>5</v>
      </c>
      <c r="E582" s="512" t="s">
        <v>169</v>
      </c>
      <c r="F582" s="512"/>
      <c r="G582" s="379" t="s">
        <v>6</v>
      </c>
      <c r="H582" s="380" t="s">
        <v>7</v>
      </c>
      <c r="I582" s="380" t="s">
        <v>8</v>
      </c>
      <c r="J582" s="380" t="s">
        <v>10</v>
      </c>
    </row>
    <row r="583" spans="1:10" ht="15" customHeight="1" x14ac:dyDescent="0.25">
      <c r="A583" s="373" t="s">
        <v>170</v>
      </c>
      <c r="B583" s="382" t="s">
        <v>480</v>
      </c>
      <c r="C583" s="373" t="s">
        <v>113</v>
      </c>
      <c r="D583" s="373" t="s">
        <v>388</v>
      </c>
      <c r="E583" s="513" t="s">
        <v>807</v>
      </c>
      <c r="F583" s="513"/>
      <c r="G583" s="381" t="s">
        <v>155</v>
      </c>
      <c r="H583" s="384">
        <v>1</v>
      </c>
      <c r="I583" s="383">
        <v>923.23</v>
      </c>
      <c r="J583" s="383">
        <v>923.23</v>
      </c>
    </row>
    <row r="584" spans="1:10" ht="15" customHeight="1" x14ac:dyDescent="0.25">
      <c r="A584" s="374" t="s">
        <v>172</v>
      </c>
      <c r="B584" s="387" t="s">
        <v>198</v>
      </c>
      <c r="C584" s="374" t="s">
        <v>113</v>
      </c>
      <c r="D584" s="374" t="s">
        <v>199</v>
      </c>
      <c r="E584" s="514" t="s">
        <v>335</v>
      </c>
      <c r="F584" s="514"/>
      <c r="G584" s="386" t="s">
        <v>161</v>
      </c>
      <c r="H584" s="389">
        <v>5.0830000000000002</v>
      </c>
      <c r="I584" s="388">
        <v>34.28</v>
      </c>
      <c r="J584" s="388">
        <v>174.24</v>
      </c>
    </row>
    <row r="585" spans="1:10" ht="15" customHeight="1" x14ac:dyDescent="0.25">
      <c r="A585" s="374" t="s">
        <v>172</v>
      </c>
      <c r="B585" s="387" t="s">
        <v>180</v>
      </c>
      <c r="C585" s="374" t="s">
        <v>113</v>
      </c>
      <c r="D585" s="374" t="s">
        <v>181</v>
      </c>
      <c r="E585" s="514" t="s">
        <v>335</v>
      </c>
      <c r="F585" s="514"/>
      <c r="G585" s="386" t="s">
        <v>161</v>
      </c>
      <c r="H585" s="389">
        <v>1.8380000000000001</v>
      </c>
      <c r="I585" s="388">
        <v>25.81</v>
      </c>
      <c r="J585" s="388">
        <v>47.43</v>
      </c>
    </row>
    <row r="586" spans="1:10" ht="15" customHeight="1" x14ac:dyDescent="0.25">
      <c r="A586" s="374" t="s">
        <v>172</v>
      </c>
      <c r="B586" s="387" t="s">
        <v>808</v>
      </c>
      <c r="C586" s="374" t="s">
        <v>113</v>
      </c>
      <c r="D586" s="374" t="s">
        <v>809</v>
      </c>
      <c r="E586" s="514" t="s">
        <v>810</v>
      </c>
      <c r="F586" s="514"/>
      <c r="G586" s="386" t="s">
        <v>155</v>
      </c>
      <c r="H586" s="389">
        <v>1.38</v>
      </c>
      <c r="I586" s="388">
        <v>508.38</v>
      </c>
      <c r="J586" s="388">
        <v>701.56</v>
      </c>
    </row>
    <row r="587" spans="1:10" ht="15" customHeight="1" x14ac:dyDescent="0.25">
      <c r="A587" s="377"/>
      <c r="B587" s="377"/>
      <c r="C587" s="377"/>
      <c r="D587" s="377"/>
      <c r="E587" s="377" t="s">
        <v>174</v>
      </c>
      <c r="F587" s="396">
        <v>265.23</v>
      </c>
      <c r="G587" s="377" t="s">
        <v>175</v>
      </c>
      <c r="H587" s="396">
        <v>0</v>
      </c>
      <c r="I587" s="377" t="s">
        <v>176</v>
      </c>
      <c r="J587" s="396">
        <v>265.23</v>
      </c>
    </row>
    <row r="588" spans="1:10" ht="15" customHeight="1" thickBot="1" x14ac:dyDescent="0.3">
      <c r="A588" s="377"/>
      <c r="B588" s="377"/>
      <c r="C588" s="377"/>
      <c r="D588" s="377"/>
      <c r="E588" s="377" t="s">
        <v>177</v>
      </c>
      <c r="F588" s="396">
        <v>187.87</v>
      </c>
      <c r="G588" s="377"/>
      <c r="H588" s="511" t="s">
        <v>178</v>
      </c>
      <c r="I588" s="511"/>
      <c r="J588" s="396">
        <v>1111.0999999999999</v>
      </c>
    </row>
    <row r="589" spans="1:10" ht="15.75" customHeight="1" thickTop="1" x14ac:dyDescent="0.25">
      <c r="A589" s="385"/>
      <c r="B589" s="385"/>
      <c r="C589" s="385"/>
      <c r="D589" s="385"/>
      <c r="E589" s="385"/>
      <c r="F589" s="385"/>
      <c r="G589" s="385"/>
      <c r="H589" s="385"/>
      <c r="I589" s="385"/>
      <c r="J589" s="385"/>
    </row>
    <row r="590" spans="1:10" ht="30" x14ac:dyDescent="0.25">
      <c r="A590" s="375" t="s">
        <v>811</v>
      </c>
      <c r="B590" s="380" t="s">
        <v>3</v>
      </c>
      <c r="C590" s="375" t="s">
        <v>4</v>
      </c>
      <c r="D590" s="375" t="s">
        <v>5</v>
      </c>
      <c r="E590" s="512" t="s">
        <v>169</v>
      </c>
      <c r="F590" s="512"/>
      <c r="G590" s="379" t="s">
        <v>6</v>
      </c>
      <c r="H590" s="380" t="s">
        <v>7</v>
      </c>
      <c r="I590" s="380" t="s">
        <v>8</v>
      </c>
      <c r="J590" s="380" t="s">
        <v>10</v>
      </c>
    </row>
    <row r="591" spans="1:10" ht="38.25" x14ac:dyDescent="0.25">
      <c r="A591" s="373" t="s">
        <v>170</v>
      </c>
      <c r="B591" s="382" t="s">
        <v>481</v>
      </c>
      <c r="C591" s="373" t="s">
        <v>366</v>
      </c>
      <c r="D591" s="373" t="s">
        <v>482</v>
      </c>
      <c r="E591" s="513" t="s">
        <v>812</v>
      </c>
      <c r="F591" s="513"/>
      <c r="G591" s="381" t="s">
        <v>154</v>
      </c>
      <c r="H591" s="384">
        <v>1</v>
      </c>
      <c r="I591" s="383">
        <v>29.45</v>
      </c>
      <c r="J591" s="383">
        <v>29.45</v>
      </c>
    </row>
    <row r="592" spans="1:10" ht="25.5" customHeight="1" x14ac:dyDescent="0.25">
      <c r="A592" s="374" t="s">
        <v>172</v>
      </c>
      <c r="B592" s="387" t="s">
        <v>312</v>
      </c>
      <c r="C592" s="374" t="s">
        <v>113</v>
      </c>
      <c r="D592" s="374" t="s">
        <v>313</v>
      </c>
      <c r="E592" s="514" t="s">
        <v>335</v>
      </c>
      <c r="F592" s="514"/>
      <c r="G592" s="386" t="s">
        <v>161</v>
      </c>
      <c r="H592" s="389">
        <v>0.4</v>
      </c>
      <c r="I592" s="388">
        <v>35.69</v>
      </c>
      <c r="J592" s="388">
        <v>14.27</v>
      </c>
    </row>
    <row r="593" spans="1:10" ht="26.45" customHeight="1" x14ac:dyDescent="0.25">
      <c r="A593" s="374" t="s">
        <v>172</v>
      </c>
      <c r="B593" s="387" t="s">
        <v>180</v>
      </c>
      <c r="C593" s="374" t="s">
        <v>113</v>
      </c>
      <c r="D593" s="374" t="s">
        <v>181</v>
      </c>
      <c r="E593" s="514" t="s">
        <v>335</v>
      </c>
      <c r="F593" s="514"/>
      <c r="G593" s="386" t="s">
        <v>161</v>
      </c>
      <c r="H593" s="389">
        <v>0.2</v>
      </c>
      <c r="I593" s="388">
        <v>25.81</v>
      </c>
      <c r="J593" s="388">
        <v>5.16</v>
      </c>
    </row>
    <row r="594" spans="1:10" ht="25.5" x14ac:dyDescent="0.25">
      <c r="A594" s="376" t="s">
        <v>189</v>
      </c>
      <c r="B594" s="391" t="s">
        <v>813</v>
      </c>
      <c r="C594" s="376" t="s">
        <v>366</v>
      </c>
      <c r="D594" s="376" t="s">
        <v>814</v>
      </c>
      <c r="E594" s="510" t="s">
        <v>190</v>
      </c>
      <c r="F594" s="510"/>
      <c r="G594" s="390" t="s">
        <v>275</v>
      </c>
      <c r="H594" s="393">
        <v>0.18</v>
      </c>
      <c r="I594" s="392">
        <v>40.9</v>
      </c>
      <c r="J594" s="392">
        <v>7.36</v>
      </c>
    </row>
    <row r="595" spans="1:10" x14ac:dyDescent="0.25">
      <c r="A595" s="376" t="s">
        <v>189</v>
      </c>
      <c r="B595" s="391" t="s">
        <v>815</v>
      </c>
      <c r="C595" s="376" t="s">
        <v>366</v>
      </c>
      <c r="D595" s="376" t="s">
        <v>816</v>
      </c>
      <c r="E595" s="510" t="s">
        <v>190</v>
      </c>
      <c r="F595" s="510"/>
      <c r="G595" s="390" t="s">
        <v>275</v>
      </c>
      <c r="H595" s="393">
        <v>0.02</v>
      </c>
      <c r="I595" s="392">
        <v>133.21</v>
      </c>
      <c r="J595" s="392">
        <v>2.66</v>
      </c>
    </row>
    <row r="596" spans="1:10" ht="25.5" x14ac:dyDescent="0.25">
      <c r="A596" s="377"/>
      <c r="B596" s="377"/>
      <c r="C596" s="377"/>
      <c r="D596" s="377"/>
      <c r="E596" s="377" t="s">
        <v>174</v>
      </c>
      <c r="F596" s="396">
        <v>13.12</v>
      </c>
      <c r="G596" s="377" t="s">
        <v>175</v>
      </c>
      <c r="H596" s="396">
        <v>0</v>
      </c>
      <c r="I596" s="377" t="s">
        <v>176</v>
      </c>
      <c r="J596" s="396">
        <v>13.12</v>
      </c>
    </row>
    <row r="597" spans="1:10" ht="15" customHeight="1" thickBot="1" x14ac:dyDescent="0.3">
      <c r="A597" s="377"/>
      <c r="B597" s="377"/>
      <c r="C597" s="377"/>
      <c r="D597" s="377"/>
      <c r="E597" s="377" t="s">
        <v>177</v>
      </c>
      <c r="F597" s="396">
        <v>5.99</v>
      </c>
      <c r="G597" s="377"/>
      <c r="H597" s="511" t="s">
        <v>178</v>
      </c>
      <c r="I597" s="511"/>
      <c r="J597" s="396">
        <v>35.44</v>
      </c>
    </row>
    <row r="598" spans="1:10" ht="15.75" thickTop="1" x14ac:dyDescent="0.25">
      <c r="A598" s="385"/>
      <c r="B598" s="385"/>
      <c r="C598" s="385"/>
      <c r="D598" s="385"/>
      <c r="E598" s="385"/>
      <c r="F598" s="385"/>
      <c r="G598" s="385"/>
      <c r="H598" s="385"/>
      <c r="I598" s="385"/>
      <c r="J598" s="385"/>
    </row>
    <row r="599" spans="1:10" ht="30" x14ac:dyDescent="0.25">
      <c r="A599" s="375" t="s">
        <v>817</v>
      </c>
      <c r="B599" s="380" t="s">
        <v>3</v>
      </c>
      <c r="C599" s="375" t="s">
        <v>4</v>
      </c>
      <c r="D599" s="375" t="s">
        <v>5</v>
      </c>
      <c r="E599" s="512" t="s">
        <v>169</v>
      </c>
      <c r="F599" s="512"/>
      <c r="G599" s="379" t="s">
        <v>6</v>
      </c>
      <c r="H599" s="380" t="s">
        <v>7</v>
      </c>
      <c r="I599" s="380" t="s">
        <v>8</v>
      </c>
      <c r="J599" s="380" t="s">
        <v>10</v>
      </c>
    </row>
    <row r="600" spans="1:10" ht="39.6" customHeight="1" x14ac:dyDescent="0.25">
      <c r="A600" s="373" t="s">
        <v>170</v>
      </c>
      <c r="B600" s="382" t="s">
        <v>483</v>
      </c>
      <c r="C600" s="373" t="s">
        <v>366</v>
      </c>
      <c r="D600" s="373" t="s">
        <v>484</v>
      </c>
      <c r="E600" s="513" t="s">
        <v>688</v>
      </c>
      <c r="F600" s="513"/>
      <c r="G600" s="381" t="s">
        <v>154</v>
      </c>
      <c r="H600" s="384">
        <v>1</v>
      </c>
      <c r="I600" s="383">
        <v>103.13</v>
      </c>
      <c r="J600" s="383">
        <v>103.13</v>
      </c>
    </row>
    <row r="601" spans="1:10" ht="26.45" customHeight="1" x14ac:dyDescent="0.25">
      <c r="A601" s="374" t="s">
        <v>172</v>
      </c>
      <c r="B601" s="387" t="s">
        <v>818</v>
      </c>
      <c r="C601" s="374" t="s">
        <v>366</v>
      </c>
      <c r="D601" s="374" t="s">
        <v>819</v>
      </c>
      <c r="E601" s="514" t="s">
        <v>338</v>
      </c>
      <c r="F601" s="514"/>
      <c r="G601" s="386" t="s">
        <v>274</v>
      </c>
      <c r="H601" s="389">
        <v>4.5</v>
      </c>
      <c r="I601" s="388">
        <v>1.59</v>
      </c>
      <c r="J601" s="388">
        <v>7.15</v>
      </c>
    </row>
    <row r="602" spans="1:10" ht="15.75" customHeight="1" x14ac:dyDescent="0.25">
      <c r="A602" s="374" t="s">
        <v>172</v>
      </c>
      <c r="B602" s="387" t="s">
        <v>180</v>
      </c>
      <c r="C602" s="374" t="s">
        <v>113</v>
      </c>
      <c r="D602" s="374" t="s">
        <v>181</v>
      </c>
      <c r="E602" s="514" t="s">
        <v>335</v>
      </c>
      <c r="F602" s="514"/>
      <c r="G602" s="386" t="s">
        <v>161</v>
      </c>
      <c r="H602" s="389">
        <v>0.9</v>
      </c>
      <c r="I602" s="388">
        <v>25.81</v>
      </c>
      <c r="J602" s="388">
        <v>23.22</v>
      </c>
    </row>
    <row r="603" spans="1:10" ht="26.45" customHeight="1" x14ac:dyDescent="0.25">
      <c r="A603" s="374" t="s">
        <v>172</v>
      </c>
      <c r="B603" s="387" t="s">
        <v>198</v>
      </c>
      <c r="C603" s="374" t="s">
        <v>113</v>
      </c>
      <c r="D603" s="374" t="s">
        <v>199</v>
      </c>
      <c r="E603" s="514" t="s">
        <v>335</v>
      </c>
      <c r="F603" s="514"/>
      <c r="G603" s="386" t="s">
        <v>161</v>
      </c>
      <c r="H603" s="389">
        <v>0.64</v>
      </c>
      <c r="I603" s="388">
        <v>34.28</v>
      </c>
      <c r="J603" s="388">
        <v>21.93</v>
      </c>
    </row>
    <row r="604" spans="1:10" x14ac:dyDescent="0.25">
      <c r="A604" s="376" t="s">
        <v>189</v>
      </c>
      <c r="B604" s="391" t="s">
        <v>820</v>
      </c>
      <c r="C604" s="376" t="s">
        <v>366</v>
      </c>
      <c r="D604" s="376" t="s">
        <v>821</v>
      </c>
      <c r="E604" s="510" t="s">
        <v>190</v>
      </c>
      <c r="F604" s="510"/>
      <c r="G604" s="390" t="s">
        <v>274</v>
      </c>
      <c r="H604" s="393">
        <v>0.54</v>
      </c>
      <c r="I604" s="392">
        <v>3.5</v>
      </c>
      <c r="J604" s="392">
        <v>1.89</v>
      </c>
    </row>
    <row r="605" spans="1:10" ht="15" customHeight="1" x14ac:dyDescent="0.25">
      <c r="A605" s="376" t="s">
        <v>189</v>
      </c>
      <c r="B605" s="391" t="s">
        <v>822</v>
      </c>
      <c r="C605" s="376" t="s">
        <v>366</v>
      </c>
      <c r="D605" s="376" t="s">
        <v>823</v>
      </c>
      <c r="E605" s="510" t="s">
        <v>190</v>
      </c>
      <c r="F605" s="510"/>
      <c r="G605" s="390" t="s">
        <v>154</v>
      </c>
      <c r="H605" s="393">
        <v>1.05</v>
      </c>
      <c r="I605" s="392">
        <v>46.61</v>
      </c>
      <c r="J605" s="392">
        <v>48.94</v>
      </c>
    </row>
    <row r="606" spans="1:10" ht="25.5" customHeight="1" x14ac:dyDescent="0.25">
      <c r="A606" s="377"/>
      <c r="B606" s="377"/>
      <c r="C606" s="377"/>
      <c r="D606" s="377"/>
      <c r="E606" s="377" t="s">
        <v>174</v>
      </c>
      <c r="F606" s="396">
        <v>31.1</v>
      </c>
      <c r="G606" s="377" t="s">
        <v>175</v>
      </c>
      <c r="H606" s="396">
        <v>0</v>
      </c>
      <c r="I606" s="377" t="s">
        <v>176</v>
      </c>
      <c r="J606" s="396">
        <v>31.1</v>
      </c>
    </row>
    <row r="607" spans="1:10" ht="15" customHeight="1" thickBot="1" x14ac:dyDescent="0.3">
      <c r="A607" s="377"/>
      <c r="B607" s="377"/>
      <c r="C607" s="377"/>
      <c r="D607" s="377"/>
      <c r="E607" s="377" t="s">
        <v>177</v>
      </c>
      <c r="F607" s="396">
        <v>20.98</v>
      </c>
      <c r="G607" s="377"/>
      <c r="H607" s="511" t="s">
        <v>178</v>
      </c>
      <c r="I607" s="511"/>
      <c r="J607" s="396">
        <v>124.11</v>
      </c>
    </row>
    <row r="608" spans="1:10" ht="15.75" thickTop="1" x14ac:dyDescent="0.25">
      <c r="A608" s="385"/>
      <c r="B608" s="385"/>
      <c r="C608" s="385"/>
      <c r="D608" s="385"/>
      <c r="E608" s="385"/>
      <c r="F608" s="385"/>
      <c r="G608" s="385"/>
      <c r="H608" s="385"/>
      <c r="I608" s="385"/>
      <c r="J608" s="385"/>
    </row>
    <row r="609" spans="1:10" ht="30" x14ac:dyDescent="0.25">
      <c r="A609" s="375" t="s">
        <v>824</v>
      </c>
      <c r="B609" s="380" t="s">
        <v>3</v>
      </c>
      <c r="C609" s="375" t="s">
        <v>4</v>
      </c>
      <c r="D609" s="375" t="s">
        <v>5</v>
      </c>
      <c r="E609" s="512" t="s">
        <v>169</v>
      </c>
      <c r="F609" s="512"/>
      <c r="G609" s="379" t="s">
        <v>6</v>
      </c>
      <c r="H609" s="380" t="s">
        <v>7</v>
      </c>
      <c r="I609" s="380" t="s">
        <v>8</v>
      </c>
      <c r="J609" s="380" t="s">
        <v>10</v>
      </c>
    </row>
    <row r="610" spans="1:10" ht="25.5" x14ac:dyDescent="0.25">
      <c r="A610" s="373" t="s">
        <v>170</v>
      </c>
      <c r="B610" s="382" t="s">
        <v>485</v>
      </c>
      <c r="C610" s="373" t="s">
        <v>113</v>
      </c>
      <c r="D610" s="373" t="s">
        <v>389</v>
      </c>
      <c r="E610" s="513" t="s">
        <v>825</v>
      </c>
      <c r="F610" s="513"/>
      <c r="G610" s="381" t="s">
        <v>157</v>
      </c>
      <c r="H610" s="384">
        <v>1</v>
      </c>
      <c r="I610" s="383">
        <v>367.04</v>
      </c>
      <c r="J610" s="383">
        <v>367.04</v>
      </c>
    </row>
    <row r="611" spans="1:10" ht="26.45" customHeight="1" x14ac:dyDescent="0.25">
      <c r="A611" s="374" t="s">
        <v>172</v>
      </c>
      <c r="B611" s="387" t="s">
        <v>180</v>
      </c>
      <c r="C611" s="374" t="s">
        <v>113</v>
      </c>
      <c r="D611" s="374" t="s">
        <v>181</v>
      </c>
      <c r="E611" s="514" t="s">
        <v>335</v>
      </c>
      <c r="F611" s="514"/>
      <c r="G611" s="386" t="s">
        <v>161</v>
      </c>
      <c r="H611" s="389">
        <v>3.0567000000000002</v>
      </c>
      <c r="I611" s="388">
        <v>25.81</v>
      </c>
      <c r="J611" s="388">
        <v>78.89</v>
      </c>
    </row>
    <row r="612" spans="1:10" ht="26.45" customHeight="1" x14ac:dyDescent="0.25">
      <c r="A612" s="374" t="s">
        <v>172</v>
      </c>
      <c r="B612" s="387" t="s">
        <v>826</v>
      </c>
      <c r="C612" s="374" t="s">
        <v>113</v>
      </c>
      <c r="D612" s="374" t="s">
        <v>827</v>
      </c>
      <c r="E612" s="514" t="s">
        <v>335</v>
      </c>
      <c r="F612" s="514"/>
      <c r="G612" s="386" t="s">
        <v>161</v>
      </c>
      <c r="H612" s="389">
        <v>0.61129999999999995</v>
      </c>
      <c r="I612" s="388">
        <v>26.76</v>
      </c>
      <c r="J612" s="388">
        <v>16.350000000000001</v>
      </c>
    </row>
    <row r="613" spans="1:10" ht="63.75" x14ac:dyDescent="0.25">
      <c r="A613" s="374" t="s">
        <v>172</v>
      </c>
      <c r="B613" s="387" t="s">
        <v>828</v>
      </c>
      <c r="C613" s="374" t="s">
        <v>113</v>
      </c>
      <c r="D613" s="374" t="s">
        <v>829</v>
      </c>
      <c r="E613" s="514" t="s">
        <v>339</v>
      </c>
      <c r="F613" s="514"/>
      <c r="G613" s="386" t="s">
        <v>271</v>
      </c>
      <c r="H613" s="389">
        <v>0.24740000000000001</v>
      </c>
      <c r="I613" s="388">
        <v>246.56</v>
      </c>
      <c r="J613" s="388">
        <v>60.99</v>
      </c>
    </row>
    <row r="614" spans="1:10" ht="63.75" x14ac:dyDescent="0.25">
      <c r="A614" s="374" t="s">
        <v>172</v>
      </c>
      <c r="B614" s="387" t="s">
        <v>830</v>
      </c>
      <c r="C614" s="374" t="s">
        <v>113</v>
      </c>
      <c r="D614" s="374" t="s">
        <v>831</v>
      </c>
      <c r="E614" s="514" t="s">
        <v>339</v>
      </c>
      <c r="F614" s="514"/>
      <c r="G614" s="386" t="s">
        <v>272</v>
      </c>
      <c r="H614" s="389">
        <v>0.87809999999999999</v>
      </c>
      <c r="I614" s="388">
        <v>73.19</v>
      </c>
      <c r="J614" s="388">
        <v>64.260000000000005</v>
      </c>
    </row>
    <row r="615" spans="1:10" ht="15.75" customHeight="1" x14ac:dyDescent="0.25">
      <c r="A615" s="376" t="s">
        <v>189</v>
      </c>
      <c r="B615" s="391" t="s">
        <v>832</v>
      </c>
      <c r="C615" s="376" t="s">
        <v>113</v>
      </c>
      <c r="D615" s="376" t="s">
        <v>833</v>
      </c>
      <c r="E615" s="510" t="s">
        <v>190</v>
      </c>
      <c r="F615" s="510"/>
      <c r="G615" s="390" t="s">
        <v>157</v>
      </c>
      <c r="H615" s="393">
        <v>1</v>
      </c>
      <c r="I615" s="392">
        <v>146.55000000000001</v>
      </c>
      <c r="J615" s="392">
        <v>146.55000000000001</v>
      </c>
    </row>
    <row r="616" spans="1:10" ht="25.5" x14ac:dyDescent="0.25">
      <c r="A616" s="377"/>
      <c r="B616" s="377"/>
      <c r="C616" s="377"/>
      <c r="D616" s="377"/>
      <c r="E616" s="377" t="s">
        <v>174</v>
      </c>
      <c r="F616" s="396">
        <v>95.75</v>
      </c>
      <c r="G616" s="377" t="s">
        <v>175</v>
      </c>
      <c r="H616" s="396">
        <v>0</v>
      </c>
      <c r="I616" s="377" t="s">
        <v>176</v>
      </c>
      <c r="J616" s="396">
        <v>95.75</v>
      </c>
    </row>
    <row r="617" spans="1:10" ht="15" customHeight="1" thickBot="1" x14ac:dyDescent="0.3">
      <c r="A617" s="377"/>
      <c r="B617" s="377"/>
      <c r="C617" s="377"/>
      <c r="D617" s="377"/>
      <c r="E617" s="377" t="s">
        <v>177</v>
      </c>
      <c r="F617" s="396">
        <v>74.69</v>
      </c>
      <c r="G617" s="377"/>
      <c r="H617" s="511" t="s">
        <v>178</v>
      </c>
      <c r="I617" s="511"/>
      <c r="J617" s="396">
        <v>441.73</v>
      </c>
    </row>
    <row r="618" spans="1:10" ht="15.75" thickTop="1" x14ac:dyDescent="0.25">
      <c r="A618" s="385"/>
      <c r="B618" s="385"/>
      <c r="C618" s="385"/>
      <c r="D618" s="385"/>
      <c r="E618" s="385"/>
      <c r="F618" s="385"/>
      <c r="G618" s="385"/>
      <c r="H618" s="385"/>
      <c r="I618" s="385"/>
      <c r="J618" s="385"/>
    </row>
    <row r="619" spans="1:10" ht="25.5" customHeight="1" x14ac:dyDescent="0.25">
      <c r="A619" s="375" t="s">
        <v>834</v>
      </c>
      <c r="B619" s="380" t="s">
        <v>3</v>
      </c>
      <c r="C619" s="375" t="s">
        <v>4</v>
      </c>
      <c r="D619" s="375" t="s">
        <v>5</v>
      </c>
      <c r="E619" s="512" t="s">
        <v>169</v>
      </c>
      <c r="F619" s="512"/>
      <c r="G619" s="379" t="s">
        <v>6</v>
      </c>
      <c r="H619" s="380" t="s">
        <v>7</v>
      </c>
      <c r="I619" s="380" t="s">
        <v>8</v>
      </c>
      <c r="J619" s="380" t="s">
        <v>10</v>
      </c>
    </row>
    <row r="620" spans="1:10" ht="26.45" customHeight="1" x14ac:dyDescent="0.25">
      <c r="A620" s="373" t="s">
        <v>170</v>
      </c>
      <c r="B620" s="382" t="s">
        <v>486</v>
      </c>
      <c r="C620" s="373" t="s">
        <v>113</v>
      </c>
      <c r="D620" s="373" t="s">
        <v>487</v>
      </c>
      <c r="E620" s="513" t="s">
        <v>825</v>
      </c>
      <c r="F620" s="513"/>
      <c r="G620" s="381" t="s">
        <v>157</v>
      </c>
      <c r="H620" s="384">
        <v>1</v>
      </c>
      <c r="I620" s="383">
        <v>62.24</v>
      </c>
      <c r="J620" s="383">
        <v>62.24</v>
      </c>
    </row>
    <row r="621" spans="1:10" ht="26.45" customHeight="1" x14ac:dyDescent="0.25">
      <c r="A621" s="374" t="s">
        <v>172</v>
      </c>
      <c r="B621" s="387" t="s">
        <v>180</v>
      </c>
      <c r="C621" s="374" t="s">
        <v>113</v>
      </c>
      <c r="D621" s="374" t="s">
        <v>181</v>
      </c>
      <c r="E621" s="514" t="s">
        <v>335</v>
      </c>
      <c r="F621" s="514"/>
      <c r="G621" s="386" t="s">
        <v>161</v>
      </c>
      <c r="H621" s="389">
        <v>5.4199999999999998E-2</v>
      </c>
      <c r="I621" s="388">
        <v>25.81</v>
      </c>
      <c r="J621" s="388">
        <v>1.39</v>
      </c>
    </row>
    <row r="622" spans="1:10" ht="15.75" customHeight="1" x14ac:dyDescent="0.25">
      <c r="A622" s="374" t="s">
        <v>172</v>
      </c>
      <c r="B622" s="387" t="s">
        <v>826</v>
      </c>
      <c r="C622" s="374" t="s">
        <v>113</v>
      </c>
      <c r="D622" s="374" t="s">
        <v>827</v>
      </c>
      <c r="E622" s="514" t="s">
        <v>335</v>
      </c>
      <c r="F622" s="514"/>
      <c r="G622" s="386" t="s">
        <v>161</v>
      </c>
      <c r="H622" s="389">
        <v>1.0800000000000001E-2</v>
      </c>
      <c r="I622" s="388">
        <v>26.76</v>
      </c>
      <c r="J622" s="388">
        <v>0.28000000000000003</v>
      </c>
    </row>
    <row r="623" spans="1:10" ht="15" customHeight="1" x14ac:dyDescent="0.25">
      <c r="A623" s="376" t="s">
        <v>189</v>
      </c>
      <c r="B623" s="391" t="s">
        <v>835</v>
      </c>
      <c r="C623" s="376" t="s">
        <v>113</v>
      </c>
      <c r="D623" s="376" t="s">
        <v>836</v>
      </c>
      <c r="E623" s="510" t="s">
        <v>190</v>
      </c>
      <c r="F623" s="510"/>
      <c r="G623" s="390" t="s">
        <v>157</v>
      </c>
      <c r="H623" s="393">
        <v>1</v>
      </c>
      <c r="I623" s="392">
        <v>60.57</v>
      </c>
      <c r="J623" s="392">
        <v>60.57</v>
      </c>
    </row>
    <row r="624" spans="1:10" ht="25.5" x14ac:dyDescent="0.25">
      <c r="A624" s="377"/>
      <c r="B624" s="377"/>
      <c r="C624" s="377"/>
      <c r="D624" s="377"/>
      <c r="E624" s="377" t="s">
        <v>174</v>
      </c>
      <c r="F624" s="396">
        <v>1.06</v>
      </c>
      <c r="G624" s="377" t="s">
        <v>175</v>
      </c>
      <c r="H624" s="396">
        <v>0</v>
      </c>
      <c r="I624" s="377" t="s">
        <v>176</v>
      </c>
      <c r="J624" s="396">
        <v>1.06</v>
      </c>
    </row>
    <row r="625" spans="1:10" ht="15" customHeight="1" thickBot="1" x14ac:dyDescent="0.3">
      <c r="A625" s="377"/>
      <c r="B625" s="377"/>
      <c r="C625" s="377"/>
      <c r="D625" s="377"/>
      <c r="E625" s="377" t="s">
        <v>177</v>
      </c>
      <c r="F625" s="396">
        <v>12.66</v>
      </c>
      <c r="G625" s="377"/>
      <c r="H625" s="511" t="s">
        <v>178</v>
      </c>
      <c r="I625" s="511"/>
      <c r="J625" s="396">
        <v>74.900000000000006</v>
      </c>
    </row>
    <row r="626" spans="1:10" ht="15" customHeight="1" thickTop="1" x14ac:dyDescent="0.25">
      <c r="A626" s="385"/>
      <c r="B626" s="385"/>
      <c r="C626" s="385"/>
      <c r="D626" s="385"/>
      <c r="E626" s="385"/>
      <c r="F626" s="385"/>
      <c r="G626" s="385"/>
      <c r="H626" s="385"/>
      <c r="I626" s="385"/>
      <c r="J626" s="385"/>
    </row>
    <row r="627" spans="1:10" ht="30" x14ac:dyDescent="0.25">
      <c r="A627" s="375" t="s">
        <v>837</v>
      </c>
      <c r="B627" s="380" t="s">
        <v>3</v>
      </c>
      <c r="C627" s="375" t="s">
        <v>4</v>
      </c>
      <c r="D627" s="375" t="s">
        <v>5</v>
      </c>
      <c r="E627" s="512" t="s">
        <v>169</v>
      </c>
      <c r="F627" s="512"/>
      <c r="G627" s="379" t="s">
        <v>6</v>
      </c>
      <c r="H627" s="380" t="s">
        <v>7</v>
      </c>
      <c r="I627" s="380" t="s">
        <v>8</v>
      </c>
      <c r="J627" s="380" t="s">
        <v>10</v>
      </c>
    </row>
    <row r="628" spans="1:10" ht="25.5" x14ac:dyDescent="0.25">
      <c r="A628" s="373" t="s">
        <v>170</v>
      </c>
      <c r="B628" s="382" t="s">
        <v>488</v>
      </c>
      <c r="C628" s="373" t="s">
        <v>113</v>
      </c>
      <c r="D628" s="373" t="s">
        <v>390</v>
      </c>
      <c r="E628" s="513" t="s">
        <v>825</v>
      </c>
      <c r="F628" s="513"/>
      <c r="G628" s="381" t="s">
        <v>154</v>
      </c>
      <c r="H628" s="384">
        <v>1</v>
      </c>
      <c r="I628" s="383">
        <v>18.260000000000002</v>
      </c>
      <c r="J628" s="383">
        <v>18.260000000000002</v>
      </c>
    </row>
    <row r="629" spans="1:10" ht="26.45" customHeight="1" x14ac:dyDescent="0.25">
      <c r="A629" s="374" t="s">
        <v>172</v>
      </c>
      <c r="B629" s="387" t="s">
        <v>180</v>
      </c>
      <c r="C629" s="374" t="s">
        <v>113</v>
      </c>
      <c r="D629" s="374" t="s">
        <v>181</v>
      </c>
      <c r="E629" s="514" t="s">
        <v>335</v>
      </c>
      <c r="F629" s="514"/>
      <c r="G629" s="386" t="s">
        <v>161</v>
      </c>
      <c r="H629" s="389">
        <v>0.1386</v>
      </c>
      <c r="I629" s="388">
        <v>25.81</v>
      </c>
      <c r="J629" s="388">
        <v>3.57</v>
      </c>
    </row>
    <row r="630" spans="1:10" ht="15" customHeight="1" x14ac:dyDescent="0.25">
      <c r="A630" s="374" t="s">
        <v>172</v>
      </c>
      <c r="B630" s="387" t="s">
        <v>826</v>
      </c>
      <c r="C630" s="374" t="s">
        <v>113</v>
      </c>
      <c r="D630" s="374" t="s">
        <v>827</v>
      </c>
      <c r="E630" s="514" t="s">
        <v>335</v>
      </c>
      <c r="F630" s="514"/>
      <c r="G630" s="386" t="s">
        <v>161</v>
      </c>
      <c r="H630" s="389">
        <v>2.7699999999999999E-2</v>
      </c>
      <c r="I630" s="388">
        <v>26.76</v>
      </c>
      <c r="J630" s="388">
        <v>0.74</v>
      </c>
    </row>
    <row r="631" spans="1:10" ht="25.5" x14ac:dyDescent="0.25">
      <c r="A631" s="376" t="s">
        <v>189</v>
      </c>
      <c r="B631" s="391" t="s">
        <v>838</v>
      </c>
      <c r="C631" s="376" t="s">
        <v>113</v>
      </c>
      <c r="D631" s="376" t="s">
        <v>839</v>
      </c>
      <c r="E631" s="510" t="s">
        <v>190</v>
      </c>
      <c r="F631" s="510"/>
      <c r="G631" s="390" t="s">
        <v>154</v>
      </c>
      <c r="H631" s="393">
        <v>1</v>
      </c>
      <c r="I631" s="392">
        <v>13.95</v>
      </c>
      <c r="J631" s="392">
        <v>13.95</v>
      </c>
    </row>
    <row r="632" spans="1:10" ht="25.5" x14ac:dyDescent="0.25">
      <c r="A632" s="377"/>
      <c r="B632" s="377"/>
      <c r="C632" s="377"/>
      <c r="D632" s="377"/>
      <c r="E632" s="377" t="s">
        <v>174</v>
      </c>
      <c r="F632" s="396">
        <v>2.74</v>
      </c>
      <c r="G632" s="377" t="s">
        <v>175</v>
      </c>
      <c r="H632" s="396">
        <v>0</v>
      </c>
      <c r="I632" s="377" t="s">
        <v>176</v>
      </c>
      <c r="J632" s="396">
        <v>2.74</v>
      </c>
    </row>
    <row r="633" spans="1:10" ht="15" customHeight="1" thickBot="1" x14ac:dyDescent="0.3">
      <c r="A633" s="377"/>
      <c r="B633" s="377"/>
      <c r="C633" s="377"/>
      <c r="D633" s="377"/>
      <c r="E633" s="377" t="s">
        <v>177</v>
      </c>
      <c r="F633" s="396">
        <v>3.71</v>
      </c>
      <c r="G633" s="377"/>
      <c r="H633" s="511" t="s">
        <v>178</v>
      </c>
      <c r="I633" s="511"/>
      <c r="J633" s="396">
        <v>21.97</v>
      </c>
    </row>
    <row r="634" spans="1:10" ht="15" customHeight="1" thickTop="1" x14ac:dyDescent="0.25">
      <c r="A634" s="385"/>
      <c r="B634" s="385"/>
      <c r="C634" s="385"/>
      <c r="D634" s="385"/>
      <c r="E634" s="385"/>
      <c r="F634" s="385"/>
      <c r="G634" s="385"/>
      <c r="H634" s="385"/>
      <c r="I634" s="385"/>
      <c r="J634" s="385"/>
    </row>
    <row r="635" spans="1:10" ht="15" customHeight="1" x14ac:dyDescent="0.25">
      <c r="A635" s="375" t="s">
        <v>840</v>
      </c>
      <c r="B635" s="380" t="s">
        <v>3</v>
      </c>
      <c r="C635" s="375" t="s">
        <v>4</v>
      </c>
      <c r="D635" s="375" t="s">
        <v>5</v>
      </c>
      <c r="E635" s="512" t="s">
        <v>169</v>
      </c>
      <c r="F635" s="512"/>
      <c r="G635" s="379" t="s">
        <v>6</v>
      </c>
      <c r="H635" s="380" t="s">
        <v>7</v>
      </c>
      <c r="I635" s="380" t="s">
        <v>8</v>
      </c>
      <c r="J635" s="380" t="s">
        <v>10</v>
      </c>
    </row>
    <row r="636" spans="1:10" ht="15" customHeight="1" x14ac:dyDescent="0.25">
      <c r="A636" s="373" t="s">
        <v>170</v>
      </c>
      <c r="B636" s="382" t="s">
        <v>489</v>
      </c>
      <c r="C636" s="373" t="s">
        <v>113</v>
      </c>
      <c r="D636" s="373" t="s">
        <v>391</v>
      </c>
      <c r="E636" s="513" t="s">
        <v>841</v>
      </c>
      <c r="F636" s="513"/>
      <c r="G636" s="381" t="s">
        <v>392</v>
      </c>
      <c r="H636" s="384">
        <v>1</v>
      </c>
      <c r="I636" s="383">
        <v>3.26</v>
      </c>
      <c r="J636" s="383">
        <v>3.26</v>
      </c>
    </row>
    <row r="637" spans="1:10" ht="15" customHeight="1" x14ac:dyDescent="0.25">
      <c r="A637" s="374" t="s">
        <v>172</v>
      </c>
      <c r="B637" s="387" t="s">
        <v>842</v>
      </c>
      <c r="C637" s="374" t="s">
        <v>113</v>
      </c>
      <c r="D637" s="374" t="s">
        <v>843</v>
      </c>
      <c r="E637" s="514" t="s">
        <v>339</v>
      </c>
      <c r="F637" s="514"/>
      <c r="G637" s="386" t="s">
        <v>271</v>
      </c>
      <c r="H637" s="389">
        <v>1.0500000000000001E-2</v>
      </c>
      <c r="I637" s="388">
        <v>276.97000000000003</v>
      </c>
      <c r="J637" s="388">
        <v>2.9</v>
      </c>
    </row>
    <row r="638" spans="1:10" ht="15" customHeight="1" x14ac:dyDescent="0.25">
      <c r="A638" s="374" t="s">
        <v>172</v>
      </c>
      <c r="B638" s="387" t="s">
        <v>844</v>
      </c>
      <c r="C638" s="374" t="s">
        <v>113</v>
      </c>
      <c r="D638" s="374" t="s">
        <v>845</v>
      </c>
      <c r="E638" s="514" t="s">
        <v>339</v>
      </c>
      <c r="F638" s="514"/>
      <c r="G638" s="386" t="s">
        <v>272</v>
      </c>
      <c r="H638" s="389">
        <v>4.4999999999999997E-3</v>
      </c>
      <c r="I638" s="388">
        <v>81.319999999999993</v>
      </c>
      <c r="J638" s="388">
        <v>0.36</v>
      </c>
    </row>
    <row r="639" spans="1:10" ht="15" customHeight="1" x14ac:dyDescent="0.25">
      <c r="A639" s="377"/>
      <c r="B639" s="377"/>
      <c r="C639" s="377"/>
      <c r="D639" s="377"/>
      <c r="E639" s="377" t="s">
        <v>174</v>
      </c>
      <c r="F639" s="396">
        <v>0.42</v>
      </c>
      <c r="G639" s="377" t="s">
        <v>175</v>
      </c>
      <c r="H639" s="396">
        <v>0</v>
      </c>
      <c r="I639" s="377" t="s">
        <v>176</v>
      </c>
      <c r="J639" s="396">
        <v>0.42</v>
      </c>
    </row>
    <row r="640" spans="1:10" ht="15" customHeight="1" thickBot="1" x14ac:dyDescent="0.3">
      <c r="A640" s="377"/>
      <c r="B640" s="377"/>
      <c r="C640" s="377"/>
      <c r="D640" s="377"/>
      <c r="E640" s="377" t="s">
        <v>177</v>
      </c>
      <c r="F640" s="396">
        <v>0.66</v>
      </c>
      <c r="G640" s="377"/>
      <c r="H640" s="511" t="s">
        <v>178</v>
      </c>
      <c r="I640" s="511"/>
      <c r="J640" s="396">
        <v>3.92</v>
      </c>
    </row>
    <row r="641" spans="1:10" ht="15.75" thickTop="1" x14ac:dyDescent="0.25">
      <c r="A641" s="385"/>
      <c r="B641" s="385"/>
      <c r="C641" s="385"/>
      <c r="D641" s="385"/>
      <c r="E641" s="385"/>
      <c r="F641" s="385"/>
      <c r="G641" s="385"/>
      <c r="H641" s="385"/>
      <c r="I641" s="385"/>
      <c r="J641" s="385"/>
    </row>
    <row r="642" spans="1:10" ht="30" x14ac:dyDescent="0.25">
      <c r="A642" s="375" t="s">
        <v>846</v>
      </c>
      <c r="B642" s="380" t="s">
        <v>3</v>
      </c>
      <c r="C642" s="375" t="s">
        <v>4</v>
      </c>
      <c r="D642" s="375" t="s">
        <v>5</v>
      </c>
      <c r="E642" s="512" t="s">
        <v>169</v>
      </c>
      <c r="F642" s="512"/>
      <c r="G642" s="379" t="s">
        <v>6</v>
      </c>
      <c r="H642" s="380" t="s">
        <v>7</v>
      </c>
      <c r="I642" s="380" t="s">
        <v>8</v>
      </c>
      <c r="J642" s="380" t="s">
        <v>10</v>
      </c>
    </row>
    <row r="643" spans="1:10" ht="15" customHeight="1" x14ac:dyDescent="0.25">
      <c r="A643" s="373" t="s">
        <v>170</v>
      </c>
      <c r="B643" s="382" t="s">
        <v>490</v>
      </c>
      <c r="C643" s="373" t="s">
        <v>113</v>
      </c>
      <c r="D643" s="373" t="s">
        <v>491</v>
      </c>
      <c r="E643" s="513" t="s">
        <v>841</v>
      </c>
      <c r="F643" s="513"/>
      <c r="G643" s="381" t="s">
        <v>155</v>
      </c>
      <c r="H643" s="384">
        <v>1</v>
      </c>
      <c r="I643" s="383">
        <v>9.42</v>
      </c>
      <c r="J643" s="383">
        <v>9.42</v>
      </c>
    </row>
    <row r="644" spans="1:10" ht="39.6" customHeight="1" x14ac:dyDescent="0.25">
      <c r="A644" s="374" t="s">
        <v>172</v>
      </c>
      <c r="B644" s="387" t="s">
        <v>847</v>
      </c>
      <c r="C644" s="374" t="s">
        <v>113</v>
      </c>
      <c r="D644" s="374" t="s">
        <v>848</v>
      </c>
      <c r="E644" s="514" t="s">
        <v>339</v>
      </c>
      <c r="F644" s="514"/>
      <c r="G644" s="386" t="s">
        <v>271</v>
      </c>
      <c r="H644" s="389">
        <v>8.3000000000000001E-3</v>
      </c>
      <c r="I644" s="388">
        <v>216.43</v>
      </c>
      <c r="J644" s="388">
        <v>1.79</v>
      </c>
    </row>
    <row r="645" spans="1:10" ht="39.6" customHeight="1" x14ac:dyDescent="0.25">
      <c r="A645" s="374" t="s">
        <v>172</v>
      </c>
      <c r="B645" s="387" t="s">
        <v>849</v>
      </c>
      <c r="C645" s="374" t="s">
        <v>113</v>
      </c>
      <c r="D645" s="374" t="s">
        <v>850</v>
      </c>
      <c r="E645" s="514" t="s">
        <v>339</v>
      </c>
      <c r="F645" s="514"/>
      <c r="G645" s="386" t="s">
        <v>272</v>
      </c>
      <c r="H645" s="389">
        <v>1.0500000000000001E-2</v>
      </c>
      <c r="I645" s="388">
        <v>98.32</v>
      </c>
      <c r="J645" s="388">
        <v>1.03</v>
      </c>
    </row>
    <row r="646" spans="1:10" ht="15" customHeight="1" x14ac:dyDescent="0.25">
      <c r="A646" s="374" t="s">
        <v>172</v>
      </c>
      <c r="B646" s="387" t="s">
        <v>842</v>
      </c>
      <c r="C646" s="374" t="s">
        <v>113</v>
      </c>
      <c r="D646" s="374" t="s">
        <v>843</v>
      </c>
      <c r="E646" s="514" t="s">
        <v>339</v>
      </c>
      <c r="F646" s="514"/>
      <c r="G646" s="386" t="s">
        <v>271</v>
      </c>
      <c r="H646" s="389">
        <v>1.9800000000000002E-2</v>
      </c>
      <c r="I646" s="388">
        <v>276.97000000000003</v>
      </c>
      <c r="J646" s="388">
        <v>5.48</v>
      </c>
    </row>
    <row r="647" spans="1:10" ht="30" customHeight="1" x14ac:dyDescent="0.25">
      <c r="A647" s="374" t="s">
        <v>172</v>
      </c>
      <c r="B647" s="387" t="s">
        <v>844</v>
      </c>
      <c r="C647" s="374" t="s">
        <v>113</v>
      </c>
      <c r="D647" s="374" t="s">
        <v>845</v>
      </c>
      <c r="E647" s="514" t="s">
        <v>339</v>
      </c>
      <c r="F647" s="514"/>
      <c r="G647" s="386" t="s">
        <v>272</v>
      </c>
      <c r="H647" s="389">
        <v>1.38E-2</v>
      </c>
      <c r="I647" s="388">
        <v>81.319999999999993</v>
      </c>
      <c r="J647" s="388">
        <v>1.1200000000000001</v>
      </c>
    </row>
    <row r="648" spans="1:10" ht="25.5" x14ac:dyDescent="0.25">
      <c r="A648" s="377"/>
      <c r="B648" s="377"/>
      <c r="C648" s="377"/>
      <c r="D648" s="377"/>
      <c r="E648" s="377" t="s">
        <v>174</v>
      </c>
      <c r="F648" s="396">
        <v>1.63</v>
      </c>
      <c r="G648" s="377" t="s">
        <v>175</v>
      </c>
      <c r="H648" s="396">
        <v>0</v>
      </c>
      <c r="I648" s="377" t="s">
        <v>176</v>
      </c>
      <c r="J648" s="396">
        <v>1.63</v>
      </c>
    </row>
    <row r="649" spans="1:10" ht="15" customHeight="1" thickBot="1" x14ac:dyDescent="0.3">
      <c r="A649" s="377"/>
      <c r="B649" s="377"/>
      <c r="C649" s="377"/>
      <c r="D649" s="377"/>
      <c r="E649" s="377" t="s">
        <v>177</v>
      </c>
      <c r="F649" s="396">
        <v>1.91</v>
      </c>
      <c r="G649" s="377"/>
      <c r="H649" s="511" t="s">
        <v>178</v>
      </c>
      <c r="I649" s="511"/>
      <c r="J649" s="396">
        <v>11.33</v>
      </c>
    </row>
    <row r="650" spans="1:10" ht="15" customHeight="1" thickTop="1" x14ac:dyDescent="0.25">
      <c r="A650" s="385"/>
      <c r="B650" s="385"/>
      <c r="C650" s="385"/>
      <c r="D650" s="385"/>
      <c r="E650" s="385"/>
      <c r="F650" s="385"/>
      <c r="G650" s="385"/>
      <c r="H650" s="385"/>
      <c r="I650" s="385"/>
      <c r="J650" s="385"/>
    </row>
    <row r="651" spans="1:10" ht="26.45" customHeight="1" x14ac:dyDescent="0.25">
      <c r="A651" s="521" t="s">
        <v>276</v>
      </c>
      <c r="B651" s="522"/>
      <c r="C651" s="522"/>
      <c r="D651" s="522"/>
      <c r="E651" s="522"/>
      <c r="F651" s="522"/>
      <c r="G651" s="522"/>
      <c r="H651" s="522"/>
      <c r="I651" s="522"/>
      <c r="J651" s="522"/>
    </row>
    <row r="652" spans="1:10" ht="15.75" customHeight="1" x14ac:dyDescent="0.25">
      <c r="A652" s="375"/>
      <c r="B652" s="380" t="s">
        <v>3</v>
      </c>
      <c r="C652" s="375" t="s">
        <v>4</v>
      </c>
      <c r="D652" s="375" t="s">
        <v>5</v>
      </c>
      <c r="E652" s="512" t="s">
        <v>169</v>
      </c>
      <c r="F652" s="512"/>
      <c r="G652" s="379" t="s">
        <v>6</v>
      </c>
      <c r="H652" s="380" t="s">
        <v>7</v>
      </c>
      <c r="I652" s="380" t="s">
        <v>8</v>
      </c>
      <c r="J652" s="380" t="s">
        <v>10</v>
      </c>
    </row>
    <row r="653" spans="1:10" ht="26.45" customHeight="1" x14ac:dyDescent="0.25">
      <c r="A653" s="373" t="s">
        <v>170</v>
      </c>
      <c r="B653" s="382" t="s">
        <v>665</v>
      </c>
      <c r="C653" s="373" t="s">
        <v>113</v>
      </c>
      <c r="D653" s="373" t="s">
        <v>666</v>
      </c>
      <c r="E653" s="513" t="s">
        <v>335</v>
      </c>
      <c r="F653" s="513"/>
      <c r="G653" s="381" t="s">
        <v>161</v>
      </c>
      <c r="H653" s="384">
        <v>1</v>
      </c>
      <c r="I653" s="383">
        <v>26.24</v>
      </c>
      <c r="J653" s="383">
        <v>26.24</v>
      </c>
    </row>
    <row r="654" spans="1:10" ht="26.45" customHeight="1" x14ac:dyDescent="0.25">
      <c r="A654" s="374" t="s">
        <v>172</v>
      </c>
      <c r="B654" s="387" t="s">
        <v>851</v>
      </c>
      <c r="C654" s="374" t="s">
        <v>113</v>
      </c>
      <c r="D654" s="374" t="s">
        <v>852</v>
      </c>
      <c r="E654" s="514" t="s">
        <v>335</v>
      </c>
      <c r="F654" s="514"/>
      <c r="G654" s="386" t="s">
        <v>161</v>
      </c>
      <c r="H654" s="389">
        <v>1</v>
      </c>
      <c r="I654" s="388">
        <v>0.24</v>
      </c>
      <c r="J654" s="388">
        <v>0.24</v>
      </c>
    </row>
    <row r="655" spans="1:10" x14ac:dyDescent="0.25">
      <c r="A655" s="376" t="s">
        <v>189</v>
      </c>
      <c r="B655" s="391" t="s">
        <v>853</v>
      </c>
      <c r="C655" s="376" t="s">
        <v>113</v>
      </c>
      <c r="D655" s="376" t="s">
        <v>854</v>
      </c>
      <c r="E655" s="510" t="s">
        <v>242</v>
      </c>
      <c r="F655" s="510"/>
      <c r="G655" s="390" t="s">
        <v>161</v>
      </c>
      <c r="H655" s="393">
        <v>1</v>
      </c>
      <c r="I655" s="392">
        <v>16.89</v>
      </c>
      <c r="J655" s="392">
        <v>16.89</v>
      </c>
    </row>
    <row r="656" spans="1:10" ht="15" customHeight="1" x14ac:dyDescent="0.25">
      <c r="A656" s="376" t="s">
        <v>189</v>
      </c>
      <c r="B656" s="391" t="s">
        <v>277</v>
      </c>
      <c r="C656" s="376" t="s">
        <v>113</v>
      </c>
      <c r="D656" s="376" t="s">
        <v>278</v>
      </c>
      <c r="E656" s="510" t="s">
        <v>492</v>
      </c>
      <c r="F656" s="510"/>
      <c r="G656" s="390" t="s">
        <v>161</v>
      </c>
      <c r="H656" s="393">
        <v>1</v>
      </c>
      <c r="I656" s="392">
        <v>5</v>
      </c>
      <c r="J656" s="392">
        <v>5</v>
      </c>
    </row>
    <row r="657" spans="1:10" ht="25.5" x14ac:dyDescent="0.25">
      <c r="A657" s="376" t="s">
        <v>189</v>
      </c>
      <c r="B657" s="391" t="s">
        <v>279</v>
      </c>
      <c r="C657" s="376" t="s">
        <v>113</v>
      </c>
      <c r="D657" s="376" t="s">
        <v>280</v>
      </c>
      <c r="E657" s="510" t="s">
        <v>492</v>
      </c>
      <c r="F657" s="510"/>
      <c r="G657" s="390" t="s">
        <v>161</v>
      </c>
      <c r="H657" s="393">
        <v>1</v>
      </c>
      <c r="I657" s="392">
        <v>0.88</v>
      </c>
      <c r="J657" s="392">
        <v>0.88</v>
      </c>
    </row>
    <row r="658" spans="1:10" ht="25.5" x14ac:dyDescent="0.25">
      <c r="A658" s="376" t="s">
        <v>189</v>
      </c>
      <c r="B658" s="391" t="s">
        <v>243</v>
      </c>
      <c r="C658" s="376" t="s">
        <v>113</v>
      </c>
      <c r="D658" s="376" t="s">
        <v>244</v>
      </c>
      <c r="E658" s="510" t="s">
        <v>492</v>
      </c>
      <c r="F658" s="510"/>
      <c r="G658" s="390" t="s">
        <v>161</v>
      </c>
      <c r="H658" s="393">
        <v>1</v>
      </c>
      <c r="I658" s="392">
        <v>1.49</v>
      </c>
      <c r="J658" s="392">
        <v>1.49</v>
      </c>
    </row>
    <row r="659" spans="1:10" ht="14.45" customHeight="1" x14ac:dyDescent="0.25">
      <c r="A659" s="376" t="s">
        <v>189</v>
      </c>
      <c r="B659" s="391" t="s">
        <v>245</v>
      </c>
      <c r="C659" s="376" t="s">
        <v>113</v>
      </c>
      <c r="D659" s="376" t="s">
        <v>246</v>
      </c>
      <c r="E659" s="510" t="s">
        <v>492</v>
      </c>
      <c r="F659" s="510"/>
      <c r="G659" s="390" t="s">
        <v>161</v>
      </c>
      <c r="H659" s="393">
        <v>1</v>
      </c>
      <c r="I659" s="392">
        <v>0.11</v>
      </c>
      <c r="J659" s="392">
        <v>0.11</v>
      </c>
    </row>
    <row r="660" spans="1:10" ht="26.45" customHeight="1" x14ac:dyDescent="0.25">
      <c r="A660" s="376" t="s">
        <v>189</v>
      </c>
      <c r="B660" s="391" t="s">
        <v>285</v>
      </c>
      <c r="C660" s="376" t="s">
        <v>113</v>
      </c>
      <c r="D660" s="376" t="s">
        <v>286</v>
      </c>
      <c r="E660" s="510" t="s">
        <v>492</v>
      </c>
      <c r="F660" s="510"/>
      <c r="G660" s="390" t="s">
        <v>161</v>
      </c>
      <c r="H660" s="393">
        <v>1</v>
      </c>
      <c r="I660" s="392">
        <v>0.24</v>
      </c>
      <c r="J660" s="392">
        <v>0.24</v>
      </c>
    </row>
    <row r="661" spans="1:10" ht="26.45" customHeight="1" x14ac:dyDescent="0.25">
      <c r="A661" s="376" t="s">
        <v>189</v>
      </c>
      <c r="B661" s="391" t="s">
        <v>287</v>
      </c>
      <c r="C661" s="376" t="s">
        <v>113</v>
      </c>
      <c r="D661" s="376" t="s">
        <v>288</v>
      </c>
      <c r="E661" s="510" t="s">
        <v>492</v>
      </c>
      <c r="F661" s="510"/>
      <c r="G661" s="390" t="s">
        <v>161</v>
      </c>
      <c r="H661" s="393">
        <v>1</v>
      </c>
      <c r="I661" s="392">
        <v>1.39</v>
      </c>
      <c r="J661" s="392">
        <v>1.39</v>
      </c>
    </row>
    <row r="662" spans="1:10" ht="15" customHeight="1" x14ac:dyDescent="0.25">
      <c r="A662" s="377"/>
      <c r="B662" s="377"/>
      <c r="C662" s="377"/>
      <c r="D662" s="377"/>
      <c r="E662" s="377" t="s">
        <v>174</v>
      </c>
      <c r="F662" s="396">
        <v>17.13</v>
      </c>
      <c r="G662" s="377" t="s">
        <v>175</v>
      </c>
      <c r="H662" s="396">
        <v>0</v>
      </c>
      <c r="I662" s="377" t="s">
        <v>176</v>
      </c>
      <c r="J662" s="396">
        <v>17.13</v>
      </c>
    </row>
    <row r="663" spans="1:10" ht="15" customHeight="1" thickBot="1" x14ac:dyDescent="0.3">
      <c r="A663" s="377"/>
      <c r="B663" s="377"/>
      <c r="C663" s="377"/>
      <c r="D663" s="377"/>
      <c r="E663" s="377" t="s">
        <v>177</v>
      </c>
      <c r="F663" s="396">
        <v>5.33</v>
      </c>
      <c r="G663" s="377"/>
      <c r="H663" s="511" t="s">
        <v>178</v>
      </c>
      <c r="I663" s="511"/>
      <c r="J663" s="396">
        <v>31.57</v>
      </c>
    </row>
    <row r="664" spans="1:10" ht="15" customHeight="1" thickTop="1" x14ac:dyDescent="0.25">
      <c r="A664" s="385"/>
      <c r="B664" s="385"/>
      <c r="C664" s="385"/>
      <c r="D664" s="385"/>
      <c r="E664" s="385"/>
      <c r="F664" s="385"/>
      <c r="G664" s="385"/>
      <c r="H664" s="385"/>
      <c r="I664" s="385"/>
      <c r="J664" s="385"/>
    </row>
    <row r="665" spans="1:10" ht="30" x14ac:dyDescent="0.25">
      <c r="A665" s="375"/>
      <c r="B665" s="380" t="s">
        <v>3</v>
      </c>
      <c r="C665" s="375" t="s">
        <v>4</v>
      </c>
      <c r="D665" s="375" t="s">
        <v>5</v>
      </c>
      <c r="E665" s="512" t="s">
        <v>169</v>
      </c>
      <c r="F665" s="512"/>
      <c r="G665" s="379" t="s">
        <v>6</v>
      </c>
      <c r="H665" s="380" t="s">
        <v>7</v>
      </c>
      <c r="I665" s="380" t="s">
        <v>8</v>
      </c>
      <c r="J665" s="380" t="s">
        <v>10</v>
      </c>
    </row>
    <row r="666" spans="1:10" ht="26.45" customHeight="1" x14ac:dyDescent="0.25">
      <c r="A666" s="373" t="s">
        <v>170</v>
      </c>
      <c r="B666" s="382" t="s">
        <v>498</v>
      </c>
      <c r="C666" s="373" t="s">
        <v>113</v>
      </c>
      <c r="D666" s="373" t="s">
        <v>499</v>
      </c>
      <c r="E666" s="513" t="s">
        <v>335</v>
      </c>
      <c r="F666" s="513"/>
      <c r="G666" s="381" t="s">
        <v>161</v>
      </c>
      <c r="H666" s="384">
        <v>1</v>
      </c>
      <c r="I666" s="383">
        <v>27.41</v>
      </c>
      <c r="J666" s="383">
        <v>27.41</v>
      </c>
    </row>
    <row r="667" spans="1:10" ht="26.45" customHeight="1" x14ac:dyDescent="0.25">
      <c r="A667" s="374" t="s">
        <v>172</v>
      </c>
      <c r="B667" s="387" t="s">
        <v>855</v>
      </c>
      <c r="C667" s="374" t="s">
        <v>113</v>
      </c>
      <c r="D667" s="374" t="s">
        <v>856</v>
      </c>
      <c r="E667" s="514" t="s">
        <v>335</v>
      </c>
      <c r="F667" s="514"/>
      <c r="G667" s="386" t="s">
        <v>161</v>
      </c>
      <c r="H667" s="389">
        <v>1</v>
      </c>
      <c r="I667" s="388">
        <v>0.2</v>
      </c>
      <c r="J667" s="388">
        <v>0.2</v>
      </c>
    </row>
    <row r="668" spans="1:10" ht="15" customHeight="1" x14ac:dyDescent="0.25">
      <c r="A668" s="376" t="s">
        <v>189</v>
      </c>
      <c r="B668" s="391" t="s">
        <v>857</v>
      </c>
      <c r="C668" s="376" t="s">
        <v>113</v>
      </c>
      <c r="D668" s="376" t="s">
        <v>858</v>
      </c>
      <c r="E668" s="510" t="s">
        <v>242</v>
      </c>
      <c r="F668" s="510"/>
      <c r="G668" s="390" t="s">
        <v>161</v>
      </c>
      <c r="H668" s="393">
        <v>1</v>
      </c>
      <c r="I668" s="392">
        <v>17.78</v>
      </c>
      <c r="J668" s="392">
        <v>17.78</v>
      </c>
    </row>
    <row r="669" spans="1:10" ht="15" customHeight="1" x14ac:dyDescent="0.25">
      <c r="A669" s="376" t="s">
        <v>189</v>
      </c>
      <c r="B669" s="391" t="s">
        <v>277</v>
      </c>
      <c r="C669" s="376" t="s">
        <v>113</v>
      </c>
      <c r="D669" s="376" t="s">
        <v>278</v>
      </c>
      <c r="E669" s="510" t="s">
        <v>492</v>
      </c>
      <c r="F669" s="510"/>
      <c r="G669" s="390" t="s">
        <v>161</v>
      </c>
      <c r="H669" s="393">
        <v>1</v>
      </c>
      <c r="I669" s="392">
        <v>5</v>
      </c>
      <c r="J669" s="392">
        <v>5</v>
      </c>
    </row>
    <row r="670" spans="1:10" ht="15" customHeight="1" x14ac:dyDescent="0.25">
      <c r="A670" s="376" t="s">
        <v>189</v>
      </c>
      <c r="B670" s="391" t="s">
        <v>279</v>
      </c>
      <c r="C670" s="376" t="s">
        <v>113</v>
      </c>
      <c r="D670" s="376" t="s">
        <v>280</v>
      </c>
      <c r="E670" s="510" t="s">
        <v>492</v>
      </c>
      <c r="F670" s="510"/>
      <c r="G670" s="390" t="s">
        <v>161</v>
      </c>
      <c r="H670" s="393">
        <v>1</v>
      </c>
      <c r="I670" s="392">
        <v>0.88</v>
      </c>
      <c r="J670" s="392">
        <v>0.88</v>
      </c>
    </row>
    <row r="671" spans="1:10" ht="15" customHeight="1" x14ac:dyDescent="0.25">
      <c r="A671" s="376" t="s">
        <v>189</v>
      </c>
      <c r="B671" s="391" t="s">
        <v>243</v>
      </c>
      <c r="C671" s="376" t="s">
        <v>113</v>
      </c>
      <c r="D671" s="376" t="s">
        <v>244</v>
      </c>
      <c r="E671" s="510" t="s">
        <v>492</v>
      </c>
      <c r="F671" s="510"/>
      <c r="G671" s="390" t="s">
        <v>161</v>
      </c>
      <c r="H671" s="393">
        <v>1</v>
      </c>
      <c r="I671" s="392">
        <v>1.49</v>
      </c>
      <c r="J671" s="392">
        <v>1.49</v>
      </c>
    </row>
    <row r="672" spans="1:10" ht="15" customHeight="1" x14ac:dyDescent="0.25">
      <c r="A672" s="376" t="s">
        <v>189</v>
      </c>
      <c r="B672" s="391" t="s">
        <v>245</v>
      </c>
      <c r="C672" s="376" t="s">
        <v>113</v>
      </c>
      <c r="D672" s="376" t="s">
        <v>246</v>
      </c>
      <c r="E672" s="510" t="s">
        <v>492</v>
      </c>
      <c r="F672" s="510"/>
      <c r="G672" s="390" t="s">
        <v>161</v>
      </c>
      <c r="H672" s="393">
        <v>1</v>
      </c>
      <c r="I672" s="392">
        <v>0.11</v>
      </c>
      <c r="J672" s="392">
        <v>0.11</v>
      </c>
    </row>
    <row r="673" spans="1:10" ht="15" customHeight="1" x14ac:dyDescent="0.25">
      <c r="A673" s="376" t="s">
        <v>189</v>
      </c>
      <c r="B673" s="391" t="s">
        <v>320</v>
      </c>
      <c r="C673" s="376" t="s">
        <v>113</v>
      </c>
      <c r="D673" s="376" t="s">
        <v>321</v>
      </c>
      <c r="E673" s="510" t="s">
        <v>492</v>
      </c>
      <c r="F673" s="510"/>
      <c r="G673" s="390" t="s">
        <v>161</v>
      </c>
      <c r="H673" s="393">
        <v>1</v>
      </c>
      <c r="I673" s="392">
        <v>0.47</v>
      </c>
      <c r="J673" s="392">
        <v>0.47</v>
      </c>
    </row>
    <row r="674" spans="1:10" ht="15" customHeight="1" x14ac:dyDescent="0.25">
      <c r="A674" s="376" t="s">
        <v>189</v>
      </c>
      <c r="B674" s="391" t="s">
        <v>322</v>
      </c>
      <c r="C674" s="376" t="s">
        <v>113</v>
      </c>
      <c r="D674" s="376" t="s">
        <v>323</v>
      </c>
      <c r="E674" s="510" t="s">
        <v>492</v>
      </c>
      <c r="F674" s="510"/>
      <c r="G674" s="390" t="s">
        <v>161</v>
      </c>
      <c r="H674" s="393">
        <v>1</v>
      </c>
      <c r="I674" s="392">
        <v>1.48</v>
      </c>
      <c r="J674" s="392">
        <v>1.48</v>
      </c>
    </row>
    <row r="675" spans="1:10" ht="39.6" customHeight="1" x14ac:dyDescent="0.25">
      <c r="A675" s="377"/>
      <c r="B675" s="377"/>
      <c r="C675" s="377"/>
      <c r="D675" s="377"/>
      <c r="E675" s="377" t="s">
        <v>174</v>
      </c>
      <c r="F675" s="396">
        <v>17.98</v>
      </c>
      <c r="G675" s="377" t="s">
        <v>175</v>
      </c>
      <c r="H675" s="396">
        <v>0</v>
      </c>
      <c r="I675" s="377" t="s">
        <v>176</v>
      </c>
      <c r="J675" s="396">
        <v>17.98</v>
      </c>
    </row>
    <row r="676" spans="1:10" ht="15" customHeight="1" thickBot="1" x14ac:dyDescent="0.3">
      <c r="A676" s="377"/>
      <c r="B676" s="377"/>
      <c r="C676" s="377"/>
      <c r="D676" s="377"/>
      <c r="E676" s="377" t="s">
        <v>177</v>
      </c>
      <c r="F676" s="396">
        <v>5.57</v>
      </c>
      <c r="G676" s="377"/>
      <c r="H676" s="511" t="s">
        <v>178</v>
      </c>
      <c r="I676" s="511"/>
      <c r="J676" s="396">
        <v>32.979999999999997</v>
      </c>
    </row>
    <row r="677" spans="1:10" ht="15.75" thickTop="1" x14ac:dyDescent="0.25">
      <c r="A677" s="385"/>
      <c r="B677" s="385"/>
      <c r="C677" s="385"/>
      <c r="D677" s="385"/>
      <c r="E677" s="385"/>
      <c r="F677" s="385"/>
      <c r="G677" s="385"/>
      <c r="H677" s="385"/>
      <c r="I677" s="385"/>
      <c r="J677" s="385"/>
    </row>
    <row r="678" spans="1:10" ht="15" customHeight="1" x14ac:dyDescent="0.25">
      <c r="A678" s="375"/>
      <c r="B678" s="380" t="s">
        <v>3</v>
      </c>
      <c r="C678" s="375" t="s">
        <v>4</v>
      </c>
      <c r="D678" s="375" t="s">
        <v>5</v>
      </c>
      <c r="E678" s="512" t="s">
        <v>169</v>
      </c>
      <c r="F678" s="512"/>
      <c r="G678" s="379" t="s">
        <v>6</v>
      </c>
      <c r="H678" s="380" t="s">
        <v>7</v>
      </c>
      <c r="I678" s="380" t="s">
        <v>8</v>
      </c>
      <c r="J678" s="380" t="s">
        <v>10</v>
      </c>
    </row>
    <row r="679" spans="1:10" ht="15" customHeight="1" x14ac:dyDescent="0.25">
      <c r="A679" s="373" t="s">
        <v>170</v>
      </c>
      <c r="B679" s="382" t="s">
        <v>559</v>
      </c>
      <c r="C679" s="373" t="s">
        <v>113</v>
      </c>
      <c r="D679" s="373" t="s">
        <v>560</v>
      </c>
      <c r="E679" s="513" t="s">
        <v>558</v>
      </c>
      <c r="F679" s="513"/>
      <c r="G679" s="381" t="s">
        <v>158</v>
      </c>
      <c r="H679" s="384">
        <v>1</v>
      </c>
      <c r="I679" s="383">
        <v>8.4499999999999993</v>
      </c>
      <c r="J679" s="383">
        <v>8.4499999999999993</v>
      </c>
    </row>
    <row r="680" spans="1:10" ht="26.45" customHeight="1" x14ac:dyDescent="0.25">
      <c r="A680" s="374" t="s">
        <v>172</v>
      </c>
      <c r="B680" s="387" t="s">
        <v>859</v>
      </c>
      <c r="C680" s="374" t="s">
        <v>113</v>
      </c>
      <c r="D680" s="374" t="s">
        <v>860</v>
      </c>
      <c r="E680" s="514" t="s">
        <v>335</v>
      </c>
      <c r="F680" s="514"/>
      <c r="G680" s="386" t="s">
        <v>161</v>
      </c>
      <c r="H680" s="389">
        <v>7.0541099999999995E-2</v>
      </c>
      <c r="I680" s="388">
        <v>32.590000000000003</v>
      </c>
      <c r="J680" s="388">
        <v>2.29</v>
      </c>
    </row>
    <row r="681" spans="1:10" ht="15" customHeight="1" x14ac:dyDescent="0.25">
      <c r="A681" s="374" t="s">
        <v>172</v>
      </c>
      <c r="B681" s="387" t="s">
        <v>180</v>
      </c>
      <c r="C681" s="374" t="s">
        <v>113</v>
      </c>
      <c r="D681" s="374" t="s">
        <v>181</v>
      </c>
      <c r="E681" s="514" t="s">
        <v>335</v>
      </c>
      <c r="F681" s="514"/>
      <c r="G681" s="386" t="s">
        <v>161</v>
      </c>
      <c r="H681" s="389">
        <v>1.9935499999999998E-2</v>
      </c>
      <c r="I681" s="388">
        <v>25.81</v>
      </c>
      <c r="J681" s="388">
        <v>0.51</v>
      </c>
    </row>
    <row r="682" spans="1:10" ht="38.25" x14ac:dyDescent="0.25">
      <c r="A682" s="376" t="s">
        <v>189</v>
      </c>
      <c r="B682" s="391" t="s">
        <v>861</v>
      </c>
      <c r="C682" s="376" t="s">
        <v>113</v>
      </c>
      <c r="D682" s="376" t="s">
        <v>862</v>
      </c>
      <c r="E682" s="510" t="s">
        <v>190</v>
      </c>
      <c r="F682" s="510"/>
      <c r="G682" s="390" t="s">
        <v>158</v>
      </c>
      <c r="H682" s="393">
        <v>1.163</v>
      </c>
      <c r="I682" s="392">
        <v>4.7699999999999996</v>
      </c>
      <c r="J682" s="392">
        <v>5.54</v>
      </c>
    </row>
    <row r="683" spans="1:10" ht="39.6" customHeight="1" x14ac:dyDescent="0.25">
      <c r="A683" s="376" t="s">
        <v>189</v>
      </c>
      <c r="B683" s="391" t="s">
        <v>863</v>
      </c>
      <c r="C683" s="376" t="s">
        <v>113</v>
      </c>
      <c r="D683" s="376" t="s">
        <v>864</v>
      </c>
      <c r="E683" s="510" t="s">
        <v>190</v>
      </c>
      <c r="F683" s="510"/>
      <c r="G683" s="390" t="s">
        <v>173</v>
      </c>
      <c r="H683" s="393">
        <v>6.0000000000000001E-3</v>
      </c>
      <c r="I683" s="392">
        <v>18.350000000000001</v>
      </c>
      <c r="J683" s="392">
        <v>0.11</v>
      </c>
    </row>
    <row r="684" spans="1:10" ht="39.6" customHeight="1" x14ac:dyDescent="0.25">
      <c r="A684" s="377"/>
      <c r="B684" s="377"/>
      <c r="C684" s="377"/>
      <c r="D684" s="377"/>
      <c r="E684" s="377" t="s">
        <v>174</v>
      </c>
      <c r="F684" s="396">
        <v>1.97</v>
      </c>
      <c r="G684" s="377" t="s">
        <v>175</v>
      </c>
      <c r="H684" s="396">
        <v>0</v>
      </c>
      <c r="I684" s="377" t="s">
        <v>176</v>
      </c>
      <c r="J684" s="396">
        <v>1.97</v>
      </c>
    </row>
    <row r="685" spans="1:10" ht="15" customHeight="1" thickBot="1" x14ac:dyDescent="0.3">
      <c r="A685" s="377"/>
      <c r="B685" s="377"/>
      <c r="C685" s="377"/>
      <c r="D685" s="377"/>
      <c r="E685" s="377" t="s">
        <v>177</v>
      </c>
      <c r="F685" s="396">
        <v>1.71</v>
      </c>
      <c r="G685" s="377"/>
      <c r="H685" s="511" t="s">
        <v>178</v>
      </c>
      <c r="I685" s="511"/>
      <c r="J685" s="396">
        <v>10.16</v>
      </c>
    </row>
    <row r="686" spans="1:10" ht="30" customHeight="1" thickTop="1" x14ac:dyDescent="0.25">
      <c r="A686" s="385"/>
      <c r="B686" s="385"/>
      <c r="C686" s="385"/>
      <c r="D686" s="385"/>
      <c r="E686" s="385"/>
      <c r="F686" s="385"/>
      <c r="G686" s="385"/>
      <c r="H686" s="385"/>
      <c r="I686" s="385"/>
      <c r="J686" s="385"/>
    </row>
    <row r="687" spans="1:10" ht="30" x14ac:dyDescent="0.25">
      <c r="A687" s="375"/>
      <c r="B687" s="380" t="s">
        <v>3</v>
      </c>
      <c r="C687" s="375" t="s">
        <v>4</v>
      </c>
      <c r="D687" s="375" t="s">
        <v>5</v>
      </c>
      <c r="E687" s="512" t="s">
        <v>169</v>
      </c>
      <c r="F687" s="512"/>
      <c r="G687" s="379" t="s">
        <v>6</v>
      </c>
      <c r="H687" s="380" t="s">
        <v>7</v>
      </c>
      <c r="I687" s="380" t="s">
        <v>8</v>
      </c>
      <c r="J687" s="380" t="s">
        <v>10</v>
      </c>
    </row>
    <row r="688" spans="1:10" ht="15" customHeight="1" x14ac:dyDescent="0.25">
      <c r="A688" s="373" t="s">
        <v>170</v>
      </c>
      <c r="B688" s="382" t="s">
        <v>704</v>
      </c>
      <c r="C688" s="373" t="s">
        <v>113</v>
      </c>
      <c r="D688" s="373" t="s">
        <v>705</v>
      </c>
      <c r="E688" s="513" t="s">
        <v>338</v>
      </c>
      <c r="F688" s="513"/>
      <c r="G688" s="381" t="s">
        <v>155</v>
      </c>
      <c r="H688" s="384">
        <v>1</v>
      </c>
      <c r="I688" s="383">
        <v>907.09</v>
      </c>
      <c r="J688" s="383">
        <v>907.09</v>
      </c>
    </row>
    <row r="689" spans="1:10" ht="26.45" customHeight="1" x14ac:dyDescent="0.25">
      <c r="A689" s="374" t="s">
        <v>172</v>
      </c>
      <c r="B689" s="387" t="s">
        <v>180</v>
      </c>
      <c r="C689" s="374" t="s">
        <v>113</v>
      </c>
      <c r="D689" s="374" t="s">
        <v>181</v>
      </c>
      <c r="E689" s="514" t="s">
        <v>335</v>
      </c>
      <c r="F689" s="514"/>
      <c r="G689" s="386" t="s">
        <v>161</v>
      </c>
      <c r="H689" s="389">
        <v>11.23</v>
      </c>
      <c r="I689" s="388">
        <v>25.81</v>
      </c>
      <c r="J689" s="388">
        <v>289.83999999999997</v>
      </c>
    </row>
    <row r="690" spans="1:10" ht="15" customHeight="1" x14ac:dyDescent="0.25">
      <c r="A690" s="376" t="s">
        <v>189</v>
      </c>
      <c r="B690" s="391" t="s">
        <v>200</v>
      </c>
      <c r="C690" s="376" t="s">
        <v>113</v>
      </c>
      <c r="D690" s="376" t="s">
        <v>201</v>
      </c>
      <c r="E690" s="510" t="s">
        <v>190</v>
      </c>
      <c r="F690" s="510"/>
      <c r="G690" s="390" t="s">
        <v>155</v>
      </c>
      <c r="H690" s="393">
        <v>1.1599999999999999</v>
      </c>
      <c r="I690" s="392">
        <v>144.80000000000001</v>
      </c>
      <c r="J690" s="392">
        <v>167.96</v>
      </c>
    </row>
    <row r="691" spans="1:10" x14ac:dyDescent="0.25">
      <c r="A691" s="376" t="s">
        <v>189</v>
      </c>
      <c r="B691" s="391" t="s">
        <v>865</v>
      </c>
      <c r="C691" s="376" t="s">
        <v>113</v>
      </c>
      <c r="D691" s="376" t="s">
        <v>866</v>
      </c>
      <c r="E691" s="510" t="s">
        <v>190</v>
      </c>
      <c r="F691" s="510"/>
      <c r="G691" s="390" t="s">
        <v>173</v>
      </c>
      <c r="H691" s="393">
        <v>116.4</v>
      </c>
      <c r="I691" s="392">
        <v>1.7</v>
      </c>
      <c r="J691" s="392">
        <v>197.88</v>
      </c>
    </row>
    <row r="692" spans="1:10" ht="15.75" customHeight="1" x14ac:dyDescent="0.25">
      <c r="A692" s="376" t="s">
        <v>189</v>
      </c>
      <c r="B692" s="391" t="s">
        <v>212</v>
      </c>
      <c r="C692" s="376" t="s">
        <v>113</v>
      </c>
      <c r="D692" s="376" t="s">
        <v>213</v>
      </c>
      <c r="E692" s="510" t="s">
        <v>190</v>
      </c>
      <c r="F692" s="510"/>
      <c r="G692" s="390" t="s">
        <v>173</v>
      </c>
      <c r="H692" s="393">
        <v>261.89</v>
      </c>
      <c r="I692" s="392">
        <v>0.96</v>
      </c>
      <c r="J692" s="392">
        <v>251.41</v>
      </c>
    </row>
    <row r="693" spans="1:10" ht="26.45" customHeight="1" x14ac:dyDescent="0.25">
      <c r="A693" s="377"/>
      <c r="B693" s="377"/>
      <c r="C693" s="377"/>
      <c r="D693" s="377"/>
      <c r="E693" s="377" t="s">
        <v>174</v>
      </c>
      <c r="F693" s="396">
        <v>183.94</v>
      </c>
      <c r="G693" s="377" t="s">
        <v>175</v>
      </c>
      <c r="H693" s="396">
        <v>0</v>
      </c>
      <c r="I693" s="377" t="s">
        <v>176</v>
      </c>
      <c r="J693" s="396">
        <v>183.94</v>
      </c>
    </row>
    <row r="694" spans="1:10" ht="15" customHeight="1" thickBot="1" x14ac:dyDescent="0.3">
      <c r="A694" s="377"/>
      <c r="B694" s="377"/>
      <c r="C694" s="377"/>
      <c r="D694" s="377"/>
      <c r="E694" s="377" t="s">
        <v>177</v>
      </c>
      <c r="F694" s="396">
        <v>184.59</v>
      </c>
      <c r="G694" s="377"/>
      <c r="H694" s="511" t="s">
        <v>178</v>
      </c>
      <c r="I694" s="511"/>
      <c r="J694" s="396">
        <v>1091.68</v>
      </c>
    </row>
    <row r="695" spans="1:10" ht="15" customHeight="1" thickTop="1" x14ac:dyDescent="0.25">
      <c r="A695" s="385"/>
      <c r="B695" s="385"/>
      <c r="C695" s="385"/>
      <c r="D695" s="385"/>
      <c r="E695" s="385"/>
      <c r="F695" s="385"/>
      <c r="G695" s="385"/>
      <c r="H695" s="385"/>
      <c r="I695" s="385"/>
      <c r="J695" s="385"/>
    </row>
    <row r="696" spans="1:10" ht="25.5" customHeight="1" x14ac:dyDescent="0.25">
      <c r="A696" s="375"/>
      <c r="B696" s="380" t="s">
        <v>3</v>
      </c>
      <c r="C696" s="375" t="s">
        <v>4</v>
      </c>
      <c r="D696" s="375" t="s">
        <v>5</v>
      </c>
      <c r="E696" s="512" t="s">
        <v>169</v>
      </c>
      <c r="F696" s="512"/>
      <c r="G696" s="379" t="s">
        <v>6</v>
      </c>
      <c r="H696" s="380" t="s">
        <v>7</v>
      </c>
      <c r="I696" s="380" t="s">
        <v>8</v>
      </c>
      <c r="J696" s="380" t="s">
        <v>10</v>
      </c>
    </row>
    <row r="697" spans="1:10" ht="25.5" x14ac:dyDescent="0.25">
      <c r="A697" s="373" t="s">
        <v>170</v>
      </c>
      <c r="B697" s="382" t="s">
        <v>867</v>
      </c>
      <c r="C697" s="373" t="s">
        <v>113</v>
      </c>
      <c r="D697" s="373" t="s">
        <v>868</v>
      </c>
      <c r="E697" s="513" t="s">
        <v>338</v>
      </c>
      <c r="F697" s="513"/>
      <c r="G697" s="381" t="s">
        <v>155</v>
      </c>
      <c r="H697" s="384">
        <v>1</v>
      </c>
      <c r="I697" s="383">
        <v>839.76</v>
      </c>
      <c r="J697" s="383">
        <v>839.76</v>
      </c>
    </row>
    <row r="698" spans="1:10" ht="26.45" customHeight="1" x14ac:dyDescent="0.25">
      <c r="A698" s="374" t="s">
        <v>172</v>
      </c>
      <c r="B698" s="387" t="s">
        <v>180</v>
      </c>
      <c r="C698" s="374" t="s">
        <v>113</v>
      </c>
      <c r="D698" s="374" t="s">
        <v>181</v>
      </c>
      <c r="E698" s="514" t="s">
        <v>335</v>
      </c>
      <c r="F698" s="514"/>
      <c r="G698" s="386" t="s">
        <v>161</v>
      </c>
      <c r="H698" s="389">
        <v>8.57</v>
      </c>
      <c r="I698" s="388">
        <v>25.81</v>
      </c>
      <c r="J698" s="388">
        <v>221.19</v>
      </c>
    </row>
    <row r="699" spans="1:10" ht="25.5" x14ac:dyDescent="0.25">
      <c r="A699" s="376" t="s">
        <v>189</v>
      </c>
      <c r="B699" s="391" t="s">
        <v>200</v>
      </c>
      <c r="C699" s="376" t="s">
        <v>113</v>
      </c>
      <c r="D699" s="376" t="s">
        <v>201</v>
      </c>
      <c r="E699" s="510" t="s">
        <v>190</v>
      </c>
      <c r="F699" s="510"/>
      <c r="G699" s="390" t="s">
        <v>155</v>
      </c>
      <c r="H699" s="393">
        <v>1.07</v>
      </c>
      <c r="I699" s="392">
        <v>144.80000000000001</v>
      </c>
      <c r="J699" s="392">
        <v>154.93</v>
      </c>
    </row>
    <row r="700" spans="1:10" x14ac:dyDescent="0.25">
      <c r="A700" s="376" t="s">
        <v>189</v>
      </c>
      <c r="B700" s="391" t="s">
        <v>212</v>
      </c>
      <c r="C700" s="376" t="s">
        <v>113</v>
      </c>
      <c r="D700" s="376" t="s">
        <v>213</v>
      </c>
      <c r="E700" s="510" t="s">
        <v>190</v>
      </c>
      <c r="F700" s="510"/>
      <c r="G700" s="390" t="s">
        <v>173</v>
      </c>
      <c r="H700" s="393">
        <v>482.96</v>
      </c>
      <c r="I700" s="392">
        <v>0.96</v>
      </c>
      <c r="J700" s="392">
        <v>463.64</v>
      </c>
    </row>
    <row r="701" spans="1:10" ht="25.5" x14ac:dyDescent="0.25">
      <c r="A701" s="377"/>
      <c r="B701" s="377"/>
      <c r="C701" s="377"/>
      <c r="D701" s="377"/>
      <c r="E701" s="377" t="s">
        <v>174</v>
      </c>
      <c r="F701" s="396">
        <v>140.37</v>
      </c>
      <c r="G701" s="377" t="s">
        <v>175</v>
      </c>
      <c r="H701" s="396">
        <v>0</v>
      </c>
      <c r="I701" s="377" t="s">
        <v>176</v>
      </c>
      <c r="J701" s="396">
        <v>140.37</v>
      </c>
    </row>
    <row r="702" spans="1:10" ht="15" customHeight="1" thickBot="1" x14ac:dyDescent="0.3">
      <c r="A702" s="377"/>
      <c r="B702" s="377"/>
      <c r="C702" s="377"/>
      <c r="D702" s="377"/>
      <c r="E702" s="377" t="s">
        <v>177</v>
      </c>
      <c r="F702" s="396">
        <v>170.89</v>
      </c>
      <c r="G702" s="377"/>
      <c r="H702" s="511" t="s">
        <v>178</v>
      </c>
      <c r="I702" s="511"/>
      <c r="J702" s="396">
        <v>1010.65</v>
      </c>
    </row>
    <row r="703" spans="1:10" ht="15.75" thickTop="1" x14ac:dyDescent="0.25">
      <c r="A703" s="385"/>
      <c r="B703" s="385"/>
      <c r="C703" s="385"/>
      <c r="D703" s="385"/>
      <c r="E703" s="385"/>
      <c r="F703" s="385"/>
      <c r="G703" s="385"/>
      <c r="H703" s="385"/>
      <c r="I703" s="385"/>
      <c r="J703" s="385"/>
    </row>
    <row r="704" spans="1:10" ht="30" x14ac:dyDescent="0.25">
      <c r="A704" s="375"/>
      <c r="B704" s="380" t="s">
        <v>3</v>
      </c>
      <c r="C704" s="375" t="s">
        <v>4</v>
      </c>
      <c r="D704" s="375" t="s">
        <v>5</v>
      </c>
      <c r="E704" s="512" t="s">
        <v>169</v>
      </c>
      <c r="F704" s="512"/>
      <c r="G704" s="379" t="s">
        <v>6</v>
      </c>
      <c r="H704" s="380" t="s">
        <v>7</v>
      </c>
      <c r="I704" s="380" t="s">
        <v>8</v>
      </c>
      <c r="J704" s="380" t="s">
        <v>10</v>
      </c>
    </row>
    <row r="705" spans="1:10" ht="15.75" customHeight="1" x14ac:dyDescent="0.25">
      <c r="A705" s="373" t="s">
        <v>170</v>
      </c>
      <c r="B705" s="382" t="s">
        <v>1114</v>
      </c>
      <c r="C705" s="373" t="s">
        <v>113</v>
      </c>
      <c r="D705" s="373" t="s">
        <v>1115</v>
      </c>
      <c r="E705" s="513" t="s">
        <v>335</v>
      </c>
      <c r="F705" s="513"/>
      <c r="G705" s="381" t="s">
        <v>161</v>
      </c>
      <c r="H705" s="384">
        <v>1</v>
      </c>
      <c r="I705" s="383">
        <v>34.049999999999997</v>
      </c>
      <c r="J705" s="383">
        <v>34.049999999999997</v>
      </c>
    </row>
    <row r="706" spans="1:10" ht="26.45" customHeight="1" x14ac:dyDescent="0.25">
      <c r="A706" s="374" t="s">
        <v>172</v>
      </c>
      <c r="B706" s="387" t="s">
        <v>1116</v>
      </c>
      <c r="C706" s="374" t="s">
        <v>113</v>
      </c>
      <c r="D706" s="374" t="s">
        <v>1117</v>
      </c>
      <c r="E706" s="514" t="s">
        <v>335</v>
      </c>
      <c r="F706" s="514"/>
      <c r="G706" s="386" t="s">
        <v>161</v>
      </c>
      <c r="H706" s="389">
        <v>1</v>
      </c>
      <c r="I706" s="388">
        <v>0.28000000000000003</v>
      </c>
      <c r="J706" s="388">
        <v>0.28000000000000003</v>
      </c>
    </row>
    <row r="707" spans="1:10" x14ac:dyDescent="0.25">
      <c r="A707" s="376" t="s">
        <v>189</v>
      </c>
      <c r="B707" s="391" t="s">
        <v>1118</v>
      </c>
      <c r="C707" s="376" t="s">
        <v>113</v>
      </c>
      <c r="D707" s="376" t="s">
        <v>1119</v>
      </c>
      <c r="E707" s="510" t="s">
        <v>242</v>
      </c>
      <c r="F707" s="510"/>
      <c r="G707" s="390" t="s">
        <v>161</v>
      </c>
      <c r="H707" s="393">
        <v>1</v>
      </c>
      <c r="I707" s="392">
        <v>24.29</v>
      </c>
      <c r="J707" s="392">
        <v>24.29</v>
      </c>
    </row>
    <row r="708" spans="1:10" ht="15" customHeight="1" x14ac:dyDescent="0.25">
      <c r="A708" s="376" t="s">
        <v>189</v>
      </c>
      <c r="B708" s="391" t="s">
        <v>277</v>
      </c>
      <c r="C708" s="376" t="s">
        <v>113</v>
      </c>
      <c r="D708" s="376" t="s">
        <v>278</v>
      </c>
      <c r="E708" s="510" t="s">
        <v>492</v>
      </c>
      <c r="F708" s="510"/>
      <c r="G708" s="390" t="s">
        <v>161</v>
      </c>
      <c r="H708" s="393">
        <v>1</v>
      </c>
      <c r="I708" s="392">
        <v>5</v>
      </c>
      <c r="J708" s="392">
        <v>5</v>
      </c>
    </row>
    <row r="709" spans="1:10" ht="25.5" customHeight="1" x14ac:dyDescent="0.25">
      <c r="A709" s="376" t="s">
        <v>189</v>
      </c>
      <c r="B709" s="391" t="s">
        <v>279</v>
      </c>
      <c r="C709" s="376" t="s">
        <v>113</v>
      </c>
      <c r="D709" s="376" t="s">
        <v>280</v>
      </c>
      <c r="E709" s="510" t="s">
        <v>492</v>
      </c>
      <c r="F709" s="510"/>
      <c r="G709" s="390" t="s">
        <v>161</v>
      </c>
      <c r="H709" s="393">
        <v>1</v>
      </c>
      <c r="I709" s="392">
        <v>0.88</v>
      </c>
      <c r="J709" s="392">
        <v>0.88</v>
      </c>
    </row>
    <row r="710" spans="1:10" ht="25.5" x14ac:dyDescent="0.25">
      <c r="A710" s="376" t="s">
        <v>189</v>
      </c>
      <c r="B710" s="391" t="s">
        <v>243</v>
      </c>
      <c r="C710" s="376" t="s">
        <v>113</v>
      </c>
      <c r="D710" s="376" t="s">
        <v>244</v>
      </c>
      <c r="E710" s="510" t="s">
        <v>492</v>
      </c>
      <c r="F710" s="510"/>
      <c r="G710" s="390" t="s">
        <v>161</v>
      </c>
      <c r="H710" s="393">
        <v>1</v>
      </c>
      <c r="I710" s="392">
        <v>1.49</v>
      </c>
      <c r="J710" s="392">
        <v>1.49</v>
      </c>
    </row>
    <row r="711" spans="1:10" ht="25.5" x14ac:dyDescent="0.25">
      <c r="A711" s="376" t="s">
        <v>189</v>
      </c>
      <c r="B711" s="391" t="s">
        <v>245</v>
      </c>
      <c r="C711" s="376" t="s">
        <v>113</v>
      </c>
      <c r="D711" s="376" t="s">
        <v>246</v>
      </c>
      <c r="E711" s="510" t="s">
        <v>492</v>
      </c>
      <c r="F711" s="510"/>
      <c r="G711" s="390" t="s">
        <v>161</v>
      </c>
      <c r="H711" s="393">
        <v>1</v>
      </c>
      <c r="I711" s="392">
        <v>0.11</v>
      </c>
      <c r="J711" s="392">
        <v>0.11</v>
      </c>
    </row>
    <row r="712" spans="1:10" ht="25.5" x14ac:dyDescent="0.25">
      <c r="A712" s="376" t="s">
        <v>189</v>
      </c>
      <c r="B712" s="391" t="s">
        <v>281</v>
      </c>
      <c r="C712" s="376" t="s">
        <v>113</v>
      </c>
      <c r="D712" s="376" t="s">
        <v>282</v>
      </c>
      <c r="E712" s="510" t="s">
        <v>492</v>
      </c>
      <c r="F712" s="510"/>
      <c r="G712" s="390" t="s">
        <v>161</v>
      </c>
      <c r="H712" s="393">
        <v>1</v>
      </c>
      <c r="I712" s="392">
        <v>0.59</v>
      </c>
      <c r="J712" s="392">
        <v>0.59</v>
      </c>
    </row>
    <row r="713" spans="1:10" ht="25.5" x14ac:dyDescent="0.25">
      <c r="A713" s="376" t="s">
        <v>189</v>
      </c>
      <c r="B713" s="391" t="s">
        <v>283</v>
      </c>
      <c r="C713" s="376" t="s">
        <v>113</v>
      </c>
      <c r="D713" s="376" t="s">
        <v>284</v>
      </c>
      <c r="E713" s="510" t="s">
        <v>492</v>
      </c>
      <c r="F713" s="510"/>
      <c r="G713" s="390" t="s">
        <v>161</v>
      </c>
      <c r="H713" s="393">
        <v>1</v>
      </c>
      <c r="I713" s="392">
        <v>1.41</v>
      </c>
      <c r="J713" s="392">
        <v>1.41</v>
      </c>
    </row>
    <row r="714" spans="1:10" ht="25.5" x14ac:dyDescent="0.25">
      <c r="A714" s="377"/>
      <c r="B714" s="377"/>
      <c r="C714" s="377"/>
      <c r="D714" s="377"/>
      <c r="E714" s="377" t="s">
        <v>174</v>
      </c>
      <c r="F714" s="396">
        <v>24.57</v>
      </c>
      <c r="G714" s="377" t="s">
        <v>175</v>
      </c>
      <c r="H714" s="396">
        <v>0</v>
      </c>
      <c r="I714" s="377" t="s">
        <v>176</v>
      </c>
      <c r="J714" s="396">
        <v>24.57</v>
      </c>
    </row>
    <row r="715" spans="1:10" ht="15" customHeight="1" thickBot="1" x14ac:dyDescent="0.3">
      <c r="A715" s="377"/>
      <c r="B715" s="377"/>
      <c r="C715" s="377"/>
      <c r="D715" s="377"/>
      <c r="E715" s="377" t="s">
        <v>177</v>
      </c>
      <c r="F715" s="396">
        <v>6.92</v>
      </c>
      <c r="G715" s="377"/>
      <c r="H715" s="511" t="s">
        <v>178</v>
      </c>
      <c r="I715" s="511"/>
      <c r="J715" s="396">
        <v>40.97</v>
      </c>
    </row>
    <row r="716" spans="1:10" ht="15.75" customHeight="1" thickTop="1" x14ac:dyDescent="0.25">
      <c r="A716" s="385"/>
      <c r="B716" s="385"/>
      <c r="C716" s="385"/>
      <c r="D716" s="385"/>
      <c r="E716" s="385"/>
      <c r="F716" s="385"/>
      <c r="G716" s="385"/>
      <c r="H716" s="385"/>
      <c r="I716" s="385"/>
      <c r="J716" s="385"/>
    </row>
    <row r="717" spans="1:10" ht="30" x14ac:dyDescent="0.25">
      <c r="A717" s="375"/>
      <c r="B717" s="380" t="s">
        <v>3</v>
      </c>
      <c r="C717" s="375" t="s">
        <v>4</v>
      </c>
      <c r="D717" s="375" t="s">
        <v>5</v>
      </c>
      <c r="E717" s="512" t="s">
        <v>169</v>
      </c>
      <c r="F717" s="512"/>
      <c r="G717" s="379" t="s">
        <v>6</v>
      </c>
      <c r="H717" s="380" t="s">
        <v>7</v>
      </c>
      <c r="I717" s="380" t="s">
        <v>8</v>
      </c>
      <c r="J717" s="380" t="s">
        <v>10</v>
      </c>
    </row>
    <row r="718" spans="1:10" ht="26.45" customHeight="1" x14ac:dyDescent="0.25">
      <c r="A718" s="373" t="s">
        <v>170</v>
      </c>
      <c r="B718" s="382" t="s">
        <v>616</v>
      </c>
      <c r="C718" s="373" t="s">
        <v>113</v>
      </c>
      <c r="D718" s="373" t="s">
        <v>617</v>
      </c>
      <c r="E718" s="513" t="s">
        <v>335</v>
      </c>
      <c r="F718" s="513"/>
      <c r="G718" s="381" t="s">
        <v>161</v>
      </c>
      <c r="H718" s="384">
        <v>1</v>
      </c>
      <c r="I718" s="383">
        <v>27.11</v>
      </c>
      <c r="J718" s="383">
        <v>27.11</v>
      </c>
    </row>
    <row r="719" spans="1:10" ht="26.45" customHeight="1" x14ac:dyDescent="0.25">
      <c r="A719" s="374" t="s">
        <v>172</v>
      </c>
      <c r="B719" s="387" t="s">
        <v>869</v>
      </c>
      <c r="C719" s="374" t="s">
        <v>113</v>
      </c>
      <c r="D719" s="374" t="s">
        <v>870</v>
      </c>
      <c r="E719" s="514" t="s">
        <v>335</v>
      </c>
      <c r="F719" s="514"/>
      <c r="G719" s="386" t="s">
        <v>161</v>
      </c>
      <c r="H719" s="389">
        <v>1</v>
      </c>
      <c r="I719" s="388">
        <v>0.63</v>
      </c>
      <c r="J719" s="388">
        <v>0.63</v>
      </c>
    </row>
    <row r="720" spans="1:10" ht="15" customHeight="1" x14ac:dyDescent="0.25">
      <c r="A720" s="376" t="s">
        <v>189</v>
      </c>
      <c r="B720" s="391" t="s">
        <v>871</v>
      </c>
      <c r="C720" s="376" t="s">
        <v>113</v>
      </c>
      <c r="D720" s="376" t="s">
        <v>872</v>
      </c>
      <c r="E720" s="510" t="s">
        <v>242</v>
      </c>
      <c r="F720" s="510"/>
      <c r="G720" s="390" t="s">
        <v>161</v>
      </c>
      <c r="H720" s="393">
        <v>1</v>
      </c>
      <c r="I720" s="392">
        <v>16.89</v>
      </c>
      <c r="J720" s="392">
        <v>16.89</v>
      </c>
    </row>
    <row r="721" spans="1:10" ht="25.5" x14ac:dyDescent="0.25">
      <c r="A721" s="376" t="s">
        <v>189</v>
      </c>
      <c r="B721" s="391" t="s">
        <v>277</v>
      </c>
      <c r="C721" s="376" t="s">
        <v>113</v>
      </c>
      <c r="D721" s="376" t="s">
        <v>278</v>
      </c>
      <c r="E721" s="510" t="s">
        <v>492</v>
      </c>
      <c r="F721" s="510"/>
      <c r="G721" s="390" t="s">
        <v>161</v>
      </c>
      <c r="H721" s="393">
        <v>1</v>
      </c>
      <c r="I721" s="392">
        <v>5</v>
      </c>
      <c r="J721" s="392">
        <v>5</v>
      </c>
    </row>
    <row r="722" spans="1:10" ht="25.5" x14ac:dyDescent="0.25">
      <c r="A722" s="376" t="s">
        <v>189</v>
      </c>
      <c r="B722" s="391" t="s">
        <v>279</v>
      </c>
      <c r="C722" s="376" t="s">
        <v>113</v>
      </c>
      <c r="D722" s="376" t="s">
        <v>280</v>
      </c>
      <c r="E722" s="510" t="s">
        <v>492</v>
      </c>
      <c r="F722" s="510"/>
      <c r="G722" s="390" t="s">
        <v>161</v>
      </c>
      <c r="H722" s="393">
        <v>1</v>
      </c>
      <c r="I722" s="392">
        <v>0.88</v>
      </c>
      <c r="J722" s="392">
        <v>0.88</v>
      </c>
    </row>
    <row r="723" spans="1:10" ht="15" customHeight="1" x14ac:dyDescent="0.25">
      <c r="A723" s="376" t="s">
        <v>189</v>
      </c>
      <c r="B723" s="391" t="s">
        <v>243</v>
      </c>
      <c r="C723" s="376" t="s">
        <v>113</v>
      </c>
      <c r="D723" s="376" t="s">
        <v>244</v>
      </c>
      <c r="E723" s="510" t="s">
        <v>492</v>
      </c>
      <c r="F723" s="510"/>
      <c r="G723" s="390" t="s">
        <v>161</v>
      </c>
      <c r="H723" s="393">
        <v>1</v>
      </c>
      <c r="I723" s="392">
        <v>1.49</v>
      </c>
      <c r="J723" s="392">
        <v>1.49</v>
      </c>
    </row>
    <row r="724" spans="1:10" ht="15" customHeight="1" x14ac:dyDescent="0.25">
      <c r="A724" s="376" t="s">
        <v>189</v>
      </c>
      <c r="B724" s="391" t="s">
        <v>245</v>
      </c>
      <c r="C724" s="376" t="s">
        <v>113</v>
      </c>
      <c r="D724" s="376" t="s">
        <v>246</v>
      </c>
      <c r="E724" s="510" t="s">
        <v>492</v>
      </c>
      <c r="F724" s="510"/>
      <c r="G724" s="390" t="s">
        <v>161</v>
      </c>
      <c r="H724" s="393">
        <v>1</v>
      </c>
      <c r="I724" s="392">
        <v>0.11</v>
      </c>
      <c r="J724" s="392">
        <v>0.11</v>
      </c>
    </row>
    <row r="725" spans="1:10" ht="15" customHeight="1" x14ac:dyDescent="0.25">
      <c r="A725" s="376" t="s">
        <v>189</v>
      </c>
      <c r="B725" s="391" t="s">
        <v>873</v>
      </c>
      <c r="C725" s="376" t="s">
        <v>113</v>
      </c>
      <c r="D725" s="376" t="s">
        <v>874</v>
      </c>
      <c r="E725" s="510" t="s">
        <v>492</v>
      </c>
      <c r="F725" s="510"/>
      <c r="G725" s="390" t="s">
        <v>161</v>
      </c>
      <c r="H725" s="393">
        <v>1</v>
      </c>
      <c r="I725" s="392">
        <v>0.78</v>
      </c>
      <c r="J725" s="392">
        <v>0.78</v>
      </c>
    </row>
    <row r="726" spans="1:10" ht="15" customHeight="1" x14ac:dyDescent="0.25">
      <c r="A726" s="376" t="s">
        <v>189</v>
      </c>
      <c r="B726" s="391" t="s">
        <v>875</v>
      </c>
      <c r="C726" s="376" t="s">
        <v>113</v>
      </c>
      <c r="D726" s="376" t="s">
        <v>876</v>
      </c>
      <c r="E726" s="510" t="s">
        <v>492</v>
      </c>
      <c r="F726" s="510"/>
      <c r="G726" s="390" t="s">
        <v>161</v>
      </c>
      <c r="H726" s="393">
        <v>1</v>
      </c>
      <c r="I726" s="392">
        <v>1.33</v>
      </c>
      <c r="J726" s="392">
        <v>1.33</v>
      </c>
    </row>
    <row r="727" spans="1:10" ht="15" customHeight="1" x14ac:dyDescent="0.25">
      <c r="A727" s="377"/>
      <c r="B727" s="377"/>
      <c r="C727" s="377"/>
      <c r="D727" s="377"/>
      <c r="E727" s="377" t="s">
        <v>174</v>
      </c>
      <c r="F727" s="396">
        <v>17.52</v>
      </c>
      <c r="G727" s="377" t="s">
        <v>175</v>
      </c>
      <c r="H727" s="396">
        <v>0</v>
      </c>
      <c r="I727" s="377" t="s">
        <v>176</v>
      </c>
      <c r="J727" s="396">
        <v>17.52</v>
      </c>
    </row>
    <row r="728" spans="1:10" ht="15" customHeight="1" thickBot="1" x14ac:dyDescent="0.3">
      <c r="A728" s="377"/>
      <c r="B728" s="377"/>
      <c r="C728" s="377"/>
      <c r="D728" s="377"/>
      <c r="E728" s="377" t="s">
        <v>177</v>
      </c>
      <c r="F728" s="396">
        <v>5.51</v>
      </c>
      <c r="G728" s="377"/>
      <c r="H728" s="511" t="s">
        <v>178</v>
      </c>
      <c r="I728" s="511"/>
      <c r="J728" s="396">
        <v>32.619999999999997</v>
      </c>
    </row>
    <row r="729" spans="1:10" ht="15.75" thickTop="1" x14ac:dyDescent="0.25">
      <c r="A729" s="385"/>
      <c r="B729" s="385"/>
      <c r="C729" s="385"/>
      <c r="D729" s="385"/>
      <c r="E729" s="385"/>
      <c r="F729" s="385"/>
      <c r="G729" s="385"/>
      <c r="H729" s="385"/>
      <c r="I729" s="385"/>
      <c r="J729" s="385"/>
    </row>
    <row r="730" spans="1:10" ht="15.75" customHeight="1" x14ac:dyDescent="0.25">
      <c r="A730" s="375"/>
      <c r="B730" s="380" t="s">
        <v>3</v>
      </c>
      <c r="C730" s="375" t="s">
        <v>4</v>
      </c>
      <c r="D730" s="375" t="s">
        <v>5</v>
      </c>
      <c r="E730" s="512" t="s">
        <v>169</v>
      </c>
      <c r="F730" s="512"/>
      <c r="G730" s="379" t="s">
        <v>6</v>
      </c>
      <c r="H730" s="380" t="s">
        <v>7</v>
      </c>
      <c r="I730" s="380" t="s">
        <v>8</v>
      </c>
      <c r="J730" s="380" t="s">
        <v>10</v>
      </c>
    </row>
    <row r="731" spans="1:10" ht="26.45" customHeight="1" x14ac:dyDescent="0.25">
      <c r="A731" s="373" t="s">
        <v>170</v>
      </c>
      <c r="B731" s="382" t="s">
        <v>531</v>
      </c>
      <c r="C731" s="373" t="s">
        <v>113</v>
      </c>
      <c r="D731" s="373" t="s">
        <v>532</v>
      </c>
      <c r="E731" s="513" t="s">
        <v>335</v>
      </c>
      <c r="F731" s="513"/>
      <c r="G731" s="381" t="s">
        <v>161</v>
      </c>
      <c r="H731" s="384">
        <v>1</v>
      </c>
      <c r="I731" s="383">
        <v>26.27</v>
      </c>
      <c r="J731" s="383">
        <v>26.27</v>
      </c>
    </row>
    <row r="732" spans="1:10" ht="38.25" x14ac:dyDescent="0.25">
      <c r="A732" s="374" t="s">
        <v>172</v>
      </c>
      <c r="B732" s="387" t="s">
        <v>877</v>
      </c>
      <c r="C732" s="374" t="s">
        <v>113</v>
      </c>
      <c r="D732" s="374" t="s">
        <v>878</v>
      </c>
      <c r="E732" s="514" t="s">
        <v>335</v>
      </c>
      <c r="F732" s="514"/>
      <c r="G732" s="386" t="s">
        <v>161</v>
      </c>
      <c r="H732" s="389">
        <v>1</v>
      </c>
      <c r="I732" s="388">
        <v>0.3</v>
      </c>
      <c r="J732" s="388">
        <v>0.3</v>
      </c>
    </row>
    <row r="733" spans="1:10" ht="15" customHeight="1" x14ac:dyDescent="0.25">
      <c r="A733" s="376" t="s">
        <v>189</v>
      </c>
      <c r="B733" s="391" t="s">
        <v>879</v>
      </c>
      <c r="C733" s="376" t="s">
        <v>113</v>
      </c>
      <c r="D733" s="376" t="s">
        <v>880</v>
      </c>
      <c r="E733" s="510" t="s">
        <v>242</v>
      </c>
      <c r="F733" s="510"/>
      <c r="G733" s="390" t="s">
        <v>161</v>
      </c>
      <c r="H733" s="393">
        <v>1</v>
      </c>
      <c r="I733" s="392">
        <v>16.89</v>
      </c>
      <c r="J733" s="392">
        <v>16.89</v>
      </c>
    </row>
    <row r="734" spans="1:10" ht="15" customHeight="1" x14ac:dyDescent="0.25">
      <c r="A734" s="376" t="s">
        <v>189</v>
      </c>
      <c r="B734" s="391" t="s">
        <v>277</v>
      </c>
      <c r="C734" s="376" t="s">
        <v>113</v>
      </c>
      <c r="D734" s="376" t="s">
        <v>278</v>
      </c>
      <c r="E734" s="510" t="s">
        <v>492</v>
      </c>
      <c r="F734" s="510"/>
      <c r="G734" s="390" t="s">
        <v>161</v>
      </c>
      <c r="H734" s="393">
        <v>1</v>
      </c>
      <c r="I734" s="392">
        <v>5</v>
      </c>
      <c r="J734" s="392">
        <v>5</v>
      </c>
    </row>
    <row r="735" spans="1:10" ht="25.5" x14ac:dyDescent="0.25">
      <c r="A735" s="376" t="s">
        <v>189</v>
      </c>
      <c r="B735" s="391" t="s">
        <v>279</v>
      </c>
      <c r="C735" s="376" t="s">
        <v>113</v>
      </c>
      <c r="D735" s="376" t="s">
        <v>280</v>
      </c>
      <c r="E735" s="510" t="s">
        <v>492</v>
      </c>
      <c r="F735" s="510"/>
      <c r="G735" s="390" t="s">
        <v>161</v>
      </c>
      <c r="H735" s="393">
        <v>1</v>
      </c>
      <c r="I735" s="392">
        <v>0.88</v>
      </c>
      <c r="J735" s="392">
        <v>0.88</v>
      </c>
    </row>
    <row r="736" spans="1:10" ht="25.5" x14ac:dyDescent="0.25">
      <c r="A736" s="376" t="s">
        <v>189</v>
      </c>
      <c r="B736" s="391" t="s">
        <v>243</v>
      </c>
      <c r="C736" s="376" t="s">
        <v>113</v>
      </c>
      <c r="D736" s="376" t="s">
        <v>244</v>
      </c>
      <c r="E736" s="510" t="s">
        <v>492</v>
      </c>
      <c r="F736" s="510"/>
      <c r="G736" s="390" t="s">
        <v>161</v>
      </c>
      <c r="H736" s="393">
        <v>1</v>
      </c>
      <c r="I736" s="392">
        <v>1.49</v>
      </c>
      <c r="J736" s="392">
        <v>1.49</v>
      </c>
    </row>
    <row r="737" spans="1:10" ht="15" customHeight="1" x14ac:dyDescent="0.25">
      <c r="A737" s="376" t="s">
        <v>189</v>
      </c>
      <c r="B737" s="391" t="s">
        <v>245</v>
      </c>
      <c r="C737" s="376" t="s">
        <v>113</v>
      </c>
      <c r="D737" s="376" t="s">
        <v>246</v>
      </c>
      <c r="E737" s="510" t="s">
        <v>492</v>
      </c>
      <c r="F737" s="510"/>
      <c r="G737" s="390" t="s">
        <v>161</v>
      </c>
      <c r="H737" s="393">
        <v>1</v>
      </c>
      <c r="I737" s="392">
        <v>0.11</v>
      </c>
      <c r="J737" s="392">
        <v>0.11</v>
      </c>
    </row>
    <row r="738" spans="1:10" ht="15" customHeight="1" x14ac:dyDescent="0.25">
      <c r="A738" s="376" t="s">
        <v>189</v>
      </c>
      <c r="B738" s="391" t="s">
        <v>881</v>
      </c>
      <c r="C738" s="376" t="s">
        <v>113</v>
      </c>
      <c r="D738" s="376" t="s">
        <v>882</v>
      </c>
      <c r="E738" s="510" t="s">
        <v>492</v>
      </c>
      <c r="F738" s="510"/>
      <c r="G738" s="390" t="s">
        <v>161</v>
      </c>
      <c r="H738" s="393">
        <v>1</v>
      </c>
      <c r="I738" s="392">
        <v>0.41</v>
      </c>
      <c r="J738" s="392">
        <v>0.41</v>
      </c>
    </row>
    <row r="739" spans="1:10" ht="15" customHeight="1" x14ac:dyDescent="0.25">
      <c r="A739" s="376" t="s">
        <v>189</v>
      </c>
      <c r="B739" s="391" t="s">
        <v>883</v>
      </c>
      <c r="C739" s="376" t="s">
        <v>113</v>
      </c>
      <c r="D739" s="376" t="s">
        <v>884</v>
      </c>
      <c r="E739" s="510" t="s">
        <v>492</v>
      </c>
      <c r="F739" s="510"/>
      <c r="G739" s="390" t="s">
        <v>161</v>
      </c>
      <c r="H739" s="393">
        <v>1</v>
      </c>
      <c r="I739" s="392">
        <v>1.19</v>
      </c>
      <c r="J739" s="392">
        <v>1.19</v>
      </c>
    </row>
    <row r="740" spans="1:10" ht="15" customHeight="1" x14ac:dyDescent="0.25">
      <c r="A740" s="377"/>
      <c r="B740" s="377"/>
      <c r="C740" s="377"/>
      <c r="D740" s="377"/>
      <c r="E740" s="377" t="s">
        <v>174</v>
      </c>
      <c r="F740" s="396">
        <v>17.190000000000001</v>
      </c>
      <c r="G740" s="377" t="s">
        <v>175</v>
      </c>
      <c r="H740" s="396">
        <v>0</v>
      </c>
      <c r="I740" s="377" t="s">
        <v>176</v>
      </c>
      <c r="J740" s="396">
        <v>17.190000000000001</v>
      </c>
    </row>
    <row r="741" spans="1:10" ht="15" customHeight="1" thickBot="1" x14ac:dyDescent="0.3">
      <c r="A741" s="377"/>
      <c r="B741" s="377"/>
      <c r="C741" s="377"/>
      <c r="D741" s="377"/>
      <c r="E741" s="377" t="s">
        <v>177</v>
      </c>
      <c r="F741" s="396">
        <v>5.34</v>
      </c>
      <c r="G741" s="377"/>
      <c r="H741" s="511" t="s">
        <v>178</v>
      </c>
      <c r="I741" s="511"/>
      <c r="J741" s="396">
        <v>31.61</v>
      </c>
    </row>
    <row r="742" spans="1:10" ht="15" customHeight="1" thickTop="1" x14ac:dyDescent="0.25">
      <c r="A742" s="385"/>
      <c r="B742" s="385"/>
      <c r="C742" s="385"/>
      <c r="D742" s="385"/>
      <c r="E742" s="385"/>
      <c r="F742" s="385"/>
      <c r="G742" s="385"/>
      <c r="H742" s="385"/>
      <c r="I742" s="385"/>
      <c r="J742" s="385"/>
    </row>
    <row r="743" spans="1:10" ht="30" x14ac:dyDescent="0.25">
      <c r="A743" s="375"/>
      <c r="B743" s="380" t="s">
        <v>3</v>
      </c>
      <c r="C743" s="375" t="s">
        <v>4</v>
      </c>
      <c r="D743" s="375" t="s">
        <v>5</v>
      </c>
      <c r="E743" s="512" t="s">
        <v>169</v>
      </c>
      <c r="F743" s="512"/>
      <c r="G743" s="379" t="s">
        <v>6</v>
      </c>
      <c r="H743" s="380" t="s">
        <v>7</v>
      </c>
      <c r="I743" s="380" t="s">
        <v>8</v>
      </c>
      <c r="J743" s="380" t="s">
        <v>10</v>
      </c>
    </row>
    <row r="744" spans="1:10" ht="15.75" customHeight="1" x14ac:dyDescent="0.25">
      <c r="A744" s="373" t="s">
        <v>170</v>
      </c>
      <c r="B744" s="382" t="s">
        <v>685</v>
      </c>
      <c r="C744" s="373" t="s">
        <v>366</v>
      </c>
      <c r="D744" s="373" t="s">
        <v>686</v>
      </c>
      <c r="E744" s="513" t="s">
        <v>338</v>
      </c>
      <c r="F744" s="513"/>
      <c r="G744" s="381" t="s">
        <v>155</v>
      </c>
      <c r="H744" s="384">
        <v>1</v>
      </c>
      <c r="I744" s="383">
        <v>693.73</v>
      </c>
      <c r="J744" s="383">
        <v>693.73</v>
      </c>
    </row>
    <row r="745" spans="1:10" ht="26.45" customHeight="1" x14ac:dyDescent="0.25">
      <c r="A745" s="374" t="s">
        <v>172</v>
      </c>
      <c r="B745" s="387" t="s">
        <v>180</v>
      </c>
      <c r="C745" s="374" t="s">
        <v>113</v>
      </c>
      <c r="D745" s="374" t="s">
        <v>181</v>
      </c>
      <c r="E745" s="514" t="s">
        <v>335</v>
      </c>
      <c r="F745" s="514"/>
      <c r="G745" s="386" t="s">
        <v>161</v>
      </c>
      <c r="H745" s="389">
        <v>4</v>
      </c>
      <c r="I745" s="388">
        <v>25.81</v>
      </c>
      <c r="J745" s="388">
        <v>103.24</v>
      </c>
    </row>
    <row r="746" spans="1:10" ht="25.5" x14ac:dyDescent="0.25">
      <c r="A746" s="376" t="s">
        <v>189</v>
      </c>
      <c r="B746" s="391" t="s">
        <v>200</v>
      </c>
      <c r="C746" s="376" t="s">
        <v>113</v>
      </c>
      <c r="D746" s="376" t="s">
        <v>201</v>
      </c>
      <c r="E746" s="510" t="s">
        <v>190</v>
      </c>
      <c r="F746" s="510"/>
      <c r="G746" s="390" t="s">
        <v>155</v>
      </c>
      <c r="H746" s="393">
        <v>1.08</v>
      </c>
      <c r="I746" s="392">
        <v>144.80000000000001</v>
      </c>
      <c r="J746" s="392">
        <v>156.38</v>
      </c>
    </row>
    <row r="747" spans="1:10" x14ac:dyDescent="0.25">
      <c r="A747" s="376" t="s">
        <v>189</v>
      </c>
      <c r="B747" s="391" t="s">
        <v>212</v>
      </c>
      <c r="C747" s="376" t="s">
        <v>113</v>
      </c>
      <c r="D747" s="376" t="s">
        <v>213</v>
      </c>
      <c r="E747" s="510" t="s">
        <v>190</v>
      </c>
      <c r="F747" s="510"/>
      <c r="G747" s="390" t="s">
        <v>173</v>
      </c>
      <c r="H747" s="393">
        <v>452.2</v>
      </c>
      <c r="I747" s="392">
        <v>0.96</v>
      </c>
      <c r="J747" s="392">
        <v>434.11</v>
      </c>
    </row>
    <row r="748" spans="1:10" ht="15" customHeight="1" x14ac:dyDescent="0.25">
      <c r="A748" s="377"/>
      <c r="B748" s="377"/>
      <c r="C748" s="377"/>
      <c r="D748" s="377"/>
      <c r="E748" s="377" t="s">
        <v>174</v>
      </c>
      <c r="F748" s="396">
        <v>65.52</v>
      </c>
      <c r="G748" s="377" t="s">
        <v>175</v>
      </c>
      <c r="H748" s="396">
        <v>0</v>
      </c>
      <c r="I748" s="377" t="s">
        <v>176</v>
      </c>
      <c r="J748" s="396">
        <v>65.52</v>
      </c>
    </row>
    <row r="749" spans="1:10" ht="15" customHeight="1" thickBot="1" x14ac:dyDescent="0.3">
      <c r="A749" s="377"/>
      <c r="B749" s="377"/>
      <c r="C749" s="377"/>
      <c r="D749" s="377"/>
      <c r="E749" s="377" t="s">
        <v>177</v>
      </c>
      <c r="F749" s="396">
        <v>141.16999999999999</v>
      </c>
      <c r="G749" s="377"/>
      <c r="H749" s="511" t="s">
        <v>178</v>
      </c>
      <c r="I749" s="511"/>
      <c r="J749" s="396">
        <v>834.9</v>
      </c>
    </row>
    <row r="750" spans="1:10" ht="15.75" thickTop="1" x14ac:dyDescent="0.25">
      <c r="A750" s="385"/>
      <c r="B750" s="385"/>
      <c r="C750" s="385"/>
      <c r="D750" s="385"/>
      <c r="E750" s="385"/>
      <c r="F750" s="385"/>
      <c r="G750" s="385"/>
      <c r="H750" s="385"/>
      <c r="I750" s="385"/>
      <c r="J750" s="385"/>
    </row>
    <row r="751" spans="1:10" ht="15" customHeight="1" x14ac:dyDescent="0.25">
      <c r="A751" s="375"/>
      <c r="B751" s="380" t="s">
        <v>3</v>
      </c>
      <c r="C751" s="375" t="s">
        <v>4</v>
      </c>
      <c r="D751" s="375" t="s">
        <v>5</v>
      </c>
      <c r="E751" s="512" t="s">
        <v>169</v>
      </c>
      <c r="F751" s="512"/>
      <c r="G751" s="379" t="s">
        <v>6</v>
      </c>
      <c r="H751" s="380" t="s">
        <v>7</v>
      </c>
      <c r="I751" s="380" t="s">
        <v>8</v>
      </c>
      <c r="J751" s="380" t="s">
        <v>10</v>
      </c>
    </row>
    <row r="752" spans="1:10" ht="15" customHeight="1" x14ac:dyDescent="0.25">
      <c r="A752" s="373" t="s">
        <v>170</v>
      </c>
      <c r="B752" s="382" t="s">
        <v>818</v>
      </c>
      <c r="C752" s="373" t="s">
        <v>366</v>
      </c>
      <c r="D752" s="373" t="s">
        <v>819</v>
      </c>
      <c r="E752" s="513" t="s">
        <v>338</v>
      </c>
      <c r="F752" s="513"/>
      <c r="G752" s="381" t="s">
        <v>274</v>
      </c>
      <c r="H752" s="384">
        <v>1</v>
      </c>
      <c r="I752" s="383">
        <v>1.59</v>
      </c>
      <c r="J752" s="383">
        <v>1.59</v>
      </c>
    </row>
    <row r="753" spans="1:10" ht="15" customHeight="1" x14ac:dyDescent="0.25">
      <c r="A753" s="374" t="s">
        <v>172</v>
      </c>
      <c r="B753" s="387" t="s">
        <v>180</v>
      </c>
      <c r="C753" s="374" t="s">
        <v>113</v>
      </c>
      <c r="D753" s="374" t="s">
        <v>181</v>
      </c>
      <c r="E753" s="514" t="s">
        <v>335</v>
      </c>
      <c r="F753" s="514"/>
      <c r="G753" s="386" t="s">
        <v>161</v>
      </c>
      <c r="H753" s="389">
        <v>7.0000000000000001E-3</v>
      </c>
      <c r="I753" s="388">
        <v>25.81</v>
      </c>
      <c r="J753" s="388">
        <v>0.18</v>
      </c>
    </row>
    <row r="754" spans="1:10" ht="15" customHeight="1" x14ac:dyDescent="0.25">
      <c r="A754" s="376" t="s">
        <v>189</v>
      </c>
      <c r="B754" s="391" t="s">
        <v>885</v>
      </c>
      <c r="C754" s="376" t="s">
        <v>366</v>
      </c>
      <c r="D754" s="376" t="s">
        <v>886</v>
      </c>
      <c r="E754" s="510" t="s">
        <v>190</v>
      </c>
      <c r="F754" s="510"/>
      <c r="G754" s="390" t="s">
        <v>274</v>
      </c>
      <c r="H754" s="393">
        <v>0.84</v>
      </c>
      <c r="I754" s="392">
        <v>1.69</v>
      </c>
      <c r="J754" s="392">
        <v>1.41</v>
      </c>
    </row>
    <row r="755" spans="1:10" ht="15" customHeight="1" x14ac:dyDescent="0.25">
      <c r="A755" s="377"/>
      <c r="B755" s="377"/>
      <c r="C755" s="377"/>
      <c r="D755" s="377"/>
      <c r="E755" s="377" t="s">
        <v>174</v>
      </c>
      <c r="F755" s="396">
        <v>0.11</v>
      </c>
      <c r="G755" s="377" t="s">
        <v>175</v>
      </c>
      <c r="H755" s="396">
        <v>0</v>
      </c>
      <c r="I755" s="377" t="s">
        <v>176</v>
      </c>
      <c r="J755" s="396">
        <v>0.11</v>
      </c>
    </row>
    <row r="756" spans="1:10" ht="15" customHeight="1" thickBot="1" x14ac:dyDescent="0.3">
      <c r="A756" s="377"/>
      <c r="B756" s="377"/>
      <c r="C756" s="377"/>
      <c r="D756" s="377"/>
      <c r="E756" s="377" t="s">
        <v>177</v>
      </c>
      <c r="F756" s="396">
        <v>0.32</v>
      </c>
      <c r="G756" s="377"/>
      <c r="H756" s="511" t="s">
        <v>178</v>
      </c>
      <c r="I756" s="511"/>
      <c r="J756" s="396">
        <v>1.91</v>
      </c>
    </row>
    <row r="757" spans="1:10" ht="26.45" customHeight="1" thickTop="1" x14ac:dyDescent="0.25">
      <c r="A757" s="385"/>
      <c r="B757" s="385"/>
      <c r="C757" s="385"/>
      <c r="D757" s="385"/>
      <c r="E757" s="385"/>
      <c r="F757" s="385"/>
      <c r="G757" s="385"/>
      <c r="H757" s="385"/>
      <c r="I757" s="385"/>
      <c r="J757" s="385"/>
    </row>
    <row r="758" spans="1:10" ht="15.75" customHeight="1" x14ac:dyDescent="0.25">
      <c r="A758" s="375"/>
      <c r="B758" s="380" t="s">
        <v>3</v>
      </c>
      <c r="C758" s="375" t="s">
        <v>4</v>
      </c>
      <c r="D758" s="375" t="s">
        <v>5</v>
      </c>
      <c r="E758" s="512" t="s">
        <v>169</v>
      </c>
      <c r="F758" s="512"/>
      <c r="G758" s="379" t="s">
        <v>6</v>
      </c>
      <c r="H758" s="380" t="s">
        <v>7</v>
      </c>
      <c r="I758" s="380" t="s">
        <v>8</v>
      </c>
      <c r="J758" s="380" t="s">
        <v>10</v>
      </c>
    </row>
    <row r="759" spans="1:10" ht="38.25" x14ac:dyDescent="0.25">
      <c r="A759" s="373" t="s">
        <v>170</v>
      </c>
      <c r="B759" s="382" t="s">
        <v>518</v>
      </c>
      <c r="C759" s="373" t="s">
        <v>366</v>
      </c>
      <c r="D759" s="373" t="s">
        <v>519</v>
      </c>
      <c r="E759" s="513" t="s">
        <v>520</v>
      </c>
      <c r="F759" s="513"/>
      <c r="G759" s="381" t="s">
        <v>274</v>
      </c>
      <c r="H759" s="384">
        <v>1</v>
      </c>
      <c r="I759" s="383">
        <v>13.37</v>
      </c>
      <c r="J759" s="383">
        <v>13.37</v>
      </c>
    </row>
    <row r="760" spans="1:10" ht="26.45" customHeight="1" x14ac:dyDescent="0.25">
      <c r="A760" s="374" t="s">
        <v>172</v>
      </c>
      <c r="B760" s="387" t="s">
        <v>180</v>
      </c>
      <c r="C760" s="374" t="s">
        <v>113</v>
      </c>
      <c r="D760" s="374" t="s">
        <v>181</v>
      </c>
      <c r="E760" s="514" t="s">
        <v>335</v>
      </c>
      <c r="F760" s="514"/>
      <c r="G760" s="386" t="s">
        <v>161</v>
      </c>
      <c r="H760" s="389">
        <v>7.0000000000000007E-2</v>
      </c>
      <c r="I760" s="388">
        <v>25.81</v>
      </c>
      <c r="J760" s="388">
        <v>1.8</v>
      </c>
    </row>
    <row r="761" spans="1:10" ht="26.45" customHeight="1" x14ac:dyDescent="0.25">
      <c r="A761" s="374" t="s">
        <v>172</v>
      </c>
      <c r="B761" s="387" t="s">
        <v>1114</v>
      </c>
      <c r="C761" s="374" t="s">
        <v>113</v>
      </c>
      <c r="D761" s="374" t="s">
        <v>1115</v>
      </c>
      <c r="E761" s="514" t="s">
        <v>335</v>
      </c>
      <c r="F761" s="514"/>
      <c r="G761" s="386" t="s">
        <v>161</v>
      </c>
      <c r="H761" s="389">
        <v>7.0000000000000007E-2</v>
      </c>
      <c r="I761" s="388">
        <v>34.049999999999997</v>
      </c>
      <c r="J761" s="388">
        <v>2.38</v>
      </c>
    </row>
    <row r="762" spans="1:10" ht="15" customHeight="1" x14ac:dyDescent="0.25">
      <c r="A762" s="376" t="s">
        <v>189</v>
      </c>
      <c r="B762" s="391" t="s">
        <v>1120</v>
      </c>
      <c r="C762" s="376" t="s">
        <v>113</v>
      </c>
      <c r="D762" s="376" t="s">
        <v>1121</v>
      </c>
      <c r="E762" s="510" t="s">
        <v>190</v>
      </c>
      <c r="F762" s="510"/>
      <c r="G762" s="390" t="s">
        <v>157</v>
      </c>
      <c r="H762" s="393">
        <v>0.4</v>
      </c>
      <c r="I762" s="392">
        <v>0.2</v>
      </c>
      <c r="J762" s="392">
        <v>0.08</v>
      </c>
    </row>
    <row r="763" spans="1:10" ht="38.25" x14ac:dyDescent="0.25">
      <c r="A763" s="376" t="s">
        <v>189</v>
      </c>
      <c r="B763" s="391" t="s">
        <v>1122</v>
      </c>
      <c r="C763" s="376" t="s">
        <v>113</v>
      </c>
      <c r="D763" s="376" t="s">
        <v>1123</v>
      </c>
      <c r="E763" s="510" t="s">
        <v>190</v>
      </c>
      <c r="F763" s="510"/>
      <c r="G763" s="390" t="s">
        <v>157</v>
      </c>
      <c r="H763" s="393">
        <v>0.4</v>
      </c>
      <c r="I763" s="392">
        <v>0.33</v>
      </c>
      <c r="J763" s="392">
        <v>0.13</v>
      </c>
    </row>
    <row r="764" spans="1:10" ht="25.5" x14ac:dyDescent="0.25">
      <c r="A764" s="376" t="s">
        <v>189</v>
      </c>
      <c r="B764" s="391" t="s">
        <v>730</v>
      </c>
      <c r="C764" s="376" t="s">
        <v>113</v>
      </c>
      <c r="D764" s="376" t="s">
        <v>731</v>
      </c>
      <c r="E764" s="510" t="s">
        <v>190</v>
      </c>
      <c r="F764" s="510"/>
      <c r="G764" s="390" t="s">
        <v>173</v>
      </c>
      <c r="H764" s="393">
        <v>0.02</v>
      </c>
      <c r="I764" s="392">
        <v>23.1</v>
      </c>
      <c r="J764" s="392">
        <v>0.46</v>
      </c>
    </row>
    <row r="765" spans="1:10" ht="15" customHeight="1" x14ac:dyDescent="0.25">
      <c r="A765" s="376" t="s">
        <v>189</v>
      </c>
      <c r="B765" s="391" t="s">
        <v>887</v>
      </c>
      <c r="C765" s="376" t="s">
        <v>366</v>
      </c>
      <c r="D765" s="376" t="s">
        <v>888</v>
      </c>
      <c r="E765" s="510" t="s">
        <v>190</v>
      </c>
      <c r="F765" s="510"/>
      <c r="G765" s="390" t="s">
        <v>274</v>
      </c>
      <c r="H765" s="393">
        <v>1</v>
      </c>
      <c r="I765" s="392">
        <v>8.52</v>
      </c>
      <c r="J765" s="392">
        <v>8.52</v>
      </c>
    </row>
    <row r="766" spans="1:10" ht="15" customHeight="1" x14ac:dyDescent="0.25">
      <c r="A766" s="377"/>
      <c r="B766" s="377"/>
      <c r="C766" s="377"/>
      <c r="D766" s="377"/>
      <c r="E766" s="377" t="s">
        <v>174</v>
      </c>
      <c r="F766" s="396">
        <v>2.85</v>
      </c>
      <c r="G766" s="377" t="s">
        <v>175</v>
      </c>
      <c r="H766" s="396">
        <v>0</v>
      </c>
      <c r="I766" s="377" t="s">
        <v>176</v>
      </c>
      <c r="J766" s="396">
        <v>2.85</v>
      </c>
    </row>
    <row r="767" spans="1:10" ht="15" customHeight="1" thickBot="1" x14ac:dyDescent="0.3">
      <c r="A767" s="377"/>
      <c r="B767" s="377"/>
      <c r="C767" s="377"/>
      <c r="D767" s="377"/>
      <c r="E767" s="377" t="s">
        <v>177</v>
      </c>
      <c r="F767" s="396">
        <v>2.72</v>
      </c>
      <c r="G767" s="377"/>
      <c r="H767" s="511" t="s">
        <v>178</v>
      </c>
      <c r="I767" s="511"/>
      <c r="J767" s="396">
        <v>16.09</v>
      </c>
    </row>
    <row r="768" spans="1:10" ht="15" customHeight="1" thickTop="1" x14ac:dyDescent="0.25">
      <c r="A768" s="385"/>
      <c r="B768" s="385"/>
      <c r="C768" s="385"/>
      <c r="D768" s="385"/>
      <c r="E768" s="385"/>
      <c r="F768" s="385"/>
      <c r="G768" s="385"/>
      <c r="H768" s="385"/>
      <c r="I768" s="385"/>
      <c r="J768" s="385"/>
    </row>
    <row r="769" spans="1:10" ht="15" customHeight="1" x14ac:dyDescent="0.25">
      <c r="A769" s="375"/>
      <c r="B769" s="380" t="s">
        <v>3</v>
      </c>
      <c r="C769" s="375" t="s">
        <v>4</v>
      </c>
      <c r="D769" s="375" t="s">
        <v>5</v>
      </c>
      <c r="E769" s="512" t="s">
        <v>169</v>
      </c>
      <c r="F769" s="512"/>
      <c r="G769" s="379" t="s">
        <v>6</v>
      </c>
      <c r="H769" s="380" t="s">
        <v>7</v>
      </c>
      <c r="I769" s="380" t="s">
        <v>8</v>
      </c>
      <c r="J769" s="380" t="s">
        <v>10</v>
      </c>
    </row>
    <row r="770" spans="1:10" ht="15" customHeight="1" x14ac:dyDescent="0.25">
      <c r="A770" s="373" t="s">
        <v>170</v>
      </c>
      <c r="B770" s="382" t="s">
        <v>597</v>
      </c>
      <c r="C770" s="373" t="s">
        <v>113</v>
      </c>
      <c r="D770" s="373" t="s">
        <v>598</v>
      </c>
      <c r="E770" s="513" t="s">
        <v>552</v>
      </c>
      <c r="F770" s="513"/>
      <c r="G770" s="381" t="s">
        <v>157</v>
      </c>
      <c r="H770" s="384">
        <v>1</v>
      </c>
      <c r="I770" s="383">
        <v>334.19</v>
      </c>
      <c r="J770" s="383">
        <v>334.19</v>
      </c>
    </row>
    <row r="771" spans="1:10" ht="26.45" customHeight="1" x14ac:dyDescent="0.25">
      <c r="A771" s="374" t="s">
        <v>172</v>
      </c>
      <c r="B771" s="387" t="s">
        <v>605</v>
      </c>
      <c r="C771" s="374" t="s">
        <v>113</v>
      </c>
      <c r="D771" s="374" t="s">
        <v>606</v>
      </c>
      <c r="E771" s="514" t="s">
        <v>335</v>
      </c>
      <c r="F771" s="514"/>
      <c r="G771" s="386" t="s">
        <v>161</v>
      </c>
      <c r="H771" s="389">
        <v>1.9209000000000001</v>
      </c>
      <c r="I771" s="388">
        <v>34.119999999999997</v>
      </c>
      <c r="J771" s="388">
        <v>65.540000000000006</v>
      </c>
    </row>
    <row r="772" spans="1:10" ht="15.75" customHeight="1" x14ac:dyDescent="0.25">
      <c r="A772" s="374" t="s">
        <v>172</v>
      </c>
      <c r="B772" s="387" t="s">
        <v>180</v>
      </c>
      <c r="C772" s="374" t="s">
        <v>113</v>
      </c>
      <c r="D772" s="374" t="s">
        <v>181</v>
      </c>
      <c r="E772" s="514" t="s">
        <v>335</v>
      </c>
      <c r="F772" s="514"/>
      <c r="G772" s="386" t="s">
        <v>161</v>
      </c>
      <c r="H772" s="389">
        <v>0.98109999999999997</v>
      </c>
      <c r="I772" s="388">
        <v>25.81</v>
      </c>
      <c r="J772" s="388">
        <v>25.32</v>
      </c>
    </row>
    <row r="773" spans="1:10" x14ac:dyDescent="0.25">
      <c r="A773" s="376" t="s">
        <v>189</v>
      </c>
      <c r="B773" s="391" t="s">
        <v>889</v>
      </c>
      <c r="C773" s="376" t="s">
        <v>113</v>
      </c>
      <c r="D773" s="376" t="s">
        <v>890</v>
      </c>
      <c r="E773" s="510" t="s">
        <v>190</v>
      </c>
      <c r="F773" s="510"/>
      <c r="G773" s="390" t="s">
        <v>173</v>
      </c>
      <c r="H773" s="393">
        <v>0.38440000000000002</v>
      </c>
      <c r="I773" s="392">
        <v>42.08</v>
      </c>
      <c r="J773" s="392">
        <v>16.170000000000002</v>
      </c>
    </row>
    <row r="774" spans="1:10" ht="38.25" x14ac:dyDescent="0.25">
      <c r="A774" s="376" t="s">
        <v>189</v>
      </c>
      <c r="B774" s="391" t="s">
        <v>502</v>
      </c>
      <c r="C774" s="376" t="s">
        <v>113</v>
      </c>
      <c r="D774" s="376" t="s">
        <v>503</v>
      </c>
      <c r="E774" s="510" t="s">
        <v>190</v>
      </c>
      <c r="F774" s="510"/>
      <c r="G774" s="390" t="s">
        <v>157</v>
      </c>
      <c r="H774" s="393">
        <v>6</v>
      </c>
      <c r="I774" s="392">
        <v>0.61</v>
      </c>
      <c r="J774" s="392">
        <v>3.66</v>
      </c>
    </row>
    <row r="775" spans="1:10" ht="38.25" x14ac:dyDescent="0.25">
      <c r="A775" s="376" t="s">
        <v>189</v>
      </c>
      <c r="B775" s="391" t="s">
        <v>891</v>
      </c>
      <c r="C775" s="376" t="s">
        <v>113</v>
      </c>
      <c r="D775" s="376" t="s">
        <v>892</v>
      </c>
      <c r="E775" s="510" t="s">
        <v>190</v>
      </c>
      <c r="F775" s="510"/>
      <c r="G775" s="390" t="s">
        <v>154</v>
      </c>
      <c r="H775" s="393">
        <v>0.377</v>
      </c>
      <c r="I775" s="392">
        <v>483.01</v>
      </c>
      <c r="J775" s="392">
        <v>182.09</v>
      </c>
    </row>
    <row r="776" spans="1:10" ht="15" customHeight="1" x14ac:dyDescent="0.25">
      <c r="A776" s="376" t="s">
        <v>189</v>
      </c>
      <c r="B776" s="391" t="s">
        <v>893</v>
      </c>
      <c r="C776" s="376" t="s">
        <v>113</v>
      </c>
      <c r="D776" s="376" t="s">
        <v>894</v>
      </c>
      <c r="E776" s="510" t="s">
        <v>190</v>
      </c>
      <c r="F776" s="510"/>
      <c r="G776" s="390" t="s">
        <v>173</v>
      </c>
      <c r="H776" s="393">
        <v>1.54E-2</v>
      </c>
      <c r="I776" s="392">
        <v>105.12</v>
      </c>
      <c r="J776" s="392">
        <v>1.61</v>
      </c>
    </row>
    <row r="777" spans="1:10" ht="25.5" x14ac:dyDescent="0.25">
      <c r="A777" s="376" t="s">
        <v>189</v>
      </c>
      <c r="B777" s="391" t="s">
        <v>895</v>
      </c>
      <c r="C777" s="376" t="s">
        <v>113</v>
      </c>
      <c r="D777" s="376" t="s">
        <v>896</v>
      </c>
      <c r="E777" s="510" t="s">
        <v>190</v>
      </c>
      <c r="F777" s="510"/>
      <c r="G777" s="390" t="s">
        <v>157</v>
      </c>
      <c r="H777" s="393">
        <v>2</v>
      </c>
      <c r="I777" s="392">
        <v>19.899999999999999</v>
      </c>
      <c r="J777" s="392">
        <v>39.799999999999997</v>
      </c>
    </row>
    <row r="778" spans="1:10" ht="25.5" x14ac:dyDescent="0.25">
      <c r="A778" s="377"/>
      <c r="B778" s="377"/>
      <c r="C778" s="377"/>
      <c r="D778" s="377"/>
      <c r="E778" s="377" t="s">
        <v>174</v>
      </c>
      <c r="F778" s="396">
        <v>63.4</v>
      </c>
      <c r="G778" s="377" t="s">
        <v>175</v>
      </c>
      <c r="H778" s="396">
        <v>0</v>
      </c>
      <c r="I778" s="377" t="s">
        <v>176</v>
      </c>
      <c r="J778" s="396">
        <v>63.4</v>
      </c>
    </row>
    <row r="779" spans="1:10" ht="15" customHeight="1" thickBot="1" x14ac:dyDescent="0.3">
      <c r="A779" s="377"/>
      <c r="B779" s="377"/>
      <c r="C779" s="377"/>
      <c r="D779" s="377"/>
      <c r="E779" s="377" t="s">
        <v>177</v>
      </c>
      <c r="F779" s="396">
        <v>68</v>
      </c>
      <c r="G779" s="377"/>
      <c r="H779" s="511" t="s">
        <v>178</v>
      </c>
      <c r="I779" s="511"/>
      <c r="J779" s="396">
        <v>402.19</v>
      </c>
    </row>
    <row r="780" spans="1:10" ht="15" customHeight="1" thickTop="1" x14ac:dyDescent="0.25">
      <c r="A780" s="385"/>
      <c r="B780" s="385"/>
      <c r="C780" s="385"/>
      <c r="D780" s="385"/>
      <c r="E780" s="385"/>
      <c r="F780" s="385"/>
      <c r="G780" s="385"/>
      <c r="H780" s="385"/>
      <c r="I780" s="385"/>
      <c r="J780" s="385"/>
    </row>
    <row r="781" spans="1:10" ht="15" customHeight="1" x14ac:dyDescent="0.25">
      <c r="A781" s="375"/>
      <c r="B781" s="380" t="s">
        <v>3</v>
      </c>
      <c r="C781" s="375" t="s">
        <v>4</v>
      </c>
      <c r="D781" s="375" t="s">
        <v>5</v>
      </c>
      <c r="E781" s="512" t="s">
        <v>169</v>
      </c>
      <c r="F781" s="512"/>
      <c r="G781" s="379" t="s">
        <v>6</v>
      </c>
      <c r="H781" s="380" t="s">
        <v>7</v>
      </c>
      <c r="I781" s="380" t="s">
        <v>8</v>
      </c>
      <c r="J781" s="380" t="s">
        <v>10</v>
      </c>
    </row>
    <row r="782" spans="1:10" ht="15" customHeight="1" x14ac:dyDescent="0.25">
      <c r="A782" s="373" t="s">
        <v>170</v>
      </c>
      <c r="B782" s="382" t="s">
        <v>561</v>
      </c>
      <c r="C782" s="373" t="s">
        <v>113</v>
      </c>
      <c r="D782" s="373" t="s">
        <v>562</v>
      </c>
      <c r="E782" s="513" t="s">
        <v>558</v>
      </c>
      <c r="F782" s="513"/>
      <c r="G782" s="381" t="s">
        <v>157</v>
      </c>
      <c r="H782" s="384">
        <v>1</v>
      </c>
      <c r="I782" s="383">
        <v>421.32</v>
      </c>
      <c r="J782" s="383">
        <v>421.32</v>
      </c>
    </row>
    <row r="783" spans="1:10" ht="15" customHeight="1" x14ac:dyDescent="0.25">
      <c r="A783" s="374" t="s">
        <v>172</v>
      </c>
      <c r="B783" s="387" t="s">
        <v>859</v>
      </c>
      <c r="C783" s="374" t="s">
        <v>113</v>
      </c>
      <c r="D783" s="374" t="s">
        <v>860</v>
      </c>
      <c r="E783" s="514" t="s">
        <v>335</v>
      </c>
      <c r="F783" s="514"/>
      <c r="G783" s="386" t="s">
        <v>161</v>
      </c>
      <c r="H783" s="389">
        <v>0.67747000000000002</v>
      </c>
      <c r="I783" s="388">
        <v>32.590000000000003</v>
      </c>
      <c r="J783" s="388">
        <v>22.07</v>
      </c>
    </row>
    <row r="784" spans="1:10" ht="15" customHeight="1" x14ac:dyDescent="0.25">
      <c r="A784" s="374" t="s">
        <v>172</v>
      </c>
      <c r="B784" s="387" t="s">
        <v>198</v>
      </c>
      <c r="C784" s="374" t="s">
        <v>113</v>
      </c>
      <c r="D784" s="374" t="s">
        <v>199</v>
      </c>
      <c r="E784" s="514" t="s">
        <v>335</v>
      </c>
      <c r="F784" s="514"/>
      <c r="G784" s="386" t="s">
        <v>161</v>
      </c>
      <c r="H784" s="389">
        <v>1.6725041</v>
      </c>
      <c r="I784" s="388">
        <v>34.28</v>
      </c>
      <c r="J784" s="388">
        <v>57.33</v>
      </c>
    </row>
    <row r="785" spans="1:10" ht="26.45" customHeight="1" x14ac:dyDescent="0.25">
      <c r="A785" s="374" t="s">
        <v>172</v>
      </c>
      <c r="B785" s="387" t="s">
        <v>180</v>
      </c>
      <c r="C785" s="374" t="s">
        <v>113</v>
      </c>
      <c r="D785" s="374" t="s">
        <v>181</v>
      </c>
      <c r="E785" s="514" t="s">
        <v>335</v>
      </c>
      <c r="F785" s="514"/>
      <c r="G785" s="386" t="s">
        <v>161</v>
      </c>
      <c r="H785" s="389">
        <v>0.66412309999999997</v>
      </c>
      <c r="I785" s="388">
        <v>25.81</v>
      </c>
      <c r="J785" s="388">
        <v>17.14</v>
      </c>
    </row>
    <row r="786" spans="1:10" ht="15.75" customHeight="1" x14ac:dyDescent="0.25">
      <c r="A786" s="374" t="s">
        <v>172</v>
      </c>
      <c r="B786" s="387" t="s">
        <v>867</v>
      </c>
      <c r="C786" s="374" t="s">
        <v>113</v>
      </c>
      <c r="D786" s="374" t="s">
        <v>868</v>
      </c>
      <c r="E786" s="514" t="s">
        <v>338</v>
      </c>
      <c r="F786" s="514"/>
      <c r="G786" s="386" t="s">
        <v>155</v>
      </c>
      <c r="H786" s="389">
        <v>2.23E-2</v>
      </c>
      <c r="I786" s="388">
        <v>839.76</v>
      </c>
      <c r="J786" s="388">
        <v>18.72</v>
      </c>
    </row>
    <row r="787" spans="1:10" ht="25.5" x14ac:dyDescent="0.25">
      <c r="A787" s="374" t="s">
        <v>172</v>
      </c>
      <c r="B787" s="387" t="s">
        <v>897</v>
      </c>
      <c r="C787" s="374" t="s">
        <v>113</v>
      </c>
      <c r="D787" s="374" t="s">
        <v>898</v>
      </c>
      <c r="E787" s="514" t="s">
        <v>558</v>
      </c>
      <c r="F787" s="514"/>
      <c r="G787" s="386" t="s">
        <v>157</v>
      </c>
      <c r="H787" s="389">
        <v>1</v>
      </c>
      <c r="I787" s="388">
        <v>293.82</v>
      </c>
      <c r="J787" s="388">
        <v>293.82</v>
      </c>
    </row>
    <row r="788" spans="1:10" ht="25.5" x14ac:dyDescent="0.25">
      <c r="A788" s="376" t="s">
        <v>189</v>
      </c>
      <c r="B788" s="391" t="s">
        <v>899</v>
      </c>
      <c r="C788" s="376" t="s">
        <v>113</v>
      </c>
      <c r="D788" s="376" t="s">
        <v>900</v>
      </c>
      <c r="E788" s="510" t="s">
        <v>190</v>
      </c>
      <c r="F788" s="510"/>
      <c r="G788" s="390" t="s">
        <v>95</v>
      </c>
      <c r="H788" s="393">
        <v>0.70840000000000003</v>
      </c>
      <c r="I788" s="392">
        <v>12.69</v>
      </c>
      <c r="J788" s="392">
        <v>8.98</v>
      </c>
    </row>
    <row r="789" spans="1:10" x14ac:dyDescent="0.25">
      <c r="A789" s="376" t="s">
        <v>189</v>
      </c>
      <c r="B789" s="391" t="s">
        <v>669</v>
      </c>
      <c r="C789" s="376" t="s">
        <v>113</v>
      </c>
      <c r="D789" s="376" t="s">
        <v>670</v>
      </c>
      <c r="E789" s="510" t="s">
        <v>190</v>
      </c>
      <c r="F789" s="510"/>
      <c r="G789" s="390" t="s">
        <v>173</v>
      </c>
      <c r="H789" s="393">
        <v>0.2</v>
      </c>
      <c r="I789" s="392">
        <v>16.3</v>
      </c>
      <c r="J789" s="392">
        <v>3.26</v>
      </c>
    </row>
    <row r="790" spans="1:10" ht="15" customHeight="1" x14ac:dyDescent="0.25">
      <c r="A790" s="377"/>
      <c r="B790" s="377"/>
      <c r="C790" s="377"/>
      <c r="D790" s="377"/>
      <c r="E790" s="377" t="s">
        <v>174</v>
      </c>
      <c r="F790" s="396">
        <v>182.02</v>
      </c>
      <c r="G790" s="377" t="s">
        <v>175</v>
      </c>
      <c r="H790" s="396">
        <v>0</v>
      </c>
      <c r="I790" s="377" t="s">
        <v>176</v>
      </c>
      <c r="J790" s="396">
        <v>182.02</v>
      </c>
    </row>
    <row r="791" spans="1:10" ht="15" customHeight="1" thickBot="1" x14ac:dyDescent="0.3">
      <c r="A791" s="377"/>
      <c r="B791" s="377"/>
      <c r="C791" s="377"/>
      <c r="D791" s="377"/>
      <c r="E791" s="377" t="s">
        <v>177</v>
      </c>
      <c r="F791" s="396">
        <v>85.73</v>
      </c>
      <c r="G791" s="377"/>
      <c r="H791" s="511" t="s">
        <v>178</v>
      </c>
      <c r="I791" s="511"/>
      <c r="J791" s="396">
        <v>507.05</v>
      </c>
    </row>
    <row r="792" spans="1:10" ht="15.75" thickTop="1" x14ac:dyDescent="0.25">
      <c r="A792" s="385"/>
      <c r="B792" s="385"/>
      <c r="C792" s="385"/>
      <c r="D792" s="385"/>
      <c r="E792" s="385"/>
      <c r="F792" s="385"/>
      <c r="G792" s="385"/>
      <c r="H792" s="385"/>
      <c r="I792" s="385"/>
      <c r="J792" s="385"/>
    </row>
    <row r="793" spans="1:10" ht="15" customHeight="1" x14ac:dyDescent="0.25">
      <c r="A793" s="375"/>
      <c r="B793" s="380" t="s">
        <v>3</v>
      </c>
      <c r="C793" s="375" t="s">
        <v>4</v>
      </c>
      <c r="D793" s="375" t="s">
        <v>5</v>
      </c>
      <c r="E793" s="512" t="s">
        <v>169</v>
      </c>
      <c r="F793" s="512"/>
      <c r="G793" s="379" t="s">
        <v>6</v>
      </c>
      <c r="H793" s="380" t="s">
        <v>7</v>
      </c>
      <c r="I793" s="380" t="s">
        <v>8</v>
      </c>
      <c r="J793" s="380" t="s">
        <v>10</v>
      </c>
    </row>
    <row r="794" spans="1:10" ht="15" customHeight="1" x14ac:dyDescent="0.25">
      <c r="A794" s="373" t="s">
        <v>170</v>
      </c>
      <c r="B794" s="382" t="s">
        <v>897</v>
      </c>
      <c r="C794" s="373" t="s">
        <v>113</v>
      </c>
      <c r="D794" s="373" t="s">
        <v>898</v>
      </c>
      <c r="E794" s="513" t="s">
        <v>558</v>
      </c>
      <c r="F794" s="513"/>
      <c r="G794" s="381" t="s">
        <v>157</v>
      </c>
      <c r="H794" s="384">
        <v>1</v>
      </c>
      <c r="I794" s="383">
        <v>293.82</v>
      </c>
      <c r="J794" s="383">
        <v>293.82</v>
      </c>
    </row>
    <row r="795" spans="1:10" ht="15" customHeight="1" x14ac:dyDescent="0.25">
      <c r="A795" s="374" t="s">
        <v>172</v>
      </c>
      <c r="B795" s="387" t="s">
        <v>859</v>
      </c>
      <c r="C795" s="374" t="s">
        <v>113</v>
      </c>
      <c r="D795" s="374" t="s">
        <v>860</v>
      </c>
      <c r="E795" s="514" t="s">
        <v>335</v>
      </c>
      <c r="F795" s="514"/>
      <c r="G795" s="386" t="s">
        <v>161</v>
      </c>
      <c r="H795" s="389">
        <v>3.9369179000000001</v>
      </c>
      <c r="I795" s="388">
        <v>32.590000000000003</v>
      </c>
      <c r="J795" s="388">
        <v>128.30000000000001</v>
      </c>
    </row>
    <row r="796" spans="1:10" ht="15" customHeight="1" x14ac:dyDescent="0.25">
      <c r="A796" s="374" t="s">
        <v>172</v>
      </c>
      <c r="B796" s="387" t="s">
        <v>180</v>
      </c>
      <c r="C796" s="374" t="s">
        <v>113</v>
      </c>
      <c r="D796" s="374" t="s">
        <v>181</v>
      </c>
      <c r="E796" s="514" t="s">
        <v>335</v>
      </c>
      <c r="F796" s="514"/>
      <c r="G796" s="386" t="s">
        <v>161</v>
      </c>
      <c r="H796" s="389">
        <v>1.1126072</v>
      </c>
      <c r="I796" s="388">
        <v>25.81</v>
      </c>
      <c r="J796" s="388">
        <v>28.71</v>
      </c>
    </row>
    <row r="797" spans="1:10" ht="15" customHeight="1" x14ac:dyDescent="0.25">
      <c r="A797" s="376" t="s">
        <v>189</v>
      </c>
      <c r="B797" s="391" t="s">
        <v>901</v>
      </c>
      <c r="C797" s="376" t="s">
        <v>113</v>
      </c>
      <c r="D797" s="376" t="s">
        <v>902</v>
      </c>
      <c r="E797" s="510" t="s">
        <v>190</v>
      </c>
      <c r="F797" s="510"/>
      <c r="G797" s="390" t="s">
        <v>903</v>
      </c>
      <c r="H797" s="393">
        <v>1</v>
      </c>
      <c r="I797" s="392">
        <v>136.19</v>
      </c>
      <c r="J797" s="392">
        <v>136.19</v>
      </c>
    </row>
    <row r="798" spans="1:10" ht="15" customHeight="1" x14ac:dyDescent="0.25">
      <c r="A798" s="376" t="s">
        <v>189</v>
      </c>
      <c r="B798" s="391" t="s">
        <v>904</v>
      </c>
      <c r="C798" s="376" t="s">
        <v>113</v>
      </c>
      <c r="D798" s="376" t="s">
        <v>905</v>
      </c>
      <c r="E798" s="510" t="s">
        <v>190</v>
      </c>
      <c r="F798" s="510"/>
      <c r="G798" s="390" t="s">
        <v>173</v>
      </c>
      <c r="H798" s="393">
        <v>1.0999999999999999E-2</v>
      </c>
      <c r="I798" s="392">
        <v>21.5</v>
      </c>
      <c r="J798" s="392">
        <v>0.23</v>
      </c>
    </row>
    <row r="799" spans="1:10" x14ac:dyDescent="0.25">
      <c r="A799" s="376" t="s">
        <v>189</v>
      </c>
      <c r="B799" s="391" t="s">
        <v>906</v>
      </c>
      <c r="C799" s="376" t="s">
        <v>113</v>
      </c>
      <c r="D799" s="376" t="s">
        <v>907</v>
      </c>
      <c r="E799" s="510" t="s">
        <v>190</v>
      </c>
      <c r="F799" s="510"/>
      <c r="G799" s="390" t="s">
        <v>173</v>
      </c>
      <c r="H799" s="393">
        <v>2.4E-2</v>
      </c>
      <c r="I799" s="392">
        <v>16.32</v>
      </c>
      <c r="J799" s="392">
        <v>0.39</v>
      </c>
    </row>
    <row r="800" spans="1:10" ht="15.75" customHeight="1" x14ac:dyDescent="0.25">
      <c r="A800" s="377"/>
      <c r="B800" s="377"/>
      <c r="C800" s="377"/>
      <c r="D800" s="377"/>
      <c r="E800" s="377" t="s">
        <v>174</v>
      </c>
      <c r="F800" s="396">
        <v>110.65</v>
      </c>
      <c r="G800" s="377" t="s">
        <v>175</v>
      </c>
      <c r="H800" s="396">
        <v>0</v>
      </c>
      <c r="I800" s="377" t="s">
        <v>176</v>
      </c>
      <c r="J800" s="396">
        <v>110.65</v>
      </c>
    </row>
    <row r="801" spans="1:10" ht="26.45" customHeight="1" thickBot="1" x14ac:dyDescent="0.3">
      <c r="A801" s="377"/>
      <c r="B801" s="377"/>
      <c r="C801" s="377"/>
      <c r="D801" s="377"/>
      <c r="E801" s="377" t="s">
        <v>177</v>
      </c>
      <c r="F801" s="396">
        <v>59.79</v>
      </c>
      <c r="G801" s="377"/>
      <c r="H801" s="511" t="s">
        <v>178</v>
      </c>
      <c r="I801" s="511"/>
      <c r="J801" s="396">
        <v>353.61</v>
      </c>
    </row>
    <row r="802" spans="1:10" ht="26.45" customHeight="1" thickTop="1" x14ac:dyDescent="0.25">
      <c r="A802" s="385"/>
      <c r="B802" s="385"/>
      <c r="C802" s="385"/>
      <c r="D802" s="385"/>
      <c r="E802" s="385"/>
      <c r="F802" s="385"/>
      <c r="G802" s="385"/>
      <c r="H802" s="385"/>
      <c r="I802" s="385"/>
      <c r="J802" s="385"/>
    </row>
    <row r="803" spans="1:10" ht="30" x14ac:dyDescent="0.25">
      <c r="A803" s="375"/>
      <c r="B803" s="380" t="s">
        <v>3</v>
      </c>
      <c r="C803" s="375" t="s">
        <v>4</v>
      </c>
      <c r="D803" s="375" t="s">
        <v>5</v>
      </c>
      <c r="E803" s="512" t="s">
        <v>169</v>
      </c>
      <c r="F803" s="512"/>
      <c r="G803" s="379" t="s">
        <v>6</v>
      </c>
      <c r="H803" s="380" t="s">
        <v>7</v>
      </c>
      <c r="I803" s="380" t="s">
        <v>8</v>
      </c>
      <c r="J803" s="380" t="s">
        <v>10</v>
      </c>
    </row>
    <row r="804" spans="1:10" ht="15" customHeight="1" x14ac:dyDescent="0.25">
      <c r="A804" s="373" t="s">
        <v>170</v>
      </c>
      <c r="B804" s="382" t="s">
        <v>908</v>
      </c>
      <c r="C804" s="373" t="s">
        <v>113</v>
      </c>
      <c r="D804" s="373" t="s">
        <v>909</v>
      </c>
      <c r="E804" s="513" t="s">
        <v>339</v>
      </c>
      <c r="F804" s="513"/>
      <c r="G804" s="381" t="s">
        <v>272</v>
      </c>
      <c r="H804" s="384">
        <v>1</v>
      </c>
      <c r="I804" s="383">
        <v>1.75</v>
      </c>
      <c r="J804" s="383">
        <v>1.75</v>
      </c>
    </row>
    <row r="805" spans="1:10" ht="39.6" customHeight="1" x14ac:dyDescent="0.25">
      <c r="A805" s="374" t="s">
        <v>172</v>
      </c>
      <c r="B805" s="387" t="s">
        <v>910</v>
      </c>
      <c r="C805" s="374" t="s">
        <v>113</v>
      </c>
      <c r="D805" s="374" t="s">
        <v>911</v>
      </c>
      <c r="E805" s="514" t="s">
        <v>340</v>
      </c>
      <c r="F805" s="514"/>
      <c r="G805" s="386" t="s">
        <v>161</v>
      </c>
      <c r="H805" s="389">
        <v>1</v>
      </c>
      <c r="I805" s="388">
        <v>1.42</v>
      </c>
      <c r="J805" s="388">
        <v>1.42</v>
      </c>
    </row>
    <row r="806" spans="1:10" ht="39.6" customHeight="1" x14ac:dyDescent="0.25">
      <c r="A806" s="374" t="s">
        <v>172</v>
      </c>
      <c r="B806" s="387" t="s">
        <v>912</v>
      </c>
      <c r="C806" s="374" t="s">
        <v>113</v>
      </c>
      <c r="D806" s="374" t="s">
        <v>913</v>
      </c>
      <c r="E806" s="514" t="s">
        <v>340</v>
      </c>
      <c r="F806" s="514"/>
      <c r="G806" s="386" t="s">
        <v>161</v>
      </c>
      <c r="H806" s="389">
        <v>1</v>
      </c>
      <c r="I806" s="388">
        <v>0.33</v>
      </c>
      <c r="J806" s="388">
        <v>0.33</v>
      </c>
    </row>
    <row r="807" spans="1:10" ht="15" customHeight="1" x14ac:dyDescent="0.25">
      <c r="A807" s="377"/>
      <c r="B807" s="377"/>
      <c r="C807" s="377"/>
      <c r="D807" s="377"/>
      <c r="E807" s="377" t="s">
        <v>174</v>
      </c>
      <c r="F807" s="396">
        <v>0</v>
      </c>
      <c r="G807" s="377" t="s">
        <v>175</v>
      </c>
      <c r="H807" s="396">
        <v>0</v>
      </c>
      <c r="I807" s="377" t="s">
        <v>176</v>
      </c>
      <c r="J807" s="396">
        <v>0</v>
      </c>
    </row>
    <row r="808" spans="1:10" ht="15" customHeight="1" thickBot="1" x14ac:dyDescent="0.3">
      <c r="A808" s="377"/>
      <c r="B808" s="377"/>
      <c r="C808" s="377"/>
      <c r="D808" s="377"/>
      <c r="E808" s="377" t="s">
        <v>177</v>
      </c>
      <c r="F808" s="396">
        <v>0.35</v>
      </c>
      <c r="G808" s="377"/>
      <c r="H808" s="511" t="s">
        <v>178</v>
      </c>
      <c r="I808" s="511"/>
      <c r="J808" s="396">
        <v>2.1</v>
      </c>
    </row>
    <row r="809" spans="1:10" ht="15" customHeight="1" thickTop="1" x14ac:dyDescent="0.25">
      <c r="A809" s="385"/>
      <c r="B809" s="385"/>
      <c r="C809" s="385"/>
      <c r="D809" s="385"/>
      <c r="E809" s="385"/>
      <c r="F809" s="385"/>
      <c r="G809" s="385"/>
      <c r="H809" s="385"/>
      <c r="I809" s="385"/>
      <c r="J809" s="385"/>
    </row>
    <row r="810" spans="1:10" ht="15" customHeight="1" x14ac:dyDescent="0.25">
      <c r="A810" s="375"/>
      <c r="B810" s="380" t="s">
        <v>3</v>
      </c>
      <c r="C810" s="375" t="s">
        <v>4</v>
      </c>
      <c r="D810" s="375" t="s">
        <v>5</v>
      </c>
      <c r="E810" s="512" t="s">
        <v>169</v>
      </c>
      <c r="F810" s="512"/>
      <c r="G810" s="379" t="s">
        <v>6</v>
      </c>
      <c r="H810" s="380" t="s">
        <v>7</v>
      </c>
      <c r="I810" s="380" t="s">
        <v>8</v>
      </c>
      <c r="J810" s="380" t="s">
        <v>10</v>
      </c>
    </row>
    <row r="811" spans="1:10" ht="15" customHeight="1" x14ac:dyDescent="0.25">
      <c r="A811" s="373" t="s">
        <v>170</v>
      </c>
      <c r="B811" s="382" t="s">
        <v>914</v>
      </c>
      <c r="C811" s="373" t="s">
        <v>113</v>
      </c>
      <c r="D811" s="373" t="s">
        <v>915</v>
      </c>
      <c r="E811" s="513" t="s">
        <v>339</v>
      </c>
      <c r="F811" s="513"/>
      <c r="G811" s="381" t="s">
        <v>271</v>
      </c>
      <c r="H811" s="384">
        <v>1</v>
      </c>
      <c r="I811" s="383">
        <v>6.06</v>
      </c>
      <c r="J811" s="383">
        <v>6.06</v>
      </c>
    </row>
    <row r="812" spans="1:10" ht="15" customHeight="1" x14ac:dyDescent="0.25">
      <c r="A812" s="374" t="s">
        <v>172</v>
      </c>
      <c r="B812" s="387" t="s">
        <v>910</v>
      </c>
      <c r="C812" s="374" t="s">
        <v>113</v>
      </c>
      <c r="D812" s="374" t="s">
        <v>911</v>
      </c>
      <c r="E812" s="514" t="s">
        <v>340</v>
      </c>
      <c r="F812" s="514"/>
      <c r="G812" s="386" t="s">
        <v>161</v>
      </c>
      <c r="H812" s="389">
        <v>1</v>
      </c>
      <c r="I812" s="388">
        <v>1.42</v>
      </c>
      <c r="J812" s="388">
        <v>1.42</v>
      </c>
    </row>
    <row r="813" spans="1:10" ht="26.45" customHeight="1" x14ac:dyDescent="0.25">
      <c r="A813" s="374" t="s">
        <v>172</v>
      </c>
      <c r="B813" s="387" t="s">
        <v>912</v>
      </c>
      <c r="C813" s="374" t="s">
        <v>113</v>
      </c>
      <c r="D813" s="374" t="s">
        <v>913</v>
      </c>
      <c r="E813" s="514" t="s">
        <v>340</v>
      </c>
      <c r="F813" s="514"/>
      <c r="G813" s="386" t="s">
        <v>161</v>
      </c>
      <c r="H813" s="389">
        <v>1</v>
      </c>
      <c r="I813" s="388">
        <v>0.33</v>
      </c>
      <c r="J813" s="388">
        <v>0.33</v>
      </c>
    </row>
    <row r="814" spans="1:10" ht="15.75" customHeight="1" x14ac:dyDescent="0.25">
      <c r="A814" s="374" t="s">
        <v>172</v>
      </c>
      <c r="B814" s="387" t="s">
        <v>916</v>
      </c>
      <c r="C814" s="374" t="s">
        <v>113</v>
      </c>
      <c r="D814" s="374" t="s">
        <v>917</v>
      </c>
      <c r="E814" s="514" t="s">
        <v>340</v>
      </c>
      <c r="F814" s="514"/>
      <c r="G814" s="386" t="s">
        <v>161</v>
      </c>
      <c r="H814" s="389">
        <v>1</v>
      </c>
      <c r="I814" s="388">
        <v>1.56</v>
      </c>
      <c r="J814" s="388">
        <v>1.56</v>
      </c>
    </row>
    <row r="815" spans="1:10" ht="26.45" customHeight="1" x14ac:dyDescent="0.25">
      <c r="A815" s="374" t="s">
        <v>172</v>
      </c>
      <c r="B815" s="387" t="s">
        <v>918</v>
      </c>
      <c r="C815" s="374" t="s">
        <v>113</v>
      </c>
      <c r="D815" s="374" t="s">
        <v>919</v>
      </c>
      <c r="E815" s="514" t="s">
        <v>340</v>
      </c>
      <c r="F815" s="514"/>
      <c r="G815" s="386" t="s">
        <v>161</v>
      </c>
      <c r="H815" s="389">
        <v>1</v>
      </c>
      <c r="I815" s="388">
        <v>2.75</v>
      </c>
      <c r="J815" s="388">
        <v>2.75</v>
      </c>
    </row>
    <row r="816" spans="1:10" ht="25.5" x14ac:dyDescent="0.25">
      <c r="A816" s="377"/>
      <c r="B816" s="377"/>
      <c r="C816" s="377"/>
      <c r="D816" s="377"/>
      <c r="E816" s="377" t="s">
        <v>174</v>
      </c>
      <c r="F816" s="396">
        <v>0</v>
      </c>
      <c r="G816" s="377" t="s">
        <v>175</v>
      </c>
      <c r="H816" s="396">
        <v>0</v>
      </c>
      <c r="I816" s="377" t="s">
        <v>176</v>
      </c>
      <c r="J816" s="396">
        <v>0</v>
      </c>
    </row>
    <row r="817" spans="1:10" ht="15" customHeight="1" thickBot="1" x14ac:dyDescent="0.3">
      <c r="A817" s="377"/>
      <c r="B817" s="377"/>
      <c r="C817" s="377"/>
      <c r="D817" s="377"/>
      <c r="E817" s="377" t="s">
        <v>177</v>
      </c>
      <c r="F817" s="396">
        <v>1.23</v>
      </c>
      <c r="G817" s="377"/>
      <c r="H817" s="511" t="s">
        <v>178</v>
      </c>
      <c r="I817" s="511"/>
      <c r="J817" s="396">
        <v>7.29</v>
      </c>
    </row>
    <row r="818" spans="1:10" ht="15" customHeight="1" thickTop="1" x14ac:dyDescent="0.25">
      <c r="A818" s="385"/>
      <c r="B818" s="385"/>
      <c r="C818" s="385"/>
      <c r="D818" s="385"/>
      <c r="E818" s="385"/>
      <c r="F818" s="385"/>
      <c r="G818" s="385"/>
      <c r="H818" s="385"/>
      <c r="I818" s="385"/>
      <c r="J818" s="385"/>
    </row>
    <row r="819" spans="1:10" ht="30" x14ac:dyDescent="0.25">
      <c r="A819" s="375"/>
      <c r="B819" s="380" t="s">
        <v>3</v>
      </c>
      <c r="C819" s="375" t="s">
        <v>4</v>
      </c>
      <c r="D819" s="375" t="s">
        <v>5</v>
      </c>
      <c r="E819" s="512" t="s">
        <v>169</v>
      </c>
      <c r="F819" s="512"/>
      <c r="G819" s="379" t="s">
        <v>6</v>
      </c>
      <c r="H819" s="380" t="s">
        <v>7</v>
      </c>
      <c r="I819" s="380" t="s">
        <v>8</v>
      </c>
      <c r="J819" s="380" t="s">
        <v>10</v>
      </c>
    </row>
    <row r="820" spans="1:10" ht="39.6" customHeight="1" x14ac:dyDescent="0.25">
      <c r="A820" s="373" t="s">
        <v>170</v>
      </c>
      <c r="B820" s="382" t="s">
        <v>910</v>
      </c>
      <c r="C820" s="373" t="s">
        <v>113</v>
      </c>
      <c r="D820" s="373" t="s">
        <v>911</v>
      </c>
      <c r="E820" s="513" t="s">
        <v>340</v>
      </c>
      <c r="F820" s="513"/>
      <c r="G820" s="381" t="s">
        <v>161</v>
      </c>
      <c r="H820" s="384">
        <v>1</v>
      </c>
      <c r="I820" s="383">
        <v>1.42</v>
      </c>
      <c r="J820" s="383">
        <v>1.42</v>
      </c>
    </row>
    <row r="821" spans="1:10" ht="15" customHeight="1" x14ac:dyDescent="0.25">
      <c r="A821" s="376" t="s">
        <v>189</v>
      </c>
      <c r="B821" s="391" t="s">
        <v>920</v>
      </c>
      <c r="C821" s="376" t="s">
        <v>113</v>
      </c>
      <c r="D821" s="376" t="s">
        <v>921</v>
      </c>
      <c r="E821" s="510" t="s">
        <v>331</v>
      </c>
      <c r="F821" s="510"/>
      <c r="G821" s="390" t="s">
        <v>157</v>
      </c>
      <c r="H821" s="393">
        <v>6.3999999999999997E-5</v>
      </c>
      <c r="I821" s="392">
        <v>22310.720000000001</v>
      </c>
      <c r="J821" s="392">
        <v>1.42</v>
      </c>
    </row>
    <row r="822" spans="1:10" ht="15" customHeight="1" x14ac:dyDescent="0.25">
      <c r="A822" s="377"/>
      <c r="B822" s="377"/>
      <c r="C822" s="377"/>
      <c r="D822" s="377"/>
      <c r="E822" s="377" t="s">
        <v>174</v>
      </c>
      <c r="F822" s="396">
        <v>0</v>
      </c>
      <c r="G822" s="377" t="s">
        <v>175</v>
      </c>
      <c r="H822" s="396">
        <v>0</v>
      </c>
      <c r="I822" s="377" t="s">
        <v>176</v>
      </c>
      <c r="J822" s="396">
        <v>0</v>
      </c>
    </row>
    <row r="823" spans="1:10" ht="15" customHeight="1" thickBot="1" x14ac:dyDescent="0.3">
      <c r="A823" s="377"/>
      <c r="B823" s="377"/>
      <c r="C823" s="377"/>
      <c r="D823" s="377"/>
      <c r="E823" s="377" t="s">
        <v>177</v>
      </c>
      <c r="F823" s="396">
        <v>0.28000000000000003</v>
      </c>
      <c r="G823" s="377"/>
      <c r="H823" s="511" t="s">
        <v>178</v>
      </c>
      <c r="I823" s="511"/>
      <c r="J823" s="396">
        <v>1.7</v>
      </c>
    </row>
    <row r="824" spans="1:10" ht="15" customHeight="1" thickTop="1" x14ac:dyDescent="0.25">
      <c r="A824" s="385"/>
      <c r="B824" s="385"/>
      <c r="C824" s="385"/>
      <c r="D824" s="385"/>
      <c r="E824" s="385"/>
      <c r="F824" s="385"/>
      <c r="G824" s="385"/>
      <c r="H824" s="385"/>
      <c r="I824" s="385"/>
      <c r="J824" s="385"/>
    </row>
    <row r="825" spans="1:10" ht="15" customHeight="1" x14ac:dyDescent="0.25">
      <c r="A825" s="375"/>
      <c r="B825" s="380" t="s">
        <v>3</v>
      </c>
      <c r="C825" s="375" t="s">
        <v>4</v>
      </c>
      <c r="D825" s="375" t="s">
        <v>5</v>
      </c>
      <c r="E825" s="512" t="s">
        <v>169</v>
      </c>
      <c r="F825" s="512"/>
      <c r="G825" s="379" t="s">
        <v>6</v>
      </c>
      <c r="H825" s="380" t="s">
        <v>7</v>
      </c>
      <c r="I825" s="380" t="s">
        <v>8</v>
      </c>
      <c r="J825" s="380" t="s">
        <v>10</v>
      </c>
    </row>
    <row r="826" spans="1:10" ht="15" customHeight="1" x14ac:dyDescent="0.25">
      <c r="A826" s="373" t="s">
        <v>170</v>
      </c>
      <c r="B826" s="382" t="s">
        <v>912</v>
      </c>
      <c r="C826" s="373" t="s">
        <v>113</v>
      </c>
      <c r="D826" s="373" t="s">
        <v>913</v>
      </c>
      <c r="E826" s="513" t="s">
        <v>340</v>
      </c>
      <c r="F826" s="513"/>
      <c r="G826" s="381" t="s">
        <v>161</v>
      </c>
      <c r="H826" s="384">
        <v>1</v>
      </c>
      <c r="I826" s="383">
        <v>0.33</v>
      </c>
      <c r="J826" s="383">
        <v>0.33</v>
      </c>
    </row>
    <row r="827" spans="1:10" ht="38.25" x14ac:dyDescent="0.25">
      <c r="A827" s="376" t="s">
        <v>189</v>
      </c>
      <c r="B827" s="391" t="s">
        <v>920</v>
      </c>
      <c r="C827" s="376" t="s">
        <v>113</v>
      </c>
      <c r="D827" s="376" t="s">
        <v>921</v>
      </c>
      <c r="E827" s="510" t="s">
        <v>331</v>
      </c>
      <c r="F827" s="510"/>
      <c r="G827" s="390" t="s">
        <v>157</v>
      </c>
      <c r="H827" s="393">
        <v>1.4800000000000001E-5</v>
      </c>
      <c r="I827" s="392">
        <v>22310.720000000001</v>
      </c>
      <c r="J827" s="392">
        <v>0.33</v>
      </c>
    </row>
    <row r="828" spans="1:10" ht="15.75" customHeight="1" x14ac:dyDescent="0.25">
      <c r="A828" s="377"/>
      <c r="B828" s="377"/>
      <c r="C828" s="377"/>
      <c r="D828" s="377"/>
      <c r="E828" s="377" t="s">
        <v>174</v>
      </c>
      <c r="F828" s="396">
        <v>0</v>
      </c>
      <c r="G828" s="377" t="s">
        <v>175</v>
      </c>
      <c r="H828" s="396">
        <v>0</v>
      </c>
      <c r="I828" s="377" t="s">
        <v>176</v>
      </c>
      <c r="J828" s="396">
        <v>0</v>
      </c>
    </row>
    <row r="829" spans="1:10" ht="15" customHeight="1" thickBot="1" x14ac:dyDescent="0.3">
      <c r="A829" s="377"/>
      <c r="B829" s="377"/>
      <c r="C829" s="377"/>
      <c r="D829" s="377"/>
      <c r="E829" s="377" t="s">
        <v>177</v>
      </c>
      <c r="F829" s="396">
        <v>0.06</v>
      </c>
      <c r="G829" s="377"/>
      <c r="H829" s="511" t="s">
        <v>178</v>
      </c>
      <c r="I829" s="511"/>
      <c r="J829" s="396">
        <v>0.39</v>
      </c>
    </row>
    <row r="830" spans="1:10" ht="15.75" thickTop="1" x14ac:dyDescent="0.25">
      <c r="A830" s="385"/>
      <c r="B830" s="385"/>
      <c r="C830" s="385"/>
      <c r="D830" s="385"/>
      <c r="E830" s="385"/>
      <c r="F830" s="385"/>
      <c r="G830" s="385"/>
      <c r="H830" s="385"/>
      <c r="I830" s="385"/>
      <c r="J830" s="385"/>
    </row>
    <row r="831" spans="1:10" ht="15" customHeight="1" x14ac:dyDescent="0.25">
      <c r="A831" s="375"/>
      <c r="B831" s="380" t="s">
        <v>3</v>
      </c>
      <c r="C831" s="375" t="s">
        <v>4</v>
      </c>
      <c r="D831" s="375" t="s">
        <v>5</v>
      </c>
      <c r="E831" s="512" t="s">
        <v>169</v>
      </c>
      <c r="F831" s="512"/>
      <c r="G831" s="379" t="s">
        <v>6</v>
      </c>
      <c r="H831" s="380" t="s">
        <v>7</v>
      </c>
      <c r="I831" s="380" t="s">
        <v>8</v>
      </c>
      <c r="J831" s="380" t="s">
        <v>10</v>
      </c>
    </row>
    <row r="832" spans="1:10" ht="15" customHeight="1" x14ac:dyDescent="0.25">
      <c r="A832" s="373" t="s">
        <v>170</v>
      </c>
      <c r="B832" s="382" t="s">
        <v>916</v>
      </c>
      <c r="C832" s="373" t="s">
        <v>113</v>
      </c>
      <c r="D832" s="373" t="s">
        <v>917</v>
      </c>
      <c r="E832" s="513" t="s">
        <v>340</v>
      </c>
      <c r="F832" s="513"/>
      <c r="G832" s="381" t="s">
        <v>161</v>
      </c>
      <c r="H832" s="384">
        <v>1</v>
      </c>
      <c r="I832" s="383">
        <v>1.56</v>
      </c>
      <c r="J832" s="383">
        <v>1.56</v>
      </c>
    </row>
    <row r="833" spans="1:10" ht="38.25" x14ac:dyDescent="0.25">
      <c r="A833" s="376" t="s">
        <v>189</v>
      </c>
      <c r="B833" s="391" t="s">
        <v>920</v>
      </c>
      <c r="C833" s="376" t="s">
        <v>113</v>
      </c>
      <c r="D833" s="376" t="s">
        <v>921</v>
      </c>
      <c r="E833" s="510" t="s">
        <v>331</v>
      </c>
      <c r="F833" s="510"/>
      <c r="G833" s="390" t="s">
        <v>157</v>
      </c>
      <c r="H833" s="393">
        <v>6.9999999999999994E-5</v>
      </c>
      <c r="I833" s="392">
        <v>22310.720000000001</v>
      </c>
      <c r="J833" s="392">
        <v>1.56</v>
      </c>
    </row>
    <row r="834" spans="1:10" ht="39.6" customHeight="1" x14ac:dyDescent="0.25">
      <c r="A834" s="377"/>
      <c r="B834" s="377"/>
      <c r="C834" s="377"/>
      <c r="D834" s="377"/>
      <c r="E834" s="377" t="s">
        <v>174</v>
      </c>
      <c r="F834" s="396">
        <v>0</v>
      </c>
      <c r="G834" s="377" t="s">
        <v>175</v>
      </c>
      <c r="H834" s="396">
        <v>0</v>
      </c>
      <c r="I834" s="377" t="s">
        <v>176</v>
      </c>
      <c r="J834" s="396">
        <v>0</v>
      </c>
    </row>
    <row r="835" spans="1:10" ht="15" customHeight="1" thickBot="1" x14ac:dyDescent="0.3">
      <c r="A835" s="377"/>
      <c r="B835" s="377"/>
      <c r="C835" s="377"/>
      <c r="D835" s="377"/>
      <c r="E835" s="377" t="s">
        <v>177</v>
      </c>
      <c r="F835" s="396">
        <v>0.31</v>
      </c>
      <c r="G835" s="377"/>
      <c r="H835" s="511" t="s">
        <v>178</v>
      </c>
      <c r="I835" s="511"/>
      <c r="J835" s="396">
        <v>1.87</v>
      </c>
    </row>
    <row r="836" spans="1:10" ht="15" customHeight="1" thickTop="1" x14ac:dyDescent="0.25">
      <c r="A836" s="385"/>
      <c r="B836" s="385"/>
      <c r="C836" s="385"/>
      <c r="D836" s="385"/>
      <c r="E836" s="385"/>
      <c r="F836" s="385"/>
      <c r="G836" s="385"/>
      <c r="H836" s="385"/>
      <c r="I836" s="385"/>
      <c r="J836" s="385"/>
    </row>
    <row r="837" spans="1:10" ht="15" customHeight="1" x14ac:dyDescent="0.25">
      <c r="A837" s="375"/>
      <c r="B837" s="380" t="s">
        <v>3</v>
      </c>
      <c r="C837" s="375" t="s">
        <v>4</v>
      </c>
      <c r="D837" s="375" t="s">
        <v>5</v>
      </c>
      <c r="E837" s="512" t="s">
        <v>169</v>
      </c>
      <c r="F837" s="512"/>
      <c r="G837" s="379" t="s">
        <v>6</v>
      </c>
      <c r="H837" s="380" t="s">
        <v>7</v>
      </c>
      <c r="I837" s="380" t="s">
        <v>8</v>
      </c>
      <c r="J837" s="380" t="s">
        <v>10</v>
      </c>
    </row>
    <row r="838" spans="1:10" ht="15" customHeight="1" x14ac:dyDescent="0.25">
      <c r="A838" s="373" t="s">
        <v>170</v>
      </c>
      <c r="B838" s="382" t="s">
        <v>918</v>
      </c>
      <c r="C838" s="373" t="s">
        <v>113</v>
      </c>
      <c r="D838" s="373" t="s">
        <v>919</v>
      </c>
      <c r="E838" s="513" t="s">
        <v>340</v>
      </c>
      <c r="F838" s="513"/>
      <c r="G838" s="381" t="s">
        <v>161</v>
      </c>
      <c r="H838" s="384">
        <v>1</v>
      </c>
      <c r="I838" s="383">
        <v>2.75</v>
      </c>
      <c r="J838" s="383">
        <v>2.75</v>
      </c>
    </row>
    <row r="839" spans="1:10" ht="15" customHeight="1" x14ac:dyDescent="0.25">
      <c r="A839" s="376" t="s">
        <v>189</v>
      </c>
      <c r="B839" s="391" t="s">
        <v>291</v>
      </c>
      <c r="C839" s="376" t="s">
        <v>113</v>
      </c>
      <c r="D839" s="376" t="s">
        <v>292</v>
      </c>
      <c r="E839" s="510" t="s">
        <v>333</v>
      </c>
      <c r="F839" s="510"/>
      <c r="G839" s="390" t="s">
        <v>293</v>
      </c>
      <c r="H839" s="393">
        <v>2.5</v>
      </c>
      <c r="I839" s="392">
        <v>1.1000000000000001</v>
      </c>
      <c r="J839" s="392">
        <v>2.75</v>
      </c>
    </row>
    <row r="840" spans="1:10" ht="15" customHeight="1" x14ac:dyDescent="0.25">
      <c r="A840" s="377"/>
      <c r="B840" s="377"/>
      <c r="C840" s="377"/>
      <c r="D840" s="377"/>
      <c r="E840" s="377" t="s">
        <v>174</v>
      </c>
      <c r="F840" s="396">
        <v>0</v>
      </c>
      <c r="G840" s="377" t="s">
        <v>175</v>
      </c>
      <c r="H840" s="396">
        <v>0</v>
      </c>
      <c r="I840" s="377" t="s">
        <v>176</v>
      </c>
      <c r="J840" s="396">
        <v>0</v>
      </c>
    </row>
    <row r="841" spans="1:10" ht="39.6" customHeight="1" thickBot="1" x14ac:dyDescent="0.3">
      <c r="A841" s="377"/>
      <c r="B841" s="377"/>
      <c r="C841" s="377"/>
      <c r="D841" s="377"/>
      <c r="E841" s="377" t="s">
        <v>177</v>
      </c>
      <c r="F841" s="396">
        <v>0.55000000000000004</v>
      </c>
      <c r="G841" s="377"/>
      <c r="H841" s="511" t="s">
        <v>178</v>
      </c>
      <c r="I841" s="511"/>
      <c r="J841" s="396">
        <v>3.3</v>
      </c>
    </row>
    <row r="842" spans="1:10" ht="15.75" customHeight="1" thickTop="1" x14ac:dyDescent="0.25">
      <c r="A842" s="385"/>
      <c r="B842" s="385"/>
      <c r="C842" s="385"/>
      <c r="D842" s="385"/>
      <c r="E842" s="385"/>
      <c r="F842" s="385"/>
      <c r="G842" s="385"/>
      <c r="H842" s="385"/>
      <c r="I842" s="385"/>
      <c r="J842" s="385"/>
    </row>
    <row r="843" spans="1:10" ht="39.6" customHeight="1" x14ac:dyDescent="0.25">
      <c r="A843" s="375"/>
      <c r="B843" s="380" t="s">
        <v>3</v>
      </c>
      <c r="C843" s="375" t="s">
        <v>4</v>
      </c>
      <c r="D843" s="375" t="s">
        <v>5</v>
      </c>
      <c r="E843" s="512" t="s">
        <v>169</v>
      </c>
      <c r="F843" s="512"/>
      <c r="G843" s="379" t="s">
        <v>6</v>
      </c>
      <c r="H843" s="380" t="s">
        <v>7</v>
      </c>
      <c r="I843" s="380" t="s">
        <v>8</v>
      </c>
      <c r="J843" s="380" t="s">
        <v>10</v>
      </c>
    </row>
    <row r="844" spans="1:10" ht="39.6" customHeight="1" x14ac:dyDescent="0.25">
      <c r="A844" s="373" t="s">
        <v>170</v>
      </c>
      <c r="B844" s="382" t="s">
        <v>844</v>
      </c>
      <c r="C844" s="373" t="s">
        <v>113</v>
      </c>
      <c r="D844" s="373" t="s">
        <v>845</v>
      </c>
      <c r="E844" s="513" t="s">
        <v>339</v>
      </c>
      <c r="F844" s="513"/>
      <c r="G844" s="381" t="s">
        <v>272</v>
      </c>
      <c r="H844" s="384">
        <v>1</v>
      </c>
      <c r="I844" s="383">
        <v>81.319999999999993</v>
      </c>
      <c r="J844" s="383">
        <v>81.319999999999993</v>
      </c>
    </row>
    <row r="845" spans="1:10" ht="52.9" customHeight="1" x14ac:dyDescent="0.25">
      <c r="A845" s="374" t="s">
        <v>172</v>
      </c>
      <c r="B845" s="387" t="s">
        <v>922</v>
      </c>
      <c r="C845" s="374" t="s">
        <v>113</v>
      </c>
      <c r="D845" s="374" t="s">
        <v>923</v>
      </c>
      <c r="E845" s="514" t="s">
        <v>335</v>
      </c>
      <c r="F845" s="514"/>
      <c r="G845" s="386" t="s">
        <v>161</v>
      </c>
      <c r="H845" s="389">
        <v>1</v>
      </c>
      <c r="I845" s="388">
        <v>37</v>
      </c>
      <c r="J845" s="388">
        <v>37</v>
      </c>
    </row>
    <row r="846" spans="1:10" ht="15" customHeight="1" x14ac:dyDescent="0.25">
      <c r="A846" s="374" t="s">
        <v>172</v>
      </c>
      <c r="B846" s="387" t="s">
        <v>924</v>
      </c>
      <c r="C846" s="374" t="s">
        <v>113</v>
      </c>
      <c r="D846" s="374" t="s">
        <v>925</v>
      </c>
      <c r="E846" s="514" t="s">
        <v>340</v>
      </c>
      <c r="F846" s="514"/>
      <c r="G846" s="386" t="s">
        <v>161</v>
      </c>
      <c r="H846" s="389">
        <v>1</v>
      </c>
      <c r="I846" s="388">
        <v>28.64</v>
      </c>
      <c r="J846" s="388">
        <v>28.64</v>
      </c>
    </row>
    <row r="847" spans="1:10" ht="15" customHeight="1" x14ac:dyDescent="0.25">
      <c r="A847" s="374" t="s">
        <v>172</v>
      </c>
      <c r="B847" s="387" t="s">
        <v>926</v>
      </c>
      <c r="C847" s="374" t="s">
        <v>113</v>
      </c>
      <c r="D847" s="374" t="s">
        <v>927</v>
      </c>
      <c r="E847" s="514" t="s">
        <v>340</v>
      </c>
      <c r="F847" s="514"/>
      <c r="G847" s="386" t="s">
        <v>161</v>
      </c>
      <c r="H847" s="389">
        <v>1</v>
      </c>
      <c r="I847" s="388">
        <v>11.17</v>
      </c>
      <c r="J847" s="388">
        <v>11.17</v>
      </c>
    </row>
    <row r="848" spans="1:10" ht="66" customHeight="1" x14ac:dyDescent="0.25">
      <c r="A848" s="374" t="s">
        <v>172</v>
      </c>
      <c r="B848" s="387" t="s">
        <v>928</v>
      </c>
      <c r="C848" s="374" t="s">
        <v>113</v>
      </c>
      <c r="D848" s="374" t="s">
        <v>929</v>
      </c>
      <c r="E848" s="514" t="s">
        <v>340</v>
      </c>
      <c r="F848" s="514"/>
      <c r="G848" s="386" t="s">
        <v>161</v>
      </c>
      <c r="H848" s="389">
        <v>1</v>
      </c>
      <c r="I848" s="388">
        <v>4.51</v>
      </c>
      <c r="J848" s="388">
        <v>4.51</v>
      </c>
    </row>
    <row r="849" spans="1:10" ht="25.5" x14ac:dyDescent="0.25">
      <c r="A849" s="377"/>
      <c r="B849" s="377"/>
      <c r="C849" s="377"/>
      <c r="D849" s="377"/>
      <c r="E849" s="377" t="s">
        <v>174</v>
      </c>
      <c r="F849" s="396">
        <v>28.61</v>
      </c>
      <c r="G849" s="377" t="s">
        <v>175</v>
      </c>
      <c r="H849" s="396">
        <v>0</v>
      </c>
      <c r="I849" s="377" t="s">
        <v>176</v>
      </c>
      <c r="J849" s="396">
        <v>28.61</v>
      </c>
    </row>
    <row r="850" spans="1:10" ht="39.6" customHeight="1" thickBot="1" x14ac:dyDescent="0.3">
      <c r="A850" s="377"/>
      <c r="B850" s="377"/>
      <c r="C850" s="377"/>
      <c r="D850" s="377"/>
      <c r="E850" s="377" t="s">
        <v>177</v>
      </c>
      <c r="F850" s="396">
        <v>16.54</v>
      </c>
      <c r="G850" s="377"/>
      <c r="H850" s="511" t="s">
        <v>178</v>
      </c>
      <c r="I850" s="511"/>
      <c r="J850" s="396">
        <v>97.86</v>
      </c>
    </row>
    <row r="851" spans="1:10" ht="15.75" thickTop="1" x14ac:dyDescent="0.25">
      <c r="A851" s="385"/>
      <c r="B851" s="385"/>
      <c r="C851" s="385"/>
      <c r="D851" s="385"/>
      <c r="E851" s="385"/>
      <c r="F851" s="385"/>
      <c r="G851" s="385"/>
      <c r="H851" s="385"/>
      <c r="I851" s="385"/>
      <c r="J851" s="385"/>
    </row>
    <row r="852" spans="1:10" ht="30" x14ac:dyDescent="0.25">
      <c r="A852" s="375"/>
      <c r="B852" s="380" t="s">
        <v>3</v>
      </c>
      <c r="C852" s="375" t="s">
        <v>4</v>
      </c>
      <c r="D852" s="375" t="s">
        <v>5</v>
      </c>
      <c r="E852" s="512" t="s">
        <v>169</v>
      </c>
      <c r="F852" s="512"/>
      <c r="G852" s="379" t="s">
        <v>6</v>
      </c>
      <c r="H852" s="380" t="s">
        <v>7</v>
      </c>
      <c r="I852" s="380" t="s">
        <v>8</v>
      </c>
      <c r="J852" s="380" t="s">
        <v>10</v>
      </c>
    </row>
    <row r="853" spans="1:10" ht="15" customHeight="1" x14ac:dyDescent="0.25">
      <c r="A853" s="373" t="s">
        <v>170</v>
      </c>
      <c r="B853" s="382" t="s">
        <v>842</v>
      </c>
      <c r="C853" s="373" t="s">
        <v>113</v>
      </c>
      <c r="D853" s="373" t="s">
        <v>843</v>
      </c>
      <c r="E853" s="513" t="s">
        <v>339</v>
      </c>
      <c r="F853" s="513"/>
      <c r="G853" s="381" t="s">
        <v>271</v>
      </c>
      <c r="H853" s="384">
        <v>1</v>
      </c>
      <c r="I853" s="383">
        <v>276.97000000000003</v>
      </c>
      <c r="J853" s="383">
        <v>276.97000000000003</v>
      </c>
    </row>
    <row r="854" spans="1:10" ht="26.45" customHeight="1" x14ac:dyDescent="0.25">
      <c r="A854" s="374" t="s">
        <v>172</v>
      </c>
      <c r="B854" s="387" t="s">
        <v>922</v>
      </c>
      <c r="C854" s="374" t="s">
        <v>113</v>
      </c>
      <c r="D854" s="374" t="s">
        <v>923</v>
      </c>
      <c r="E854" s="514" t="s">
        <v>335</v>
      </c>
      <c r="F854" s="514"/>
      <c r="G854" s="386" t="s">
        <v>161</v>
      </c>
      <c r="H854" s="389">
        <v>1</v>
      </c>
      <c r="I854" s="388">
        <v>37</v>
      </c>
      <c r="J854" s="388">
        <v>37</v>
      </c>
    </row>
    <row r="855" spans="1:10" ht="66" customHeight="1" x14ac:dyDescent="0.25">
      <c r="A855" s="374" t="s">
        <v>172</v>
      </c>
      <c r="B855" s="387" t="s">
        <v>924</v>
      </c>
      <c r="C855" s="374" t="s">
        <v>113</v>
      </c>
      <c r="D855" s="374" t="s">
        <v>925</v>
      </c>
      <c r="E855" s="514" t="s">
        <v>340</v>
      </c>
      <c r="F855" s="514"/>
      <c r="G855" s="386" t="s">
        <v>161</v>
      </c>
      <c r="H855" s="389">
        <v>1</v>
      </c>
      <c r="I855" s="388">
        <v>28.64</v>
      </c>
      <c r="J855" s="388">
        <v>28.64</v>
      </c>
    </row>
    <row r="856" spans="1:10" ht="15" customHeight="1" x14ac:dyDescent="0.25">
      <c r="A856" s="374" t="s">
        <v>172</v>
      </c>
      <c r="B856" s="387" t="s">
        <v>926</v>
      </c>
      <c r="C856" s="374" t="s">
        <v>113</v>
      </c>
      <c r="D856" s="374" t="s">
        <v>927</v>
      </c>
      <c r="E856" s="514" t="s">
        <v>340</v>
      </c>
      <c r="F856" s="514"/>
      <c r="G856" s="386" t="s">
        <v>161</v>
      </c>
      <c r="H856" s="389">
        <v>1</v>
      </c>
      <c r="I856" s="388">
        <v>11.17</v>
      </c>
      <c r="J856" s="388">
        <v>11.17</v>
      </c>
    </row>
    <row r="857" spans="1:10" ht="15" customHeight="1" x14ac:dyDescent="0.25">
      <c r="A857" s="374" t="s">
        <v>172</v>
      </c>
      <c r="B857" s="387" t="s">
        <v>928</v>
      </c>
      <c r="C857" s="374" t="s">
        <v>113</v>
      </c>
      <c r="D857" s="374" t="s">
        <v>929</v>
      </c>
      <c r="E857" s="514" t="s">
        <v>340</v>
      </c>
      <c r="F857" s="514"/>
      <c r="G857" s="386" t="s">
        <v>161</v>
      </c>
      <c r="H857" s="389">
        <v>1</v>
      </c>
      <c r="I857" s="388">
        <v>4.51</v>
      </c>
      <c r="J857" s="388">
        <v>4.51</v>
      </c>
    </row>
    <row r="858" spans="1:10" ht="15" customHeight="1" x14ac:dyDescent="0.25">
      <c r="A858" s="374" t="s">
        <v>172</v>
      </c>
      <c r="B858" s="387" t="s">
        <v>930</v>
      </c>
      <c r="C858" s="374" t="s">
        <v>113</v>
      </c>
      <c r="D858" s="374" t="s">
        <v>931</v>
      </c>
      <c r="E858" s="514" t="s">
        <v>340</v>
      </c>
      <c r="F858" s="514"/>
      <c r="G858" s="386" t="s">
        <v>161</v>
      </c>
      <c r="H858" s="389">
        <v>1</v>
      </c>
      <c r="I858" s="388">
        <v>52.03</v>
      </c>
      <c r="J858" s="388">
        <v>52.03</v>
      </c>
    </row>
    <row r="859" spans="1:10" ht="15" customHeight="1" x14ac:dyDescent="0.25">
      <c r="A859" s="374" t="s">
        <v>172</v>
      </c>
      <c r="B859" s="387" t="s">
        <v>932</v>
      </c>
      <c r="C859" s="374" t="s">
        <v>113</v>
      </c>
      <c r="D859" s="374" t="s">
        <v>933</v>
      </c>
      <c r="E859" s="514" t="s">
        <v>340</v>
      </c>
      <c r="F859" s="514"/>
      <c r="G859" s="386" t="s">
        <v>161</v>
      </c>
      <c r="H859" s="389">
        <v>1</v>
      </c>
      <c r="I859" s="388">
        <v>143.62</v>
      </c>
      <c r="J859" s="388">
        <v>143.62</v>
      </c>
    </row>
    <row r="860" spans="1:10" ht="15" customHeight="1" x14ac:dyDescent="0.25">
      <c r="A860" s="377"/>
      <c r="B860" s="377"/>
      <c r="C860" s="377"/>
      <c r="D860" s="377"/>
      <c r="E860" s="377" t="s">
        <v>174</v>
      </c>
      <c r="F860" s="396">
        <v>28.61</v>
      </c>
      <c r="G860" s="377" t="s">
        <v>175</v>
      </c>
      <c r="H860" s="396">
        <v>0</v>
      </c>
      <c r="I860" s="377" t="s">
        <v>176</v>
      </c>
      <c r="J860" s="396">
        <v>28.61</v>
      </c>
    </row>
    <row r="861" spans="1:10" ht="15" customHeight="1" thickBot="1" x14ac:dyDescent="0.3">
      <c r="A861" s="377"/>
      <c r="B861" s="377"/>
      <c r="C861" s="377"/>
      <c r="D861" s="377"/>
      <c r="E861" s="377" t="s">
        <v>177</v>
      </c>
      <c r="F861" s="396">
        <v>56.36</v>
      </c>
      <c r="G861" s="377"/>
      <c r="H861" s="511" t="s">
        <v>178</v>
      </c>
      <c r="I861" s="511"/>
      <c r="J861" s="396">
        <v>333.33</v>
      </c>
    </row>
    <row r="862" spans="1:10" ht="15" customHeight="1" thickTop="1" x14ac:dyDescent="0.25">
      <c r="A862" s="385"/>
      <c r="B862" s="385"/>
      <c r="C862" s="385"/>
      <c r="D862" s="385"/>
      <c r="E862" s="385"/>
      <c r="F862" s="385"/>
      <c r="G862" s="385"/>
      <c r="H862" s="385"/>
      <c r="I862" s="385"/>
      <c r="J862" s="385"/>
    </row>
    <row r="863" spans="1:10" ht="30" x14ac:dyDescent="0.25">
      <c r="A863" s="375"/>
      <c r="B863" s="380" t="s">
        <v>3</v>
      </c>
      <c r="C863" s="375" t="s">
        <v>4</v>
      </c>
      <c r="D863" s="375" t="s">
        <v>5</v>
      </c>
      <c r="E863" s="512" t="s">
        <v>169</v>
      </c>
      <c r="F863" s="512"/>
      <c r="G863" s="379" t="s">
        <v>6</v>
      </c>
      <c r="H863" s="380" t="s">
        <v>7</v>
      </c>
      <c r="I863" s="380" t="s">
        <v>8</v>
      </c>
      <c r="J863" s="380" t="s">
        <v>10</v>
      </c>
    </row>
    <row r="864" spans="1:10" ht="66" customHeight="1" x14ac:dyDescent="0.25">
      <c r="A864" s="373" t="s">
        <v>170</v>
      </c>
      <c r="B864" s="382" t="s">
        <v>924</v>
      </c>
      <c r="C864" s="373" t="s">
        <v>113</v>
      </c>
      <c r="D864" s="373" t="s">
        <v>925</v>
      </c>
      <c r="E864" s="513" t="s">
        <v>340</v>
      </c>
      <c r="F864" s="513"/>
      <c r="G864" s="381" t="s">
        <v>161</v>
      </c>
      <c r="H864" s="384">
        <v>1</v>
      </c>
      <c r="I864" s="383">
        <v>28.64</v>
      </c>
      <c r="J864" s="383">
        <v>28.64</v>
      </c>
    </row>
    <row r="865" spans="1:10" ht="15" customHeight="1" x14ac:dyDescent="0.25">
      <c r="A865" s="376" t="s">
        <v>189</v>
      </c>
      <c r="B865" s="391" t="s">
        <v>934</v>
      </c>
      <c r="C865" s="376" t="s">
        <v>113</v>
      </c>
      <c r="D865" s="376" t="s">
        <v>935</v>
      </c>
      <c r="E865" s="510" t="s">
        <v>331</v>
      </c>
      <c r="F865" s="510"/>
      <c r="G865" s="390" t="s">
        <v>157</v>
      </c>
      <c r="H865" s="393">
        <v>6.0300000000000002E-5</v>
      </c>
      <c r="I865" s="392">
        <v>61199.839999999997</v>
      </c>
      <c r="J865" s="392">
        <v>3.69</v>
      </c>
    </row>
    <row r="866" spans="1:10" ht="51" x14ac:dyDescent="0.25">
      <c r="A866" s="376" t="s">
        <v>189</v>
      </c>
      <c r="B866" s="391" t="s">
        <v>936</v>
      </c>
      <c r="C866" s="376" t="s">
        <v>113</v>
      </c>
      <c r="D866" s="376" t="s">
        <v>937</v>
      </c>
      <c r="E866" s="510" t="s">
        <v>331</v>
      </c>
      <c r="F866" s="510"/>
      <c r="G866" s="390" t="s">
        <v>157</v>
      </c>
      <c r="H866" s="393">
        <v>3.4199999999999998E-5</v>
      </c>
      <c r="I866" s="392">
        <v>729735.51</v>
      </c>
      <c r="J866" s="392">
        <v>24.95</v>
      </c>
    </row>
    <row r="867" spans="1:10" ht="25.5" x14ac:dyDescent="0.25">
      <c r="A867" s="377"/>
      <c r="B867" s="377"/>
      <c r="C867" s="377"/>
      <c r="D867" s="377"/>
      <c r="E867" s="377" t="s">
        <v>174</v>
      </c>
      <c r="F867" s="396">
        <v>0</v>
      </c>
      <c r="G867" s="377" t="s">
        <v>175</v>
      </c>
      <c r="H867" s="396">
        <v>0</v>
      </c>
      <c r="I867" s="377" t="s">
        <v>176</v>
      </c>
      <c r="J867" s="396">
        <v>0</v>
      </c>
    </row>
    <row r="868" spans="1:10" ht="52.9" customHeight="1" thickBot="1" x14ac:dyDescent="0.3">
      <c r="A868" s="377"/>
      <c r="B868" s="377"/>
      <c r="C868" s="377"/>
      <c r="D868" s="377"/>
      <c r="E868" s="377" t="s">
        <v>177</v>
      </c>
      <c r="F868" s="396">
        <v>5.82</v>
      </c>
      <c r="G868" s="377"/>
      <c r="H868" s="511" t="s">
        <v>178</v>
      </c>
      <c r="I868" s="511"/>
      <c r="J868" s="396">
        <v>34.46</v>
      </c>
    </row>
    <row r="869" spans="1:10" ht="15.75" thickTop="1" x14ac:dyDescent="0.25">
      <c r="A869" s="385"/>
      <c r="B869" s="385"/>
      <c r="C869" s="385"/>
      <c r="D869" s="385"/>
      <c r="E869" s="385"/>
      <c r="F869" s="385"/>
      <c r="G869" s="385"/>
      <c r="H869" s="385"/>
      <c r="I869" s="385"/>
      <c r="J869" s="385"/>
    </row>
    <row r="870" spans="1:10" ht="30" x14ac:dyDescent="0.25">
      <c r="A870" s="375"/>
      <c r="B870" s="380" t="s">
        <v>3</v>
      </c>
      <c r="C870" s="375" t="s">
        <v>4</v>
      </c>
      <c r="D870" s="375" t="s">
        <v>5</v>
      </c>
      <c r="E870" s="512" t="s">
        <v>169</v>
      </c>
      <c r="F870" s="512"/>
      <c r="G870" s="379" t="s">
        <v>6</v>
      </c>
      <c r="H870" s="380" t="s">
        <v>7</v>
      </c>
      <c r="I870" s="380" t="s">
        <v>8</v>
      </c>
      <c r="J870" s="380" t="s">
        <v>10</v>
      </c>
    </row>
    <row r="871" spans="1:10" ht="15" customHeight="1" x14ac:dyDescent="0.25">
      <c r="A871" s="373" t="s">
        <v>170</v>
      </c>
      <c r="B871" s="382" t="s">
        <v>928</v>
      </c>
      <c r="C871" s="373" t="s">
        <v>113</v>
      </c>
      <c r="D871" s="373" t="s">
        <v>929</v>
      </c>
      <c r="E871" s="513" t="s">
        <v>340</v>
      </c>
      <c r="F871" s="513"/>
      <c r="G871" s="381" t="s">
        <v>161</v>
      </c>
      <c r="H871" s="384">
        <v>1</v>
      </c>
      <c r="I871" s="383">
        <v>4.51</v>
      </c>
      <c r="J871" s="383">
        <v>4.51</v>
      </c>
    </row>
    <row r="872" spans="1:10" ht="15" customHeight="1" x14ac:dyDescent="0.25">
      <c r="A872" s="376" t="s">
        <v>189</v>
      </c>
      <c r="B872" s="391" t="s">
        <v>934</v>
      </c>
      <c r="C872" s="376" t="s">
        <v>113</v>
      </c>
      <c r="D872" s="376" t="s">
        <v>935</v>
      </c>
      <c r="E872" s="510" t="s">
        <v>331</v>
      </c>
      <c r="F872" s="510"/>
      <c r="G872" s="390" t="s">
        <v>157</v>
      </c>
      <c r="H872" s="393">
        <v>5.9000000000000003E-6</v>
      </c>
      <c r="I872" s="392">
        <v>61199.839999999997</v>
      </c>
      <c r="J872" s="392">
        <v>0.36</v>
      </c>
    </row>
    <row r="873" spans="1:10" ht="51" x14ac:dyDescent="0.25">
      <c r="A873" s="376" t="s">
        <v>189</v>
      </c>
      <c r="B873" s="391" t="s">
        <v>936</v>
      </c>
      <c r="C873" s="376" t="s">
        <v>113</v>
      </c>
      <c r="D873" s="376" t="s">
        <v>937</v>
      </c>
      <c r="E873" s="510" t="s">
        <v>331</v>
      </c>
      <c r="F873" s="510"/>
      <c r="G873" s="390" t="s">
        <v>157</v>
      </c>
      <c r="H873" s="393">
        <v>5.6999999999999996E-6</v>
      </c>
      <c r="I873" s="392">
        <v>729735.51</v>
      </c>
      <c r="J873" s="392">
        <v>4.1500000000000004</v>
      </c>
    </row>
    <row r="874" spans="1:10" ht="25.5" x14ac:dyDescent="0.25">
      <c r="A874" s="377"/>
      <c r="B874" s="377"/>
      <c r="C874" s="377"/>
      <c r="D874" s="377"/>
      <c r="E874" s="377" t="s">
        <v>174</v>
      </c>
      <c r="F874" s="396">
        <v>0</v>
      </c>
      <c r="G874" s="377" t="s">
        <v>175</v>
      </c>
      <c r="H874" s="396">
        <v>0</v>
      </c>
      <c r="I874" s="377" t="s">
        <v>176</v>
      </c>
      <c r="J874" s="396">
        <v>0</v>
      </c>
    </row>
    <row r="875" spans="1:10" ht="26.45" customHeight="1" thickBot="1" x14ac:dyDescent="0.3">
      <c r="A875" s="377"/>
      <c r="B875" s="377"/>
      <c r="C875" s="377"/>
      <c r="D875" s="377"/>
      <c r="E875" s="377" t="s">
        <v>177</v>
      </c>
      <c r="F875" s="396">
        <v>0.91</v>
      </c>
      <c r="G875" s="377"/>
      <c r="H875" s="511" t="s">
        <v>178</v>
      </c>
      <c r="I875" s="511"/>
      <c r="J875" s="396">
        <v>5.42</v>
      </c>
    </row>
    <row r="876" spans="1:10" ht="66" customHeight="1" thickTop="1" x14ac:dyDescent="0.25">
      <c r="A876" s="385"/>
      <c r="B876" s="385"/>
      <c r="C876" s="385"/>
      <c r="D876" s="385"/>
      <c r="E876" s="385"/>
      <c r="F876" s="385"/>
      <c r="G876" s="385"/>
      <c r="H876" s="385"/>
      <c r="I876" s="385"/>
      <c r="J876" s="385"/>
    </row>
    <row r="877" spans="1:10" ht="66" customHeight="1" x14ac:dyDescent="0.25">
      <c r="A877" s="375"/>
      <c r="B877" s="380" t="s">
        <v>3</v>
      </c>
      <c r="C877" s="375" t="s">
        <v>4</v>
      </c>
      <c r="D877" s="375" t="s">
        <v>5</v>
      </c>
      <c r="E877" s="512" t="s">
        <v>169</v>
      </c>
      <c r="F877" s="512"/>
      <c r="G877" s="379" t="s">
        <v>6</v>
      </c>
      <c r="H877" s="380" t="s">
        <v>7</v>
      </c>
      <c r="I877" s="380" t="s">
        <v>8</v>
      </c>
      <c r="J877" s="380" t="s">
        <v>10</v>
      </c>
    </row>
    <row r="878" spans="1:10" ht="66" customHeight="1" x14ac:dyDescent="0.25">
      <c r="A878" s="373" t="s">
        <v>170</v>
      </c>
      <c r="B878" s="382" t="s">
        <v>926</v>
      </c>
      <c r="C878" s="373" t="s">
        <v>113</v>
      </c>
      <c r="D878" s="373" t="s">
        <v>927</v>
      </c>
      <c r="E878" s="513" t="s">
        <v>340</v>
      </c>
      <c r="F878" s="513"/>
      <c r="G878" s="381" t="s">
        <v>161</v>
      </c>
      <c r="H878" s="384">
        <v>1</v>
      </c>
      <c r="I878" s="383">
        <v>11.17</v>
      </c>
      <c r="J878" s="383">
        <v>11.17</v>
      </c>
    </row>
    <row r="879" spans="1:10" ht="26.45" customHeight="1" x14ac:dyDescent="0.25">
      <c r="A879" s="376" t="s">
        <v>189</v>
      </c>
      <c r="B879" s="391" t="s">
        <v>934</v>
      </c>
      <c r="C879" s="376" t="s">
        <v>113</v>
      </c>
      <c r="D879" s="376" t="s">
        <v>935</v>
      </c>
      <c r="E879" s="510" t="s">
        <v>331</v>
      </c>
      <c r="F879" s="510"/>
      <c r="G879" s="390" t="s">
        <v>157</v>
      </c>
      <c r="H879" s="393">
        <v>1.4600000000000001E-5</v>
      </c>
      <c r="I879" s="392">
        <v>61199.839999999997</v>
      </c>
      <c r="J879" s="392">
        <v>0.89</v>
      </c>
    </row>
    <row r="880" spans="1:10" ht="15" customHeight="1" x14ac:dyDescent="0.25">
      <c r="A880" s="376" t="s">
        <v>189</v>
      </c>
      <c r="B880" s="391" t="s">
        <v>936</v>
      </c>
      <c r="C880" s="376" t="s">
        <v>113</v>
      </c>
      <c r="D880" s="376" t="s">
        <v>937</v>
      </c>
      <c r="E880" s="510" t="s">
        <v>331</v>
      </c>
      <c r="F880" s="510"/>
      <c r="G880" s="390" t="s">
        <v>157</v>
      </c>
      <c r="H880" s="393">
        <v>1.4100000000000001E-5</v>
      </c>
      <c r="I880" s="392">
        <v>729735.51</v>
      </c>
      <c r="J880" s="392">
        <v>10.28</v>
      </c>
    </row>
    <row r="881" spans="1:10" ht="30" customHeight="1" x14ac:dyDescent="0.25">
      <c r="A881" s="377"/>
      <c r="B881" s="377"/>
      <c r="C881" s="377"/>
      <c r="D881" s="377"/>
      <c r="E881" s="377" t="s">
        <v>174</v>
      </c>
      <c r="F881" s="396">
        <v>0</v>
      </c>
      <c r="G881" s="377" t="s">
        <v>175</v>
      </c>
      <c r="H881" s="396">
        <v>0</v>
      </c>
      <c r="I881" s="377" t="s">
        <v>176</v>
      </c>
      <c r="J881" s="396">
        <v>0</v>
      </c>
    </row>
    <row r="882" spans="1:10" ht="15" customHeight="1" thickBot="1" x14ac:dyDescent="0.3">
      <c r="A882" s="377"/>
      <c r="B882" s="377"/>
      <c r="C882" s="377"/>
      <c r="D882" s="377"/>
      <c r="E882" s="377" t="s">
        <v>177</v>
      </c>
      <c r="F882" s="396">
        <v>2.27</v>
      </c>
      <c r="G882" s="377"/>
      <c r="H882" s="511" t="s">
        <v>178</v>
      </c>
      <c r="I882" s="511"/>
      <c r="J882" s="396">
        <v>13.44</v>
      </c>
    </row>
    <row r="883" spans="1:10" ht="15.75" thickTop="1" x14ac:dyDescent="0.25">
      <c r="A883" s="385"/>
      <c r="B883" s="385"/>
      <c r="C883" s="385"/>
      <c r="D883" s="385"/>
      <c r="E883" s="385"/>
      <c r="F883" s="385"/>
      <c r="G883" s="385"/>
      <c r="H883" s="385"/>
      <c r="I883" s="385"/>
      <c r="J883" s="385"/>
    </row>
    <row r="884" spans="1:10" ht="26.45" customHeight="1" x14ac:dyDescent="0.25">
      <c r="A884" s="375"/>
      <c r="B884" s="380" t="s">
        <v>3</v>
      </c>
      <c r="C884" s="375" t="s">
        <v>4</v>
      </c>
      <c r="D884" s="375" t="s">
        <v>5</v>
      </c>
      <c r="E884" s="512" t="s">
        <v>169</v>
      </c>
      <c r="F884" s="512"/>
      <c r="G884" s="379" t="s">
        <v>6</v>
      </c>
      <c r="H884" s="380" t="s">
        <v>7</v>
      </c>
      <c r="I884" s="380" t="s">
        <v>8</v>
      </c>
      <c r="J884" s="380" t="s">
        <v>10</v>
      </c>
    </row>
    <row r="885" spans="1:10" ht="66" customHeight="1" x14ac:dyDescent="0.25">
      <c r="A885" s="373" t="s">
        <v>170</v>
      </c>
      <c r="B885" s="382" t="s">
        <v>930</v>
      </c>
      <c r="C885" s="373" t="s">
        <v>113</v>
      </c>
      <c r="D885" s="373" t="s">
        <v>931</v>
      </c>
      <c r="E885" s="513" t="s">
        <v>340</v>
      </c>
      <c r="F885" s="513"/>
      <c r="G885" s="381" t="s">
        <v>161</v>
      </c>
      <c r="H885" s="384">
        <v>1</v>
      </c>
      <c r="I885" s="383">
        <v>52.03</v>
      </c>
      <c r="J885" s="383">
        <v>52.03</v>
      </c>
    </row>
    <row r="886" spans="1:10" ht="66" customHeight="1" x14ac:dyDescent="0.25">
      <c r="A886" s="376" t="s">
        <v>189</v>
      </c>
      <c r="B886" s="391" t="s">
        <v>934</v>
      </c>
      <c r="C886" s="376" t="s">
        <v>113</v>
      </c>
      <c r="D886" s="376" t="s">
        <v>935</v>
      </c>
      <c r="E886" s="510" t="s">
        <v>331</v>
      </c>
      <c r="F886" s="510"/>
      <c r="G886" s="390" t="s">
        <v>157</v>
      </c>
      <c r="H886" s="393">
        <v>8.4900000000000004E-5</v>
      </c>
      <c r="I886" s="392">
        <v>61199.839999999997</v>
      </c>
      <c r="J886" s="392">
        <v>5.19</v>
      </c>
    </row>
    <row r="887" spans="1:10" ht="66" customHeight="1" x14ac:dyDescent="0.25">
      <c r="A887" s="376" t="s">
        <v>189</v>
      </c>
      <c r="B887" s="391" t="s">
        <v>936</v>
      </c>
      <c r="C887" s="376" t="s">
        <v>113</v>
      </c>
      <c r="D887" s="376" t="s">
        <v>937</v>
      </c>
      <c r="E887" s="510" t="s">
        <v>331</v>
      </c>
      <c r="F887" s="510"/>
      <c r="G887" s="390" t="s">
        <v>157</v>
      </c>
      <c r="H887" s="393">
        <v>6.4200000000000002E-5</v>
      </c>
      <c r="I887" s="392">
        <v>729735.51</v>
      </c>
      <c r="J887" s="392">
        <v>46.84</v>
      </c>
    </row>
    <row r="888" spans="1:10" ht="66" customHeight="1" x14ac:dyDescent="0.25">
      <c r="A888" s="377"/>
      <c r="B888" s="377"/>
      <c r="C888" s="377"/>
      <c r="D888" s="377"/>
      <c r="E888" s="377" t="s">
        <v>174</v>
      </c>
      <c r="F888" s="396">
        <v>0</v>
      </c>
      <c r="G888" s="377" t="s">
        <v>175</v>
      </c>
      <c r="H888" s="396">
        <v>0</v>
      </c>
      <c r="I888" s="377" t="s">
        <v>176</v>
      </c>
      <c r="J888" s="396">
        <v>0</v>
      </c>
    </row>
    <row r="889" spans="1:10" ht="15" customHeight="1" thickBot="1" x14ac:dyDescent="0.3">
      <c r="A889" s="377"/>
      <c r="B889" s="377"/>
      <c r="C889" s="377"/>
      <c r="D889" s="377"/>
      <c r="E889" s="377" t="s">
        <v>177</v>
      </c>
      <c r="F889" s="396">
        <v>10.58</v>
      </c>
      <c r="G889" s="377"/>
      <c r="H889" s="511" t="s">
        <v>178</v>
      </c>
      <c r="I889" s="511"/>
      <c r="J889" s="396">
        <v>62.61</v>
      </c>
    </row>
    <row r="890" spans="1:10" ht="15.75" thickTop="1" x14ac:dyDescent="0.25">
      <c r="A890" s="385"/>
      <c r="B890" s="385"/>
      <c r="C890" s="385"/>
      <c r="D890" s="385"/>
      <c r="E890" s="385"/>
      <c r="F890" s="385"/>
      <c r="G890" s="385"/>
      <c r="H890" s="385"/>
      <c r="I890" s="385"/>
      <c r="J890" s="385"/>
    </row>
    <row r="891" spans="1:10" ht="15.75" customHeight="1" x14ac:dyDescent="0.25">
      <c r="A891" s="375"/>
      <c r="B891" s="380" t="s">
        <v>3</v>
      </c>
      <c r="C891" s="375" t="s">
        <v>4</v>
      </c>
      <c r="D891" s="375" t="s">
        <v>5</v>
      </c>
      <c r="E891" s="512" t="s">
        <v>169</v>
      </c>
      <c r="F891" s="512"/>
      <c r="G891" s="379" t="s">
        <v>6</v>
      </c>
      <c r="H891" s="380" t="s">
        <v>7</v>
      </c>
      <c r="I891" s="380" t="s">
        <v>8</v>
      </c>
      <c r="J891" s="380" t="s">
        <v>10</v>
      </c>
    </row>
    <row r="892" spans="1:10" ht="66" customHeight="1" x14ac:dyDescent="0.25">
      <c r="A892" s="373" t="s">
        <v>170</v>
      </c>
      <c r="B892" s="382" t="s">
        <v>932</v>
      </c>
      <c r="C892" s="373" t="s">
        <v>113</v>
      </c>
      <c r="D892" s="373" t="s">
        <v>933</v>
      </c>
      <c r="E892" s="513" t="s">
        <v>340</v>
      </c>
      <c r="F892" s="513"/>
      <c r="G892" s="381" t="s">
        <v>161</v>
      </c>
      <c r="H892" s="384">
        <v>1</v>
      </c>
      <c r="I892" s="383">
        <v>143.62</v>
      </c>
      <c r="J892" s="383">
        <v>143.62</v>
      </c>
    </row>
    <row r="893" spans="1:10" ht="25.5" x14ac:dyDescent="0.25">
      <c r="A893" s="376" t="s">
        <v>189</v>
      </c>
      <c r="B893" s="391" t="s">
        <v>938</v>
      </c>
      <c r="C893" s="376" t="s">
        <v>113</v>
      </c>
      <c r="D893" s="376" t="s">
        <v>939</v>
      </c>
      <c r="E893" s="510" t="s">
        <v>190</v>
      </c>
      <c r="F893" s="510"/>
      <c r="G893" s="390" t="s">
        <v>95</v>
      </c>
      <c r="H893" s="393">
        <v>23.7</v>
      </c>
      <c r="I893" s="392">
        <v>6.06</v>
      </c>
      <c r="J893" s="392">
        <v>143.62</v>
      </c>
    </row>
    <row r="894" spans="1:10" ht="15" customHeight="1" x14ac:dyDescent="0.25">
      <c r="A894" s="377"/>
      <c r="B894" s="377"/>
      <c r="C894" s="377"/>
      <c r="D894" s="377"/>
      <c r="E894" s="377" t="s">
        <v>174</v>
      </c>
      <c r="F894" s="396">
        <v>0</v>
      </c>
      <c r="G894" s="377" t="s">
        <v>175</v>
      </c>
      <c r="H894" s="396">
        <v>0</v>
      </c>
      <c r="I894" s="377" t="s">
        <v>176</v>
      </c>
      <c r="J894" s="396">
        <v>0</v>
      </c>
    </row>
    <row r="895" spans="1:10" ht="26.45" customHeight="1" thickBot="1" x14ac:dyDescent="0.3">
      <c r="A895" s="377"/>
      <c r="B895" s="377"/>
      <c r="C895" s="377"/>
      <c r="D895" s="377"/>
      <c r="E895" s="377" t="s">
        <v>177</v>
      </c>
      <c r="F895" s="396">
        <v>29.22</v>
      </c>
      <c r="G895" s="377"/>
      <c r="H895" s="511" t="s">
        <v>178</v>
      </c>
      <c r="I895" s="511"/>
      <c r="J895" s="396">
        <v>172.84</v>
      </c>
    </row>
    <row r="896" spans="1:10" ht="15.75" thickTop="1" x14ac:dyDescent="0.25">
      <c r="A896" s="385"/>
      <c r="B896" s="385"/>
      <c r="C896" s="385"/>
      <c r="D896" s="385"/>
      <c r="E896" s="385"/>
      <c r="F896" s="385"/>
      <c r="G896" s="385"/>
      <c r="H896" s="385"/>
      <c r="I896" s="385"/>
      <c r="J896" s="385"/>
    </row>
    <row r="897" spans="1:10" ht="30" x14ac:dyDescent="0.25">
      <c r="A897" s="375"/>
      <c r="B897" s="380" t="s">
        <v>3</v>
      </c>
      <c r="C897" s="375" t="s">
        <v>4</v>
      </c>
      <c r="D897" s="375" t="s">
        <v>5</v>
      </c>
      <c r="E897" s="512" t="s">
        <v>169</v>
      </c>
      <c r="F897" s="512"/>
      <c r="G897" s="379" t="s">
        <v>6</v>
      </c>
      <c r="H897" s="380" t="s">
        <v>7</v>
      </c>
      <c r="I897" s="380" t="s">
        <v>8</v>
      </c>
      <c r="J897" s="380" t="s">
        <v>10</v>
      </c>
    </row>
    <row r="898" spans="1:10" ht="15" customHeight="1" x14ac:dyDescent="0.25">
      <c r="A898" s="373" t="s">
        <v>170</v>
      </c>
      <c r="B898" s="382" t="s">
        <v>859</v>
      </c>
      <c r="C898" s="373" t="s">
        <v>113</v>
      </c>
      <c r="D898" s="373" t="s">
        <v>860</v>
      </c>
      <c r="E898" s="513" t="s">
        <v>335</v>
      </c>
      <c r="F898" s="513"/>
      <c r="G898" s="381" t="s">
        <v>161</v>
      </c>
      <c r="H898" s="384">
        <v>1</v>
      </c>
      <c r="I898" s="383">
        <v>32.590000000000003</v>
      </c>
      <c r="J898" s="383">
        <v>32.590000000000003</v>
      </c>
    </row>
    <row r="899" spans="1:10" ht="26.45" customHeight="1" x14ac:dyDescent="0.25">
      <c r="A899" s="374" t="s">
        <v>172</v>
      </c>
      <c r="B899" s="387" t="s">
        <v>940</v>
      </c>
      <c r="C899" s="374" t="s">
        <v>113</v>
      </c>
      <c r="D899" s="374" t="s">
        <v>941</v>
      </c>
      <c r="E899" s="514" t="s">
        <v>335</v>
      </c>
      <c r="F899" s="514"/>
      <c r="G899" s="386" t="s">
        <v>161</v>
      </c>
      <c r="H899" s="389">
        <v>1</v>
      </c>
      <c r="I899" s="388">
        <v>0.34</v>
      </c>
      <c r="J899" s="388">
        <v>0.34</v>
      </c>
    </row>
    <row r="900" spans="1:10" x14ac:dyDescent="0.25">
      <c r="A900" s="376" t="s">
        <v>189</v>
      </c>
      <c r="B900" s="391" t="s">
        <v>942</v>
      </c>
      <c r="C900" s="376" t="s">
        <v>113</v>
      </c>
      <c r="D900" s="376" t="s">
        <v>943</v>
      </c>
      <c r="E900" s="510" t="s">
        <v>242</v>
      </c>
      <c r="F900" s="510"/>
      <c r="G900" s="390" t="s">
        <v>161</v>
      </c>
      <c r="H900" s="393">
        <v>1</v>
      </c>
      <c r="I900" s="392">
        <v>23.14</v>
      </c>
      <c r="J900" s="392">
        <v>23.14</v>
      </c>
    </row>
    <row r="901" spans="1:10" ht="66" customHeight="1" x14ac:dyDescent="0.25">
      <c r="A901" s="376" t="s">
        <v>189</v>
      </c>
      <c r="B901" s="391" t="s">
        <v>277</v>
      </c>
      <c r="C901" s="376" t="s">
        <v>113</v>
      </c>
      <c r="D901" s="376" t="s">
        <v>278</v>
      </c>
      <c r="E901" s="510" t="s">
        <v>492</v>
      </c>
      <c r="F901" s="510"/>
      <c r="G901" s="390" t="s">
        <v>161</v>
      </c>
      <c r="H901" s="393">
        <v>1</v>
      </c>
      <c r="I901" s="392">
        <v>5</v>
      </c>
      <c r="J901" s="392">
        <v>5</v>
      </c>
    </row>
    <row r="902" spans="1:10" ht="26.45" customHeight="1" x14ac:dyDescent="0.25">
      <c r="A902" s="376" t="s">
        <v>189</v>
      </c>
      <c r="B902" s="391" t="s">
        <v>279</v>
      </c>
      <c r="C902" s="376" t="s">
        <v>113</v>
      </c>
      <c r="D902" s="376" t="s">
        <v>280</v>
      </c>
      <c r="E902" s="510" t="s">
        <v>492</v>
      </c>
      <c r="F902" s="510"/>
      <c r="G902" s="390" t="s">
        <v>161</v>
      </c>
      <c r="H902" s="393">
        <v>1</v>
      </c>
      <c r="I902" s="392">
        <v>0.88</v>
      </c>
      <c r="J902" s="392">
        <v>0.88</v>
      </c>
    </row>
    <row r="903" spans="1:10" ht="25.5" x14ac:dyDescent="0.25">
      <c r="A903" s="376" t="s">
        <v>189</v>
      </c>
      <c r="B903" s="391" t="s">
        <v>243</v>
      </c>
      <c r="C903" s="376" t="s">
        <v>113</v>
      </c>
      <c r="D903" s="376" t="s">
        <v>244</v>
      </c>
      <c r="E903" s="510" t="s">
        <v>492</v>
      </c>
      <c r="F903" s="510"/>
      <c r="G903" s="390" t="s">
        <v>161</v>
      </c>
      <c r="H903" s="393">
        <v>1</v>
      </c>
      <c r="I903" s="392">
        <v>1.49</v>
      </c>
      <c r="J903" s="392">
        <v>1.49</v>
      </c>
    </row>
    <row r="904" spans="1:10" ht="25.5" x14ac:dyDescent="0.25">
      <c r="A904" s="376" t="s">
        <v>189</v>
      </c>
      <c r="B904" s="391" t="s">
        <v>245</v>
      </c>
      <c r="C904" s="376" t="s">
        <v>113</v>
      </c>
      <c r="D904" s="376" t="s">
        <v>246</v>
      </c>
      <c r="E904" s="510" t="s">
        <v>492</v>
      </c>
      <c r="F904" s="510"/>
      <c r="G904" s="390" t="s">
        <v>161</v>
      </c>
      <c r="H904" s="393">
        <v>1</v>
      </c>
      <c r="I904" s="392">
        <v>0.11</v>
      </c>
      <c r="J904" s="392">
        <v>0.11</v>
      </c>
    </row>
    <row r="905" spans="1:10" ht="15" customHeight="1" x14ac:dyDescent="0.25">
      <c r="A905" s="376" t="s">
        <v>189</v>
      </c>
      <c r="B905" s="391" t="s">
        <v>285</v>
      </c>
      <c r="C905" s="376" t="s">
        <v>113</v>
      </c>
      <c r="D905" s="376" t="s">
        <v>286</v>
      </c>
      <c r="E905" s="510" t="s">
        <v>492</v>
      </c>
      <c r="F905" s="510"/>
      <c r="G905" s="390" t="s">
        <v>161</v>
      </c>
      <c r="H905" s="393">
        <v>1</v>
      </c>
      <c r="I905" s="392">
        <v>0.24</v>
      </c>
      <c r="J905" s="392">
        <v>0.24</v>
      </c>
    </row>
    <row r="906" spans="1:10" ht="25.5" x14ac:dyDescent="0.25">
      <c r="A906" s="376" t="s">
        <v>189</v>
      </c>
      <c r="B906" s="391" t="s">
        <v>287</v>
      </c>
      <c r="C906" s="376" t="s">
        <v>113</v>
      </c>
      <c r="D906" s="376" t="s">
        <v>288</v>
      </c>
      <c r="E906" s="510" t="s">
        <v>492</v>
      </c>
      <c r="F906" s="510"/>
      <c r="G906" s="390" t="s">
        <v>161</v>
      </c>
      <c r="H906" s="393">
        <v>1</v>
      </c>
      <c r="I906" s="392">
        <v>1.39</v>
      </c>
      <c r="J906" s="392">
        <v>1.39</v>
      </c>
    </row>
    <row r="907" spans="1:10" ht="25.5" x14ac:dyDescent="0.25">
      <c r="A907" s="377"/>
      <c r="B907" s="377"/>
      <c r="C907" s="377"/>
      <c r="D907" s="377"/>
      <c r="E907" s="377" t="s">
        <v>174</v>
      </c>
      <c r="F907" s="396">
        <v>23.48</v>
      </c>
      <c r="G907" s="377" t="s">
        <v>175</v>
      </c>
      <c r="H907" s="396">
        <v>0</v>
      </c>
      <c r="I907" s="377" t="s">
        <v>176</v>
      </c>
      <c r="J907" s="396">
        <v>23.48</v>
      </c>
    </row>
    <row r="908" spans="1:10" ht="66" customHeight="1" thickBot="1" x14ac:dyDescent="0.3">
      <c r="A908" s="377"/>
      <c r="B908" s="377"/>
      <c r="C908" s="377"/>
      <c r="D908" s="377"/>
      <c r="E908" s="377" t="s">
        <v>177</v>
      </c>
      <c r="F908" s="396">
        <v>6.63</v>
      </c>
      <c r="G908" s="377"/>
      <c r="H908" s="511" t="s">
        <v>178</v>
      </c>
      <c r="I908" s="511"/>
      <c r="J908" s="396">
        <v>39.22</v>
      </c>
    </row>
    <row r="909" spans="1:10" ht="26.45" customHeight="1" thickTop="1" x14ac:dyDescent="0.25">
      <c r="A909" s="385"/>
      <c r="B909" s="385"/>
      <c r="C909" s="385"/>
      <c r="D909" s="385"/>
      <c r="E909" s="385"/>
      <c r="F909" s="385"/>
      <c r="G909" s="385"/>
      <c r="H909" s="385"/>
      <c r="I909" s="385"/>
      <c r="J909" s="385"/>
    </row>
    <row r="910" spans="1:10" ht="30" x14ac:dyDescent="0.25">
      <c r="A910" s="375"/>
      <c r="B910" s="380" t="s">
        <v>3</v>
      </c>
      <c r="C910" s="375" t="s">
        <v>4</v>
      </c>
      <c r="D910" s="375" t="s">
        <v>5</v>
      </c>
      <c r="E910" s="512" t="s">
        <v>169</v>
      </c>
      <c r="F910" s="512"/>
      <c r="G910" s="379" t="s">
        <v>6</v>
      </c>
      <c r="H910" s="380" t="s">
        <v>7</v>
      </c>
      <c r="I910" s="380" t="s">
        <v>8</v>
      </c>
      <c r="J910" s="380" t="s">
        <v>10</v>
      </c>
    </row>
    <row r="911" spans="1:10" ht="26.45" customHeight="1" x14ac:dyDescent="0.25">
      <c r="A911" s="373" t="s">
        <v>170</v>
      </c>
      <c r="B911" s="382" t="s">
        <v>261</v>
      </c>
      <c r="C911" s="373" t="s">
        <v>113</v>
      </c>
      <c r="D911" s="373" t="s">
        <v>262</v>
      </c>
      <c r="E911" s="513" t="s">
        <v>335</v>
      </c>
      <c r="F911" s="513"/>
      <c r="G911" s="381" t="s">
        <v>161</v>
      </c>
      <c r="H911" s="384">
        <v>1</v>
      </c>
      <c r="I911" s="383">
        <v>33.68</v>
      </c>
      <c r="J911" s="383">
        <v>33.68</v>
      </c>
    </row>
    <row r="912" spans="1:10" ht="15" customHeight="1" x14ac:dyDescent="0.25">
      <c r="A912" s="374" t="s">
        <v>172</v>
      </c>
      <c r="B912" s="387" t="s">
        <v>294</v>
      </c>
      <c r="C912" s="374" t="s">
        <v>113</v>
      </c>
      <c r="D912" s="374" t="s">
        <v>295</v>
      </c>
      <c r="E912" s="514" t="s">
        <v>335</v>
      </c>
      <c r="F912" s="514"/>
      <c r="G912" s="386" t="s">
        <v>161</v>
      </c>
      <c r="H912" s="389">
        <v>1</v>
      </c>
      <c r="I912" s="388">
        <v>0.28000000000000003</v>
      </c>
      <c r="J912" s="388">
        <v>0.28000000000000003</v>
      </c>
    </row>
    <row r="913" spans="1:10" x14ac:dyDescent="0.25">
      <c r="A913" s="376" t="s">
        <v>189</v>
      </c>
      <c r="B913" s="391" t="s">
        <v>296</v>
      </c>
      <c r="C913" s="376" t="s">
        <v>113</v>
      </c>
      <c r="D913" s="376" t="s">
        <v>334</v>
      </c>
      <c r="E913" s="510" t="s">
        <v>242</v>
      </c>
      <c r="F913" s="510"/>
      <c r="G913" s="390" t="s">
        <v>161</v>
      </c>
      <c r="H913" s="393">
        <v>1</v>
      </c>
      <c r="I913" s="392">
        <v>24.29</v>
      </c>
      <c r="J913" s="392">
        <v>24.29</v>
      </c>
    </row>
    <row r="914" spans="1:10" ht="25.5" x14ac:dyDescent="0.25">
      <c r="A914" s="376" t="s">
        <v>189</v>
      </c>
      <c r="B914" s="391" t="s">
        <v>277</v>
      </c>
      <c r="C914" s="376" t="s">
        <v>113</v>
      </c>
      <c r="D914" s="376" t="s">
        <v>278</v>
      </c>
      <c r="E914" s="510" t="s">
        <v>492</v>
      </c>
      <c r="F914" s="510"/>
      <c r="G914" s="390" t="s">
        <v>161</v>
      </c>
      <c r="H914" s="393">
        <v>1</v>
      </c>
      <c r="I914" s="392">
        <v>5</v>
      </c>
      <c r="J914" s="392">
        <v>5</v>
      </c>
    </row>
    <row r="915" spans="1:10" ht="66" customHeight="1" x14ac:dyDescent="0.25">
      <c r="A915" s="376" t="s">
        <v>189</v>
      </c>
      <c r="B915" s="391" t="s">
        <v>279</v>
      </c>
      <c r="C915" s="376" t="s">
        <v>113</v>
      </c>
      <c r="D915" s="376" t="s">
        <v>280</v>
      </c>
      <c r="E915" s="510" t="s">
        <v>492</v>
      </c>
      <c r="F915" s="510"/>
      <c r="G915" s="390" t="s">
        <v>161</v>
      </c>
      <c r="H915" s="393">
        <v>1</v>
      </c>
      <c r="I915" s="392">
        <v>0.88</v>
      </c>
      <c r="J915" s="392">
        <v>0.88</v>
      </c>
    </row>
    <row r="916" spans="1:10" ht="26.45" customHeight="1" x14ac:dyDescent="0.25">
      <c r="A916" s="376" t="s">
        <v>189</v>
      </c>
      <c r="B916" s="391" t="s">
        <v>243</v>
      </c>
      <c r="C916" s="376" t="s">
        <v>113</v>
      </c>
      <c r="D916" s="376" t="s">
        <v>244</v>
      </c>
      <c r="E916" s="510" t="s">
        <v>492</v>
      </c>
      <c r="F916" s="510"/>
      <c r="G916" s="390" t="s">
        <v>161</v>
      </c>
      <c r="H916" s="393">
        <v>1</v>
      </c>
      <c r="I916" s="392">
        <v>1.49</v>
      </c>
      <c r="J916" s="392">
        <v>1.49</v>
      </c>
    </row>
    <row r="917" spans="1:10" ht="25.5" x14ac:dyDescent="0.25">
      <c r="A917" s="376" t="s">
        <v>189</v>
      </c>
      <c r="B917" s="391" t="s">
        <v>245</v>
      </c>
      <c r="C917" s="376" t="s">
        <v>113</v>
      </c>
      <c r="D917" s="376" t="s">
        <v>246</v>
      </c>
      <c r="E917" s="510" t="s">
        <v>492</v>
      </c>
      <c r="F917" s="510"/>
      <c r="G917" s="390" t="s">
        <v>161</v>
      </c>
      <c r="H917" s="393">
        <v>1</v>
      </c>
      <c r="I917" s="392">
        <v>0.11</v>
      </c>
      <c r="J917" s="392">
        <v>0.11</v>
      </c>
    </row>
    <row r="918" spans="1:10" ht="38.25" x14ac:dyDescent="0.25">
      <c r="A918" s="376" t="s">
        <v>189</v>
      </c>
      <c r="B918" s="391" t="s">
        <v>285</v>
      </c>
      <c r="C918" s="376" t="s">
        <v>113</v>
      </c>
      <c r="D918" s="376" t="s">
        <v>286</v>
      </c>
      <c r="E918" s="510" t="s">
        <v>492</v>
      </c>
      <c r="F918" s="510"/>
      <c r="G918" s="390" t="s">
        <v>161</v>
      </c>
      <c r="H918" s="393">
        <v>1</v>
      </c>
      <c r="I918" s="392">
        <v>0.24</v>
      </c>
      <c r="J918" s="392">
        <v>0.24</v>
      </c>
    </row>
    <row r="919" spans="1:10" ht="15" customHeight="1" x14ac:dyDescent="0.25">
      <c r="A919" s="376" t="s">
        <v>189</v>
      </c>
      <c r="B919" s="391" t="s">
        <v>287</v>
      </c>
      <c r="C919" s="376" t="s">
        <v>113</v>
      </c>
      <c r="D919" s="376" t="s">
        <v>288</v>
      </c>
      <c r="E919" s="510" t="s">
        <v>492</v>
      </c>
      <c r="F919" s="510"/>
      <c r="G919" s="390" t="s">
        <v>161</v>
      </c>
      <c r="H919" s="393">
        <v>1</v>
      </c>
      <c r="I919" s="392">
        <v>1.39</v>
      </c>
      <c r="J919" s="392">
        <v>1.39</v>
      </c>
    </row>
    <row r="920" spans="1:10" ht="25.5" x14ac:dyDescent="0.25">
      <c r="A920" s="377"/>
      <c r="B920" s="377"/>
      <c r="C920" s="377"/>
      <c r="D920" s="377"/>
      <c r="E920" s="377" t="s">
        <v>174</v>
      </c>
      <c r="F920" s="396">
        <v>24.57</v>
      </c>
      <c r="G920" s="377" t="s">
        <v>175</v>
      </c>
      <c r="H920" s="396">
        <v>0</v>
      </c>
      <c r="I920" s="377" t="s">
        <v>176</v>
      </c>
      <c r="J920" s="396">
        <v>24.57</v>
      </c>
    </row>
    <row r="921" spans="1:10" ht="15" customHeight="1" thickBot="1" x14ac:dyDescent="0.3">
      <c r="A921" s="377"/>
      <c r="B921" s="377"/>
      <c r="C921" s="377"/>
      <c r="D921" s="377"/>
      <c r="E921" s="377" t="s">
        <v>177</v>
      </c>
      <c r="F921" s="396">
        <v>6.85</v>
      </c>
      <c r="G921" s="377"/>
      <c r="H921" s="511" t="s">
        <v>178</v>
      </c>
      <c r="I921" s="511"/>
      <c r="J921" s="396">
        <v>40.53</v>
      </c>
    </row>
    <row r="922" spans="1:10" ht="66" customHeight="1" thickTop="1" x14ac:dyDescent="0.25">
      <c r="A922" s="385"/>
      <c r="B922" s="385"/>
      <c r="C922" s="385"/>
      <c r="D922" s="385"/>
      <c r="E922" s="385"/>
      <c r="F922" s="385"/>
      <c r="G922" s="385"/>
      <c r="H922" s="385"/>
      <c r="I922" s="385"/>
      <c r="J922" s="385"/>
    </row>
    <row r="923" spans="1:10" ht="30" x14ac:dyDescent="0.25">
      <c r="A923" s="375"/>
      <c r="B923" s="380" t="s">
        <v>3</v>
      </c>
      <c r="C923" s="375" t="s">
        <v>4</v>
      </c>
      <c r="D923" s="375" t="s">
        <v>5</v>
      </c>
      <c r="E923" s="512" t="s">
        <v>169</v>
      </c>
      <c r="F923" s="512"/>
      <c r="G923" s="379" t="s">
        <v>6</v>
      </c>
      <c r="H923" s="380" t="s">
        <v>7</v>
      </c>
      <c r="I923" s="380" t="s">
        <v>8</v>
      </c>
      <c r="J923" s="380" t="s">
        <v>10</v>
      </c>
    </row>
    <row r="924" spans="1:10" ht="38.25" x14ac:dyDescent="0.25">
      <c r="A924" s="373" t="s">
        <v>170</v>
      </c>
      <c r="B924" s="382" t="s">
        <v>808</v>
      </c>
      <c r="C924" s="373" t="s">
        <v>113</v>
      </c>
      <c r="D924" s="373" t="s">
        <v>809</v>
      </c>
      <c r="E924" s="513" t="s">
        <v>810</v>
      </c>
      <c r="F924" s="513"/>
      <c r="G924" s="381" t="s">
        <v>155</v>
      </c>
      <c r="H924" s="384">
        <v>1</v>
      </c>
      <c r="I924" s="383">
        <v>508.38</v>
      </c>
      <c r="J924" s="383">
        <v>508.38</v>
      </c>
    </row>
    <row r="925" spans="1:10" ht="15" customHeight="1" x14ac:dyDescent="0.25">
      <c r="A925" s="374" t="s">
        <v>172</v>
      </c>
      <c r="B925" s="387" t="s">
        <v>180</v>
      </c>
      <c r="C925" s="374" t="s">
        <v>113</v>
      </c>
      <c r="D925" s="374" t="s">
        <v>181</v>
      </c>
      <c r="E925" s="514" t="s">
        <v>335</v>
      </c>
      <c r="F925" s="514"/>
      <c r="G925" s="386" t="s">
        <v>161</v>
      </c>
      <c r="H925" s="389">
        <v>2.1057999999999999</v>
      </c>
      <c r="I925" s="388">
        <v>25.81</v>
      </c>
      <c r="J925" s="388">
        <v>54.35</v>
      </c>
    </row>
    <row r="926" spans="1:10" ht="26.45" customHeight="1" x14ac:dyDescent="0.25">
      <c r="A926" s="374" t="s">
        <v>172</v>
      </c>
      <c r="B926" s="387" t="s">
        <v>289</v>
      </c>
      <c r="C926" s="374" t="s">
        <v>113</v>
      </c>
      <c r="D926" s="374" t="s">
        <v>290</v>
      </c>
      <c r="E926" s="514" t="s">
        <v>335</v>
      </c>
      <c r="F926" s="514"/>
      <c r="G926" s="386" t="s">
        <v>161</v>
      </c>
      <c r="H926" s="389">
        <v>1.3314999999999999</v>
      </c>
      <c r="I926" s="388">
        <v>41.86</v>
      </c>
      <c r="J926" s="388">
        <v>55.73</v>
      </c>
    </row>
    <row r="927" spans="1:10" ht="39.6" customHeight="1" x14ac:dyDescent="0.25">
      <c r="A927" s="374" t="s">
        <v>172</v>
      </c>
      <c r="B927" s="387" t="s">
        <v>914</v>
      </c>
      <c r="C927" s="374" t="s">
        <v>113</v>
      </c>
      <c r="D927" s="374" t="s">
        <v>915</v>
      </c>
      <c r="E927" s="514" t="s">
        <v>339</v>
      </c>
      <c r="F927" s="514"/>
      <c r="G927" s="386" t="s">
        <v>271</v>
      </c>
      <c r="H927" s="389">
        <v>0.68530000000000002</v>
      </c>
      <c r="I927" s="388">
        <v>6.06</v>
      </c>
      <c r="J927" s="388">
        <v>4.1500000000000004</v>
      </c>
    </row>
    <row r="928" spans="1:10" ht="26.45" customHeight="1" x14ac:dyDescent="0.25">
      <c r="A928" s="374" t="s">
        <v>172</v>
      </c>
      <c r="B928" s="387" t="s">
        <v>908</v>
      </c>
      <c r="C928" s="374" t="s">
        <v>113</v>
      </c>
      <c r="D928" s="374" t="s">
        <v>909</v>
      </c>
      <c r="E928" s="514" t="s">
        <v>339</v>
      </c>
      <c r="F928" s="514"/>
      <c r="G928" s="386" t="s">
        <v>272</v>
      </c>
      <c r="H928" s="389">
        <v>0.6462</v>
      </c>
      <c r="I928" s="388">
        <v>1.75</v>
      </c>
      <c r="J928" s="388">
        <v>1.1299999999999999</v>
      </c>
    </row>
    <row r="929" spans="1:10" ht="26.45" customHeight="1" x14ac:dyDescent="0.25">
      <c r="A929" s="376" t="s">
        <v>189</v>
      </c>
      <c r="B929" s="391" t="s">
        <v>200</v>
      </c>
      <c r="C929" s="376" t="s">
        <v>113</v>
      </c>
      <c r="D929" s="376" t="s">
        <v>201</v>
      </c>
      <c r="E929" s="510" t="s">
        <v>190</v>
      </c>
      <c r="F929" s="510"/>
      <c r="G929" s="390" t="s">
        <v>155</v>
      </c>
      <c r="H929" s="393">
        <v>0.83250000000000002</v>
      </c>
      <c r="I929" s="392">
        <v>144.80000000000001</v>
      </c>
      <c r="J929" s="392">
        <v>120.54</v>
      </c>
    </row>
    <row r="930" spans="1:10" x14ac:dyDescent="0.25">
      <c r="A930" s="376" t="s">
        <v>189</v>
      </c>
      <c r="B930" s="391" t="s">
        <v>212</v>
      </c>
      <c r="C930" s="376" t="s">
        <v>113</v>
      </c>
      <c r="D930" s="376" t="s">
        <v>213</v>
      </c>
      <c r="E930" s="510" t="s">
        <v>190</v>
      </c>
      <c r="F930" s="510"/>
      <c r="G930" s="390" t="s">
        <v>173</v>
      </c>
      <c r="H930" s="393">
        <v>213.45310000000001</v>
      </c>
      <c r="I930" s="392">
        <v>0.96</v>
      </c>
      <c r="J930" s="392">
        <v>204.91</v>
      </c>
    </row>
    <row r="931" spans="1:10" ht="25.5" x14ac:dyDescent="0.25">
      <c r="A931" s="376" t="s">
        <v>189</v>
      </c>
      <c r="B931" s="391" t="s">
        <v>944</v>
      </c>
      <c r="C931" s="376" t="s">
        <v>113</v>
      </c>
      <c r="D931" s="376" t="s">
        <v>945</v>
      </c>
      <c r="E931" s="510" t="s">
        <v>190</v>
      </c>
      <c r="F931" s="510"/>
      <c r="G931" s="390" t="s">
        <v>155</v>
      </c>
      <c r="H931" s="393">
        <v>0.58209999999999995</v>
      </c>
      <c r="I931" s="392">
        <v>116.09</v>
      </c>
      <c r="J931" s="392">
        <v>67.569999999999993</v>
      </c>
    </row>
    <row r="932" spans="1:10" ht="25.5" x14ac:dyDescent="0.25">
      <c r="A932" s="377"/>
      <c r="B932" s="377"/>
      <c r="C932" s="377"/>
      <c r="D932" s="377"/>
      <c r="E932" s="377" t="s">
        <v>174</v>
      </c>
      <c r="F932" s="396">
        <v>79.05</v>
      </c>
      <c r="G932" s="377" t="s">
        <v>175</v>
      </c>
      <c r="H932" s="396">
        <v>0</v>
      </c>
      <c r="I932" s="377" t="s">
        <v>176</v>
      </c>
      <c r="J932" s="396">
        <v>79.05</v>
      </c>
    </row>
    <row r="933" spans="1:10" ht="15" customHeight="1" thickBot="1" x14ac:dyDescent="0.3">
      <c r="A933" s="377"/>
      <c r="B933" s="377"/>
      <c r="C933" s="377"/>
      <c r="D933" s="377"/>
      <c r="E933" s="377" t="s">
        <v>177</v>
      </c>
      <c r="F933" s="396">
        <v>103.45</v>
      </c>
      <c r="G933" s="377"/>
      <c r="H933" s="511" t="s">
        <v>178</v>
      </c>
      <c r="I933" s="511"/>
      <c r="J933" s="396">
        <v>611.83000000000004</v>
      </c>
    </row>
    <row r="934" spans="1:10" ht="15.75" thickTop="1" x14ac:dyDescent="0.25">
      <c r="A934" s="385"/>
      <c r="B934" s="385"/>
      <c r="C934" s="385"/>
      <c r="D934" s="385"/>
      <c r="E934" s="385"/>
      <c r="F934" s="385"/>
      <c r="G934" s="385"/>
      <c r="H934" s="385"/>
      <c r="I934" s="385"/>
      <c r="J934" s="385"/>
    </row>
    <row r="935" spans="1:10" ht="30" x14ac:dyDescent="0.25">
      <c r="A935" s="375"/>
      <c r="B935" s="380" t="s">
        <v>3</v>
      </c>
      <c r="C935" s="375" t="s">
        <v>4</v>
      </c>
      <c r="D935" s="375" t="s">
        <v>5</v>
      </c>
      <c r="E935" s="512" t="s">
        <v>169</v>
      </c>
      <c r="F935" s="512"/>
      <c r="G935" s="379" t="s">
        <v>6</v>
      </c>
      <c r="H935" s="380" t="s">
        <v>7</v>
      </c>
      <c r="I935" s="380" t="s">
        <v>8</v>
      </c>
      <c r="J935" s="380" t="s">
        <v>10</v>
      </c>
    </row>
    <row r="936" spans="1:10" ht="38.25" x14ac:dyDescent="0.25">
      <c r="A936" s="373" t="s">
        <v>170</v>
      </c>
      <c r="B936" s="382" t="s">
        <v>946</v>
      </c>
      <c r="C936" s="373" t="s">
        <v>113</v>
      </c>
      <c r="D936" s="373" t="s">
        <v>947</v>
      </c>
      <c r="E936" s="513" t="s">
        <v>552</v>
      </c>
      <c r="F936" s="513"/>
      <c r="G936" s="381" t="s">
        <v>157</v>
      </c>
      <c r="H936" s="384">
        <v>1</v>
      </c>
      <c r="I936" s="383">
        <v>170.4</v>
      </c>
      <c r="J936" s="383">
        <v>170.4</v>
      </c>
    </row>
    <row r="937" spans="1:10" ht="26.45" customHeight="1" x14ac:dyDescent="0.25">
      <c r="A937" s="374" t="s">
        <v>172</v>
      </c>
      <c r="B937" s="387" t="s">
        <v>605</v>
      </c>
      <c r="C937" s="374" t="s">
        <v>113</v>
      </c>
      <c r="D937" s="374" t="s">
        <v>606</v>
      </c>
      <c r="E937" s="514" t="s">
        <v>335</v>
      </c>
      <c r="F937" s="514"/>
      <c r="G937" s="386" t="s">
        <v>161</v>
      </c>
      <c r="H937" s="389">
        <v>0.8458</v>
      </c>
      <c r="I937" s="388">
        <v>34.119999999999997</v>
      </c>
      <c r="J937" s="388">
        <v>28.85</v>
      </c>
    </row>
    <row r="938" spans="1:10" ht="15" customHeight="1" x14ac:dyDescent="0.25">
      <c r="A938" s="374" t="s">
        <v>172</v>
      </c>
      <c r="B938" s="387" t="s">
        <v>180</v>
      </c>
      <c r="C938" s="374" t="s">
        <v>113</v>
      </c>
      <c r="D938" s="374" t="s">
        <v>181</v>
      </c>
      <c r="E938" s="514" t="s">
        <v>335</v>
      </c>
      <c r="F938" s="514"/>
      <c r="G938" s="386" t="s">
        <v>161</v>
      </c>
      <c r="H938" s="389">
        <v>0.26650000000000001</v>
      </c>
      <c r="I938" s="388">
        <v>25.81</v>
      </c>
      <c r="J938" s="388">
        <v>6.87</v>
      </c>
    </row>
    <row r="939" spans="1:10" x14ac:dyDescent="0.25">
      <c r="A939" s="376" t="s">
        <v>189</v>
      </c>
      <c r="B939" s="391" t="s">
        <v>889</v>
      </c>
      <c r="C939" s="376" t="s">
        <v>113</v>
      </c>
      <c r="D939" s="376" t="s">
        <v>890</v>
      </c>
      <c r="E939" s="510" t="s">
        <v>190</v>
      </c>
      <c r="F939" s="510"/>
      <c r="G939" s="390" t="s">
        <v>173</v>
      </c>
      <c r="H939" s="393">
        <v>0.52710000000000001</v>
      </c>
      <c r="I939" s="392">
        <v>42.08</v>
      </c>
      <c r="J939" s="392">
        <v>22.18</v>
      </c>
    </row>
    <row r="940" spans="1:10" ht="25.5" x14ac:dyDescent="0.25">
      <c r="A940" s="376" t="s">
        <v>189</v>
      </c>
      <c r="B940" s="391" t="s">
        <v>948</v>
      </c>
      <c r="C940" s="376" t="s">
        <v>113</v>
      </c>
      <c r="D940" s="376" t="s">
        <v>949</v>
      </c>
      <c r="E940" s="510" t="s">
        <v>190</v>
      </c>
      <c r="F940" s="510"/>
      <c r="G940" s="390" t="s">
        <v>157</v>
      </c>
      <c r="H940" s="393">
        <v>1</v>
      </c>
      <c r="I940" s="392">
        <v>112.5</v>
      </c>
      <c r="J940" s="392">
        <v>112.5</v>
      </c>
    </row>
    <row r="941" spans="1:10" ht="26.45" customHeight="1" x14ac:dyDescent="0.25">
      <c r="A941" s="377"/>
      <c r="B941" s="377"/>
      <c r="C941" s="377"/>
      <c r="D941" s="377"/>
      <c r="E941" s="377" t="s">
        <v>174</v>
      </c>
      <c r="F941" s="396">
        <v>25.2</v>
      </c>
      <c r="G941" s="377" t="s">
        <v>175</v>
      </c>
      <c r="H941" s="396">
        <v>0</v>
      </c>
      <c r="I941" s="377" t="s">
        <v>176</v>
      </c>
      <c r="J941" s="396">
        <v>25.2</v>
      </c>
    </row>
    <row r="942" spans="1:10" ht="26.45" customHeight="1" thickBot="1" x14ac:dyDescent="0.3">
      <c r="A942" s="377"/>
      <c r="B942" s="377"/>
      <c r="C942" s="377"/>
      <c r="D942" s="377"/>
      <c r="E942" s="377" t="s">
        <v>177</v>
      </c>
      <c r="F942" s="396">
        <v>34.67</v>
      </c>
      <c r="G942" s="377"/>
      <c r="H942" s="511" t="s">
        <v>178</v>
      </c>
      <c r="I942" s="511"/>
      <c r="J942" s="396">
        <v>205.07</v>
      </c>
    </row>
    <row r="943" spans="1:10" ht="15.75" thickTop="1" x14ac:dyDescent="0.25">
      <c r="A943" s="385"/>
      <c r="B943" s="385"/>
      <c r="C943" s="385"/>
      <c r="D943" s="385"/>
      <c r="E943" s="385"/>
      <c r="F943" s="385"/>
      <c r="G943" s="385"/>
      <c r="H943" s="385"/>
      <c r="I943" s="385"/>
      <c r="J943" s="385"/>
    </row>
    <row r="944" spans="1:10" ht="30" x14ac:dyDescent="0.25">
      <c r="A944" s="375"/>
      <c r="B944" s="380" t="s">
        <v>3</v>
      </c>
      <c r="C944" s="375" t="s">
        <v>4</v>
      </c>
      <c r="D944" s="375" t="s">
        <v>5</v>
      </c>
      <c r="E944" s="512" t="s">
        <v>169</v>
      </c>
      <c r="F944" s="512"/>
      <c r="G944" s="379" t="s">
        <v>6</v>
      </c>
      <c r="H944" s="380" t="s">
        <v>7</v>
      </c>
      <c r="I944" s="380" t="s">
        <v>8</v>
      </c>
      <c r="J944" s="380" t="s">
        <v>10</v>
      </c>
    </row>
    <row r="945" spans="1:16" ht="51" x14ac:dyDescent="0.25">
      <c r="A945" s="373" t="s">
        <v>170</v>
      </c>
      <c r="B945" s="382" t="s">
        <v>601</v>
      </c>
      <c r="C945" s="373" t="s">
        <v>113</v>
      </c>
      <c r="D945" s="373" t="s">
        <v>602</v>
      </c>
      <c r="E945" s="513" t="s">
        <v>552</v>
      </c>
      <c r="F945" s="513"/>
      <c r="G945" s="381" t="s">
        <v>157</v>
      </c>
      <c r="H945" s="384">
        <v>1</v>
      </c>
      <c r="I945" s="383">
        <v>235.73</v>
      </c>
      <c r="J945" s="383">
        <v>235.73</v>
      </c>
      <c r="N945" s="115"/>
      <c r="P945" s="115"/>
    </row>
    <row r="946" spans="1:16" ht="38.25" x14ac:dyDescent="0.25">
      <c r="A946" s="374" t="s">
        <v>172</v>
      </c>
      <c r="B946" s="387" t="s">
        <v>950</v>
      </c>
      <c r="C946" s="374" t="s">
        <v>113</v>
      </c>
      <c r="D946" s="374" t="s">
        <v>951</v>
      </c>
      <c r="E946" s="514" t="s">
        <v>552</v>
      </c>
      <c r="F946" s="514"/>
      <c r="G946" s="386" t="s">
        <v>157</v>
      </c>
      <c r="H946" s="389">
        <v>1</v>
      </c>
      <c r="I946" s="388">
        <v>54.24</v>
      </c>
      <c r="J946" s="388">
        <v>54.24</v>
      </c>
      <c r="N946" s="115"/>
    </row>
    <row r="947" spans="1:16" ht="25.5" x14ac:dyDescent="0.25">
      <c r="A947" s="374" t="s">
        <v>172</v>
      </c>
      <c r="B947" s="387" t="s">
        <v>952</v>
      </c>
      <c r="C947" s="374" t="s">
        <v>113</v>
      </c>
      <c r="D947" s="374" t="s">
        <v>953</v>
      </c>
      <c r="E947" s="514" t="s">
        <v>552</v>
      </c>
      <c r="F947" s="514"/>
      <c r="G947" s="386" t="s">
        <v>157</v>
      </c>
      <c r="H947" s="389">
        <v>1</v>
      </c>
      <c r="I947" s="388">
        <v>11.09</v>
      </c>
      <c r="J947" s="388">
        <v>11.09</v>
      </c>
      <c r="N947" s="115"/>
    </row>
    <row r="948" spans="1:16" ht="38.25" x14ac:dyDescent="0.25">
      <c r="A948" s="374" t="s">
        <v>172</v>
      </c>
      <c r="B948" s="387" t="s">
        <v>946</v>
      </c>
      <c r="C948" s="374" t="s">
        <v>113</v>
      </c>
      <c r="D948" s="374" t="s">
        <v>947</v>
      </c>
      <c r="E948" s="514" t="s">
        <v>552</v>
      </c>
      <c r="F948" s="514"/>
      <c r="G948" s="386" t="s">
        <v>157</v>
      </c>
      <c r="H948" s="389">
        <v>1</v>
      </c>
      <c r="I948" s="388">
        <v>170.4</v>
      </c>
      <c r="J948" s="388">
        <v>170.4</v>
      </c>
      <c r="N948" s="115"/>
    </row>
    <row r="949" spans="1:16" ht="25.5" x14ac:dyDescent="0.25">
      <c r="A949" s="377"/>
      <c r="B949" s="377"/>
      <c r="C949" s="377"/>
      <c r="D949" s="377"/>
      <c r="E949" s="377" t="s">
        <v>174</v>
      </c>
      <c r="F949" s="396">
        <v>32.9</v>
      </c>
      <c r="G949" s="377" t="s">
        <v>175</v>
      </c>
      <c r="H949" s="396">
        <v>0</v>
      </c>
      <c r="I949" s="377" t="s">
        <v>176</v>
      </c>
      <c r="J949" s="396">
        <v>32.9</v>
      </c>
      <c r="N949" s="115"/>
    </row>
    <row r="950" spans="1:16" ht="15" customHeight="1" thickBot="1" x14ac:dyDescent="0.3">
      <c r="A950" s="377"/>
      <c r="B950" s="377"/>
      <c r="C950" s="377"/>
      <c r="D950" s="377"/>
      <c r="E950" s="377" t="s">
        <v>177</v>
      </c>
      <c r="F950" s="396">
        <v>47.97</v>
      </c>
      <c r="G950" s="377"/>
      <c r="H950" s="511" t="s">
        <v>178</v>
      </c>
      <c r="I950" s="511"/>
      <c r="J950" s="396">
        <v>283.7</v>
      </c>
      <c r="K950" s="1"/>
      <c r="L950" s="467"/>
      <c r="M950" s="467"/>
      <c r="N950" s="467"/>
    </row>
    <row r="951" spans="1:16" ht="15" customHeight="1" thickTop="1" x14ac:dyDescent="0.25">
      <c r="A951" s="385"/>
      <c r="B951" s="385"/>
      <c r="C951" s="385"/>
      <c r="D951" s="385"/>
      <c r="E951" s="385"/>
      <c r="F951" s="385"/>
      <c r="G951" s="385"/>
      <c r="H951" s="385"/>
      <c r="I951" s="385"/>
      <c r="J951" s="385"/>
      <c r="K951" s="1"/>
      <c r="L951" s="120"/>
    </row>
    <row r="952" spans="1:16" ht="30" x14ac:dyDescent="0.25">
      <c r="A952" s="375"/>
      <c r="B952" s="380" t="s">
        <v>3</v>
      </c>
      <c r="C952" s="375" t="s">
        <v>4</v>
      </c>
      <c r="D952" s="375" t="s">
        <v>5</v>
      </c>
      <c r="E952" s="512" t="s">
        <v>169</v>
      </c>
      <c r="F952" s="512"/>
      <c r="G952" s="379" t="s">
        <v>6</v>
      </c>
      <c r="H952" s="380" t="s">
        <v>7</v>
      </c>
      <c r="I952" s="380" t="s">
        <v>8</v>
      </c>
      <c r="J952" s="380" t="s">
        <v>10</v>
      </c>
      <c r="K952" s="1"/>
      <c r="L952" s="120"/>
      <c r="N952" s="235"/>
    </row>
    <row r="953" spans="1:16" ht="26.45" customHeight="1" x14ac:dyDescent="0.25">
      <c r="A953" s="373" t="s">
        <v>170</v>
      </c>
      <c r="B953" s="382" t="s">
        <v>851</v>
      </c>
      <c r="C953" s="373" t="s">
        <v>113</v>
      </c>
      <c r="D953" s="373" t="s">
        <v>852</v>
      </c>
      <c r="E953" s="513" t="s">
        <v>335</v>
      </c>
      <c r="F953" s="513"/>
      <c r="G953" s="381" t="s">
        <v>161</v>
      </c>
      <c r="H953" s="384">
        <v>1</v>
      </c>
      <c r="I953" s="383">
        <v>0.24</v>
      </c>
      <c r="J953" s="383">
        <v>0.24</v>
      </c>
      <c r="K953" s="1"/>
      <c r="L953" s="120"/>
    </row>
    <row r="954" spans="1:16" x14ac:dyDescent="0.25">
      <c r="A954" s="376" t="s">
        <v>189</v>
      </c>
      <c r="B954" s="391" t="s">
        <v>853</v>
      </c>
      <c r="C954" s="376" t="s">
        <v>113</v>
      </c>
      <c r="D954" s="376" t="s">
        <v>854</v>
      </c>
      <c r="E954" s="510" t="s">
        <v>242</v>
      </c>
      <c r="F954" s="510"/>
      <c r="G954" s="390" t="s">
        <v>161</v>
      </c>
      <c r="H954" s="393">
        <v>1.4760000000000001E-2</v>
      </c>
      <c r="I954" s="392">
        <v>16.89</v>
      </c>
      <c r="J954" s="392">
        <v>0.24</v>
      </c>
      <c r="K954" s="1"/>
      <c r="L954" s="120"/>
    </row>
    <row r="955" spans="1:16" ht="26.45" customHeight="1" x14ac:dyDescent="0.25">
      <c r="A955" s="377"/>
      <c r="B955" s="377"/>
      <c r="C955" s="377"/>
      <c r="D955" s="377"/>
      <c r="E955" s="377" t="s">
        <v>174</v>
      </c>
      <c r="F955" s="396">
        <v>0.24</v>
      </c>
      <c r="G955" s="377" t="s">
        <v>175</v>
      </c>
      <c r="H955" s="396">
        <v>0</v>
      </c>
      <c r="I955" s="377" t="s">
        <v>176</v>
      </c>
      <c r="J955" s="396">
        <v>0.24</v>
      </c>
      <c r="K955" s="1"/>
      <c r="L955" s="120"/>
    </row>
    <row r="956" spans="1:16" ht="26.45" customHeight="1" thickBot="1" x14ac:dyDescent="0.3">
      <c r="A956" s="377"/>
      <c r="B956" s="377"/>
      <c r="C956" s="377"/>
      <c r="D956" s="377"/>
      <c r="E956" s="377" t="s">
        <v>177</v>
      </c>
      <c r="F956" s="396">
        <v>0.04</v>
      </c>
      <c r="G956" s="377"/>
      <c r="H956" s="511" t="s">
        <v>178</v>
      </c>
      <c r="I956" s="511"/>
      <c r="J956" s="396">
        <v>0.28000000000000003</v>
      </c>
      <c r="K956" s="1"/>
      <c r="L956" s="120"/>
    </row>
    <row r="957" spans="1:16" ht="39.6" customHeight="1" thickTop="1" x14ac:dyDescent="0.25">
      <c r="A957" s="385"/>
      <c r="B957" s="385"/>
      <c r="C957" s="385"/>
      <c r="D957" s="385"/>
      <c r="E957" s="385"/>
      <c r="F957" s="385"/>
      <c r="G957" s="385"/>
      <c r="H957" s="385"/>
      <c r="I957" s="385"/>
      <c r="J957" s="385"/>
      <c r="K957" s="1"/>
      <c r="L957" s="120"/>
    </row>
    <row r="958" spans="1:16" ht="39.6" customHeight="1" x14ac:dyDescent="0.25">
      <c r="A958" s="375"/>
      <c r="B958" s="380" t="s">
        <v>3</v>
      </c>
      <c r="C958" s="375" t="s">
        <v>4</v>
      </c>
      <c r="D958" s="375" t="s">
        <v>5</v>
      </c>
      <c r="E958" s="512" t="s">
        <v>169</v>
      </c>
      <c r="F958" s="512"/>
      <c r="G958" s="379" t="s">
        <v>6</v>
      </c>
      <c r="H958" s="380" t="s">
        <v>7</v>
      </c>
      <c r="I958" s="380" t="s">
        <v>8</v>
      </c>
      <c r="J958" s="380" t="s">
        <v>10</v>
      </c>
    </row>
    <row r="959" spans="1:16" ht="26.45" customHeight="1" x14ac:dyDescent="0.25">
      <c r="A959" s="373" t="s">
        <v>170</v>
      </c>
      <c r="B959" s="382" t="s">
        <v>855</v>
      </c>
      <c r="C959" s="373" t="s">
        <v>113</v>
      </c>
      <c r="D959" s="373" t="s">
        <v>856</v>
      </c>
      <c r="E959" s="513" t="s">
        <v>335</v>
      </c>
      <c r="F959" s="513"/>
      <c r="G959" s="381" t="s">
        <v>161</v>
      </c>
      <c r="H959" s="384">
        <v>1</v>
      </c>
      <c r="I959" s="383">
        <v>0.2</v>
      </c>
      <c r="J959" s="383">
        <v>0.2</v>
      </c>
    </row>
    <row r="960" spans="1:16" x14ac:dyDescent="0.25">
      <c r="A960" s="376" t="s">
        <v>189</v>
      </c>
      <c r="B960" s="391" t="s">
        <v>857</v>
      </c>
      <c r="C960" s="376" t="s">
        <v>113</v>
      </c>
      <c r="D960" s="376" t="s">
        <v>858</v>
      </c>
      <c r="E960" s="510" t="s">
        <v>242</v>
      </c>
      <c r="F960" s="510"/>
      <c r="G960" s="390" t="s">
        <v>161</v>
      </c>
      <c r="H960" s="393">
        <v>1.154E-2</v>
      </c>
      <c r="I960" s="392">
        <v>17.78</v>
      </c>
      <c r="J960" s="392">
        <v>0.2</v>
      </c>
    </row>
    <row r="961" spans="1:10" ht="25.5" x14ac:dyDescent="0.25">
      <c r="A961" s="377"/>
      <c r="B961" s="377"/>
      <c r="C961" s="377"/>
      <c r="D961" s="377"/>
      <c r="E961" s="377" t="s">
        <v>174</v>
      </c>
      <c r="F961" s="396">
        <v>0.2</v>
      </c>
      <c r="G961" s="377" t="s">
        <v>175</v>
      </c>
      <c r="H961" s="396">
        <v>0</v>
      </c>
      <c r="I961" s="377" t="s">
        <v>176</v>
      </c>
      <c r="J961" s="396">
        <v>0.2</v>
      </c>
    </row>
    <row r="962" spans="1:10" ht="15" customHeight="1" thickBot="1" x14ac:dyDescent="0.3">
      <c r="A962" s="377"/>
      <c r="B962" s="377"/>
      <c r="C962" s="377"/>
      <c r="D962" s="377"/>
      <c r="E962" s="377" t="s">
        <v>177</v>
      </c>
      <c r="F962" s="396">
        <v>0.04</v>
      </c>
      <c r="G962" s="377"/>
      <c r="H962" s="511" t="s">
        <v>178</v>
      </c>
      <c r="I962" s="511"/>
      <c r="J962" s="396">
        <v>0.24</v>
      </c>
    </row>
    <row r="963" spans="1:10" ht="15" customHeight="1" thickTop="1" x14ac:dyDescent="0.25">
      <c r="A963" s="385"/>
      <c r="B963" s="385"/>
      <c r="C963" s="385"/>
      <c r="D963" s="385"/>
      <c r="E963" s="385"/>
      <c r="F963" s="385"/>
      <c r="G963" s="385"/>
      <c r="H963" s="385"/>
      <c r="I963" s="385"/>
      <c r="J963" s="385"/>
    </row>
    <row r="964" spans="1:10" ht="30" x14ac:dyDescent="0.25">
      <c r="A964" s="375"/>
      <c r="B964" s="380" t="s">
        <v>3</v>
      </c>
      <c r="C964" s="375" t="s">
        <v>4</v>
      </c>
      <c r="D964" s="375" t="s">
        <v>5</v>
      </c>
      <c r="E964" s="512" t="s">
        <v>169</v>
      </c>
      <c r="F964" s="512"/>
      <c r="G964" s="379" t="s">
        <v>6</v>
      </c>
      <c r="H964" s="380" t="s">
        <v>7</v>
      </c>
      <c r="I964" s="380" t="s">
        <v>8</v>
      </c>
      <c r="J964" s="380" t="s">
        <v>10</v>
      </c>
    </row>
    <row r="965" spans="1:10" ht="26.45" customHeight="1" x14ac:dyDescent="0.25">
      <c r="A965" s="373" t="s">
        <v>170</v>
      </c>
      <c r="B965" s="382" t="s">
        <v>1116</v>
      </c>
      <c r="C965" s="373" t="s">
        <v>113</v>
      </c>
      <c r="D965" s="373" t="s">
        <v>1117</v>
      </c>
      <c r="E965" s="513" t="s">
        <v>335</v>
      </c>
      <c r="F965" s="513"/>
      <c r="G965" s="381" t="s">
        <v>161</v>
      </c>
      <c r="H965" s="384">
        <v>1</v>
      </c>
      <c r="I965" s="383">
        <v>0.28000000000000003</v>
      </c>
      <c r="J965" s="383">
        <v>0.28000000000000003</v>
      </c>
    </row>
    <row r="966" spans="1:10" x14ac:dyDescent="0.25">
      <c r="A966" s="376" t="s">
        <v>189</v>
      </c>
      <c r="B966" s="391" t="s">
        <v>1118</v>
      </c>
      <c r="C966" s="376" t="s">
        <v>113</v>
      </c>
      <c r="D966" s="376" t="s">
        <v>1119</v>
      </c>
      <c r="E966" s="510" t="s">
        <v>242</v>
      </c>
      <c r="F966" s="510"/>
      <c r="G966" s="390" t="s">
        <v>161</v>
      </c>
      <c r="H966" s="393">
        <v>1.154E-2</v>
      </c>
      <c r="I966" s="392">
        <v>24.29</v>
      </c>
      <c r="J966" s="392">
        <v>0.28000000000000003</v>
      </c>
    </row>
    <row r="967" spans="1:10" ht="26.45" customHeight="1" x14ac:dyDescent="0.25">
      <c r="A967" s="377"/>
      <c r="B967" s="377"/>
      <c r="C967" s="377"/>
      <c r="D967" s="377"/>
      <c r="E967" s="377" t="s">
        <v>174</v>
      </c>
      <c r="F967" s="396">
        <v>0.28000000000000003</v>
      </c>
      <c r="G967" s="377" t="s">
        <v>175</v>
      </c>
      <c r="H967" s="396">
        <v>0</v>
      </c>
      <c r="I967" s="377" t="s">
        <v>176</v>
      </c>
      <c r="J967" s="396">
        <v>0.28000000000000003</v>
      </c>
    </row>
    <row r="968" spans="1:10" ht="26.45" customHeight="1" thickBot="1" x14ac:dyDescent="0.3">
      <c r="A968" s="377"/>
      <c r="B968" s="377"/>
      <c r="C968" s="377"/>
      <c r="D968" s="377"/>
      <c r="E968" s="377" t="s">
        <v>177</v>
      </c>
      <c r="F968" s="396">
        <v>0.05</v>
      </c>
      <c r="G968" s="377"/>
      <c r="H968" s="511" t="s">
        <v>178</v>
      </c>
      <c r="I968" s="511"/>
      <c r="J968" s="396">
        <v>0.33</v>
      </c>
    </row>
    <row r="969" spans="1:10" ht="15.75" thickTop="1" x14ac:dyDescent="0.25">
      <c r="A969" s="385"/>
      <c r="B969" s="385"/>
      <c r="C969" s="385"/>
      <c r="D969" s="385"/>
      <c r="E969" s="385"/>
      <c r="F969" s="385"/>
      <c r="G969" s="385"/>
      <c r="H969" s="385"/>
      <c r="I969" s="385"/>
      <c r="J969" s="385"/>
    </row>
    <row r="970" spans="1:10" ht="30" x14ac:dyDescent="0.25">
      <c r="A970" s="375"/>
      <c r="B970" s="380" t="s">
        <v>3</v>
      </c>
      <c r="C970" s="375" t="s">
        <v>4</v>
      </c>
      <c r="D970" s="375" t="s">
        <v>5</v>
      </c>
      <c r="E970" s="512" t="s">
        <v>169</v>
      </c>
      <c r="F970" s="512"/>
      <c r="G970" s="379" t="s">
        <v>6</v>
      </c>
      <c r="H970" s="380" t="s">
        <v>7</v>
      </c>
      <c r="I970" s="380" t="s">
        <v>8</v>
      </c>
      <c r="J970" s="380" t="s">
        <v>10</v>
      </c>
    </row>
    <row r="971" spans="1:10" ht="26.45" customHeight="1" x14ac:dyDescent="0.25">
      <c r="A971" s="373" t="s">
        <v>170</v>
      </c>
      <c r="B971" s="382" t="s">
        <v>869</v>
      </c>
      <c r="C971" s="373" t="s">
        <v>113</v>
      </c>
      <c r="D971" s="373" t="s">
        <v>870</v>
      </c>
      <c r="E971" s="513" t="s">
        <v>335</v>
      </c>
      <c r="F971" s="513"/>
      <c r="G971" s="381" t="s">
        <v>161</v>
      </c>
      <c r="H971" s="384">
        <v>1</v>
      </c>
      <c r="I971" s="383">
        <v>0.63</v>
      </c>
      <c r="J971" s="383">
        <v>0.63</v>
      </c>
    </row>
    <row r="972" spans="1:10" ht="15" customHeight="1" x14ac:dyDescent="0.25">
      <c r="A972" s="376" t="s">
        <v>189</v>
      </c>
      <c r="B972" s="391" t="s">
        <v>871</v>
      </c>
      <c r="C972" s="376" t="s">
        <v>113</v>
      </c>
      <c r="D972" s="376" t="s">
        <v>872</v>
      </c>
      <c r="E972" s="510" t="s">
        <v>242</v>
      </c>
      <c r="F972" s="510"/>
      <c r="G972" s="390" t="s">
        <v>161</v>
      </c>
      <c r="H972" s="393">
        <v>3.7319999999999999E-2</v>
      </c>
      <c r="I972" s="392">
        <v>16.89</v>
      </c>
      <c r="J972" s="392">
        <v>0.63</v>
      </c>
    </row>
    <row r="973" spans="1:10" ht="25.5" x14ac:dyDescent="0.25">
      <c r="A973" s="377"/>
      <c r="B973" s="377"/>
      <c r="C973" s="377"/>
      <c r="D973" s="377"/>
      <c r="E973" s="377" t="s">
        <v>174</v>
      </c>
      <c r="F973" s="396">
        <v>0.63</v>
      </c>
      <c r="G973" s="377" t="s">
        <v>175</v>
      </c>
      <c r="H973" s="396">
        <v>0</v>
      </c>
      <c r="I973" s="377" t="s">
        <v>176</v>
      </c>
      <c r="J973" s="396">
        <v>0.63</v>
      </c>
    </row>
    <row r="974" spans="1:10" ht="15" customHeight="1" thickBot="1" x14ac:dyDescent="0.3">
      <c r="A974" s="377"/>
      <c r="B974" s="377"/>
      <c r="C974" s="377"/>
      <c r="D974" s="377"/>
      <c r="E974" s="377" t="s">
        <v>177</v>
      </c>
      <c r="F974" s="396">
        <v>0.12</v>
      </c>
      <c r="G974" s="377"/>
      <c r="H974" s="511" t="s">
        <v>178</v>
      </c>
      <c r="I974" s="511"/>
      <c r="J974" s="396">
        <v>0.75</v>
      </c>
    </row>
    <row r="975" spans="1:10" ht="15.75" thickTop="1" x14ac:dyDescent="0.25">
      <c r="A975" s="385"/>
      <c r="B975" s="385"/>
      <c r="C975" s="385"/>
      <c r="D975" s="385"/>
      <c r="E975" s="385"/>
      <c r="F975" s="385"/>
      <c r="G975" s="385"/>
      <c r="H975" s="385"/>
      <c r="I975" s="385"/>
      <c r="J975" s="385"/>
    </row>
    <row r="976" spans="1:10" ht="30" x14ac:dyDescent="0.25">
      <c r="A976" s="375"/>
      <c r="B976" s="380" t="s">
        <v>3</v>
      </c>
      <c r="C976" s="375" t="s">
        <v>4</v>
      </c>
      <c r="D976" s="375" t="s">
        <v>5</v>
      </c>
      <c r="E976" s="512" t="s">
        <v>169</v>
      </c>
      <c r="F976" s="512"/>
      <c r="G976" s="379" t="s">
        <v>6</v>
      </c>
      <c r="H976" s="380" t="s">
        <v>7</v>
      </c>
      <c r="I976" s="380" t="s">
        <v>8</v>
      </c>
      <c r="J976" s="380" t="s">
        <v>10</v>
      </c>
    </row>
    <row r="977" spans="1:10" ht="38.25" x14ac:dyDescent="0.25">
      <c r="A977" s="373" t="s">
        <v>170</v>
      </c>
      <c r="B977" s="382" t="s">
        <v>877</v>
      </c>
      <c r="C977" s="373" t="s">
        <v>113</v>
      </c>
      <c r="D977" s="373" t="s">
        <v>878</v>
      </c>
      <c r="E977" s="513" t="s">
        <v>335</v>
      </c>
      <c r="F977" s="513"/>
      <c r="G977" s="381" t="s">
        <v>161</v>
      </c>
      <c r="H977" s="384">
        <v>1</v>
      </c>
      <c r="I977" s="383">
        <v>0.3</v>
      </c>
      <c r="J977" s="383">
        <v>0.3</v>
      </c>
    </row>
    <row r="978" spans="1:10" ht="25.5" x14ac:dyDescent="0.25">
      <c r="A978" s="376" t="s">
        <v>189</v>
      </c>
      <c r="B978" s="391" t="s">
        <v>879</v>
      </c>
      <c r="C978" s="376" t="s">
        <v>113</v>
      </c>
      <c r="D978" s="376" t="s">
        <v>880</v>
      </c>
      <c r="E978" s="510" t="s">
        <v>242</v>
      </c>
      <c r="F978" s="510"/>
      <c r="G978" s="390" t="s">
        <v>161</v>
      </c>
      <c r="H978" s="393">
        <v>1.7979999999999999E-2</v>
      </c>
      <c r="I978" s="392">
        <v>16.89</v>
      </c>
      <c r="J978" s="392">
        <v>0.3</v>
      </c>
    </row>
    <row r="979" spans="1:10" ht="25.5" x14ac:dyDescent="0.25">
      <c r="A979" s="377"/>
      <c r="B979" s="377"/>
      <c r="C979" s="377"/>
      <c r="D979" s="377"/>
      <c r="E979" s="377" t="s">
        <v>174</v>
      </c>
      <c r="F979" s="396">
        <v>0.3</v>
      </c>
      <c r="G979" s="377" t="s">
        <v>175</v>
      </c>
      <c r="H979" s="396">
        <v>0</v>
      </c>
      <c r="I979" s="377" t="s">
        <v>176</v>
      </c>
      <c r="J979" s="396">
        <v>0.3</v>
      </c>
    </row>
    <row r="980" spans="1:10" ht="15" customHeight="1" thickBot="1" x14ac:dyDescent="0.3">
      <c r="A980" s="377"/>
      <c r="B980" s="377"/>
      <c r="C980" s="377"/>
      <c r="D980" s="377"/>
      <c r="E980" s="377" t="s">
        <v>177</v>
      </c>
      <c r="F980" s="396">
        <v>0.06</v>
      </c>
      <c r="G980" s="377"/>
      <c r="H980" s="511" t="s">
        <v>178</v>
      </c>
      <c r="I980" s="511"/>
      <c r="J980" s="396">
        <v>0.36</v>
      </c>
    </row>
    <row r="981" spans="1:10" ht="15.75" thickTop="1" x14ac:dyDescent="0.25">
      <c r="A981" s="385"/>
      <c r="B981" s="385"/>
      <c r="C981" s="385"/>
      <c r="D981" s="385"/>
      <c r="E981" s="385"/>
      <c r="F981" s="385"/>
      <c r="G981" s="385"/>
      <c r="H981" s="385"/>
      <c r="I981" s="385"/>
      <c r="J981" s="385"/>
    </row>
    <row r="982" spans="1:10" ht="30" x14ac:dyDescent="0.25">
      <c r="A982" s="375"/>
      <c r="B982" s="380" t="s">
        <v>3</v>
      </c>
      <c r="C982" s="375" t="s">
        <v>4</v>
      </c>
      <c r="D982" s="375" t="s">
        <v>5</v>
      </c>
      <c r="E982" s="512" t="s">
        <v>169</v>
      </c>
      <c r="F982" s="512"/>
      <c r="G982" s="379" t="s">
        <v>6</v>
      </c>
      <c r="H982" s="380" t="s">
        <v>7</v>
      </c>
      <c r="I982" s="380" t="s">
        <v>8</v>
      </c>
      <c r="J982" s="380" t="s">
        <v>10</v>
      </c>
    </row>
    <row r="983" spans="1:10" ht="26.45" customHeight="1" x14ac:dyDescent="0.25">
      <c r="A983" s="373" t="s">
        <v>170</v>
      </c>
      <c r="B983" s="382" t="s">
        <v>940</v>
      </c>
      <c r="C983" s="373" t="s">
        <v>113</v>
      </c>
      <c r="D983" s="373" t="s">
        <v>941</v>
      </c>
      <c r="E983" s="513" t="s">
        <v>335</v>
      </c>
      <c r="F983" s="513"/>
      <c r="G983" s="381" t="s">
        <v>161</v>
      </c>
      <c r="H983" s="384">
        <v>1</v>
      </c>
      <c r="I983" s="383">
        <v>0.34</v>
      </c>
      <c r="J983" s="383">
        <v>0.34</v>
      </c>
    </row>
    <row r="984" spans="1:10" x14ac:dyDescent="0.25">
      <c r="A984" s="376" t="s">
        <v>189</v>
      </c>
      <c r="B984" s="391" t="s">
        <v>942</v>
      </c>
      <c r="C984" s="376" t="s">
        <v>113</v>
      </c>
      <c r="D984" s="376" t="s">
        <v>943</v>
      </c>
      <c r="E984" s="510" t="s">
        <v>242</v>
      </c>
      <c r="F984" s="510"/>
      <c r="G984" s="390" t="s">
        <v>161</v>
      </c>
      <c r="H984" s="393">
        <v>1.4760000000000001E-2</v>
      </c>
      <c r="I984" s="392">
        <v>23.14</v>
      </c>
      <c r="J984" s="392">
        <v>0.34</v>
      </c>
    </row>
    <row r="985" spans="1:10" ht="25.5" x14ac:dyDescent="0.25">
      <c r="A985" s="377"/>
      <c r="B985" s="377"/>
      <c r="C985" s="377"/>
      <c r="D985" s="377"/>
      <c r="E985" s="377" t="s">
        <v>174</v>
      </c>
      <c r="F985" s="396">
        <v>0.34</v>
      </c>
      <c r="G985" s="377" t="s">
        <v>175</v>
      </c>
      <c r="H985" s="396">
        <v>0</v>
      </c>
      <c r="I985" s="377" t="s">
        <v>176</v>
      </c>
      <c r="J985" s="396">
        <v>0.34</v>
      </c>
    </row>
    <row r="986" spans="1:10" ht="15" customHeight="1" thickBot="1" x14ac:dyDescent="0.3">
      <c r="A986" s="377"/>
      <c r="B986" s="377"/>
      <c r="C986" s="377"/>
      <c r="D986" s="377"/>
      <c r="E986" s="377" t="s">
        <v>177</v>
      </c>
      <c r="F986" s="396">
        <v>0.06</v>
      </c>
      <c r="G986" s="377"/>
      <c r="H986" s="511" t="s">
        <v>178</v>
      </c>
      <c r="I986" s="511"/>
      <c r="J986" s="396">
        <v>0.4</v>
      </c>
    </row>
    <row r="987" spans="1:10" ht="15.75" thickTop="1" x14ac:dyDescent="0.25">
      <c r="A987" s="385"/>
      <c r="B987" s="385"/>
      <c r="C987" s="385"/>
      <c r="D987" s="385"/>
      <c r="E987" s="385"/>
      <c r="F987" s="385"/>
      <c r="G987" s="385"/>
      <c r="H987" s="385"/>
      <c r="I987" s="385"/>
      <c r="J987" s="385"/>
    </row>
    <row r="988" spans="1:10" ht="30" x14ac:dyDescent="0.25">
      <c r="A988" s="375"/>
      <c r="B988" s="380" t="s">
        <v>3</v>
      </c>
      <c r="C988" s="375" t="s">
        <v>4</v>
      </c>
      <c r="D988" s="375" t="s">
        <v>5</v>
      </c>
      <c r="E988" s="512" t="s">
        <v>169</v>
      </c>
      <c r="F988" s="512"/>
      <c r="G988" s="379" t="s">
        <v>6</v>
      </c>
      <c r="H988" s="380" t="s">
        <v>7</v>
      </c>
      <c r="I988" s="380" t="s">
        <v>8</v>
      </c>
      <c r="J988" s="380" t="s">
        <v>10</v>
      </c>
    </row>
    <row r="989" spans="1:10" ht="26.45" customHeight="1" x14ac:dyDescent="0.25">
      <c r="A989" s="373" t="s">
        <v>170</v>
      </c>
      <c r="B989" s="382" t="s">
        <v>294</v>
      </c>
      <c r="C989" s="373" t="s">
        <v>113</v>
      </c>
      <c r="D989" s="373" t="s">
        <v>295</v>
      </c>
      <c r="E989" s="513" t="s">
        <v>335</v>
      </c>
      <c r="F989" s="513"/>
      <c r="G989" s="381" t="s">
        <v>161</v>
      </c>
      <c r="H989" s="384">
        <v>1</v>
      </c>
      <c r="I989" s="383">
        <v>0.28000000000000003</v>
      </c>
      <c r="J989" s="383">
        <v>0.28000000000000003</v>
      </c>
    </row>
    <row r="990" spans="1:10" x14ac:dyDescent="0.25">
      <c r="A990" s="376" t="s">
        <v>189</v>
      </c>
      <c r="B990" s="391" t="s">
        <v>296</v>
      </c>
      <c r="C990" s="376" t="s">
        <v>113</v>
      </c>
      <c r="D990" s="376" t="s">
        <v>334</v>
      </c>
      <c r="E990" s="510" t="s">
        <v>242</v>
      </c>
      <c r="F990" s="510"/>
      <c r="G990" s="390" t="s">
        <v>161</v>
      </c>
      <c r="H990" s="393">
        <v>1.154E-2</v>
      </c>
      <c r="I990" s="392">
        <v>24.29</v>
      </c>
      <c r="J990" s="392">
        <v>0.28000000000000003</v>
      </c>
    </row>
    <row r="991" spans="1:10" ht="25.5" x14ac:dyDescent="0.25">
      <c r="A991" s="377"/>
      <c r="B991" s="377"/>
      <c r="C991" s="377"/>
      <c r="D991" s="377"/>
      <c r="E991" s="377" t="s">
        <v>174</v>
      </c>
      <c r="F991" s="396">
        <v>0.28000000000000003</v>
      </c>
      <c r="G991" s="377" t="s">
        <v>175</v>
      </c>
      <c r="H991" s="396">
        <v>0</v>
      </c>
      <c r="I991" s="377" t="s">
        <v>176</v>
      </c>
      <c r="J991" s="396">
        <v>0.28000000000000003</v>
      </c>
    </row>
    <row r="992" spans="1:10" ht="15" customHeight="1" thickBot="1" x14ac:dyDescent="0.3">
      <c r="A992" s="377"/>
      <c r="B992" s="377"/>
      <c r="C992" s="377"/>
      <c r="D992" s="377"/>
      <c r="E992" s="377" t="s">
        <v>177</v>
      </c>
      <c r="F992" s="396">
        <v>0.05</v>
      </c>
      <c r="G992" s="377"/>
      <c r="H992" s="511" t="s">
        <v>178</v>
      </c>
      <c r="I992" s="511"/>
      <c r="J992" s="396">
        <v>0.33</v>
      </c>
    </row>
    <row r="993" spans="1:10" ht="15.75" thickTop="1" x14ac:dyDescent="0.25">
      <c r="A993" s="385"/>
      <c r="B993" s="385"/>
      <c r="C993" s="385"/>
      <c r="D993" s="385"/>
      <c r="E993" s="385"/>
      <c r="F993" s="385"/>
      <c r="G993" s="385"/>
      <c r="H993" s="385"/>
      <c r="I993" s="385"/>
      <c r="J993" s="385"/>
    </row>
    <row r="994" spans="1:10" ht="30" x14ac:dyDescent="0.25">
      <c r="A994" s="375"/>
      <c r="B994" s="380" t="s">
        <v>3</v>
      </c>
      <c r="C994" s="375" t="s">
        <v>4</v>
      </c>
      <c r="D994" s="375" t="s">
        <v>5</v>
      </c>
      <c r="E994" s="512" t="s">
        <v>169</v>
      </c>
      <c r="F994" s="512"/>
      <c r="G994" s="379" t="s">
        <v>6</v>
      </c>
      <c r="H994" s="380" t="s">
        <v>7</v>
      </c>
      <c r="I994" s="380" t="s">
        <v>8</v>
      </c>
      <c r="J994" s="380" t="s">
        <v>10</v>
      </c>
    </row>
    <row r="995" spans="1:10" ht="26.45" customHeight="1" x14ac:dyDescent="0.25">
      <c r="A995" s="373" t="s">
        <v>170</v>
      </c>
      <c r="B995" s="382" t="s">
        <v>954</v>
      </c>
      <c r="C995" s="373" t="s">
        <v>113</v>
      </c>
      <c r="D995" s="373" t="s">
        <v>955</v>
      </c>
      <c r="E995" s="513" t="s">
        <v>335</v>
      </c>
      <c r="F995" s="513"/>
      <c r="G995" s="381" t="s">
        <v>161</v>
      </c>
      <c r="H995" s="384">
        <v>1</v>
      </c>
      <c r="I995" s="383">
        <v>0.9</v>
      </c>
      <c r="J995" s="383">
        <v>0.9</v>
      </c>
    </row>
    <row r="996" spans="1:10" x14ac:dyDescent="0.25">
      <c r="A996" s="376" t="s">
        <v>189</v>
      </c>
      <c r="B996" s="391" t="s">
        <v>956</v>
      </c>
      <c r="C996" s="376" t="s">
        <v>113</v>
      </c>
      <c r="D996" s="376" t="s">
        <v>957</v>
      </c>
      <c r="E996" s="510" t="s">
        <v>242</v>
      </c>
      <c r="F996" s="510"/>
      <c r="G996" s="390" t="s">
        <v>161</v>
      </c>
      <c r="H996" s="393">
        <v>3.7319999999999999E-2</v>
      </c>
      <c r="I996" s="392">
        <v>24.29</v>
      </c>
      <c r="J996" s="392">
        <v>0.9</v>
      </c>
    </row>
    <row r="997" spans="1:10" ht="25.5" x14ac:dyDescent="0.25">
      <c r="A997" s="377"/>
      <c r="B997" s="377"/>
      <c r="C997" s="377"/>
      <c r="D997" s="377"/>
      <c r="E997" s="377" t="s">
        <v>174</v>
      </c>
      <c r="F997" s="396">
        <v>0.9</v>
      </c>
      <c r="G997" s="377" t="s">
        <v>175</v>
      </c>
      <c r="H997" s="396">
        <v>0</v>
      </c>
      <c r="I997" s="377" t="s">
        <v>176</v>
      </c>
      <c r="J997" s="396">
        <v>0.9</v>
      </c>
    </row>
    <row r="998" spans="1:10" ht="15" customHeight="1" thickBot="1" x14ac:dyDescent="0.3">
      <c r="A998" s="377"/>
      <c r="B998" s="377"/>
      <c r="C998" s="377"/>
      <c r="D998" s="377"/>
      <c r="E998" s="377" t="s">
        <v>177</v>
      </c>
      <c r="F998" s="396">
        <v>0.18</v>
      </c>
      <c r="G998" s="377"/>
      <c r="H998" s="511" t="s">
        <v>178</v>
      </c>
      <c r="I998" s="511"/>
      <c r="J998" s="396">
        <v>1.08</v>
      </c>
    </row>
    <row r="999" spans="1:10" ht="15.75" thickTop="1" x14ac:dyDescent="0.25">
      <c r="A999" s="385"/>
      <c r="B999" s="385"/>
      <c r="C999" s="385"/>
      <c r="D999" s="385"/>
      <c r="E999" s="385"/>
      <c r="F999" s="385"/>
      <c r="G999" s="385"/>
      <c r="H999" s="385"/>
      <c r="I999" s="385"/>
      <c r="J999" s="385"/>
    </row>
    <row r="1000" spans="1:10" ht="30" x14ac:dyDescent="0.25">
      <c r="A1000" s="375"/>
      <c r="B1000" s="380" t="s">
        <v>3</v>
      </c>
      <c r="C1000" s="375" t="s">
        <v>4</v>
      </c>
      <c r="D1000" s="375" t="s">
        <v>5</v>
      </c>
      <c r="E1000" s="512" t="s">
        <v>169</v>
      </c>
      <c r="F1000" s="512"/>
      <c r="G1000" s="379" t="s">
        <v>6</v>
      </c>
      <c r="H1000" s="380" t="s">
        <v>7</v>
      </c>
      <c r="I1000" s="380" t="s">
        <v>8</v>
      </c>
      <c r="J1000" s="380" t="s">
        <v>10</v>
      </c>
    </row>
    <row r="1001" spans="1:10" ht="38.25" x14ac:dyDescent="0.25">
      <c r="A1001" s="373" t="s">
        <v>170</v>
      </c>
      <c r="B1001" s="382" t="s">
        <v>958</v>
      </c>
      <c r="C1001" s="373" t="s">
        <v>113</v>
      </c>
      <c r="D1001" s="373" t="s">
        <v>959</v>
      </c>
      <c r="E1001" s="513" t="s">
        <v>335</v>
      </c>
      <c r="F1001" s="513"/>
      <c r="G1001" s="381" t="s">
        <v>161</v>
      </c>
      <c r="H1001" s="384">
        <v>1</v>
      </c>
      <c r="I1001" s="383">
        <v>0.43</v>
      </c>
      <c r="J1001" s="383">
        <v>0.43</v>
      </c>
    </row>
    <row r="1002" spans="1:10" x14ac:dyDescent="0.25">
      <c r="A1002" s="376" t="s">
        <v>189</v>
      </c>
      <c r="B1002" s="391" t="s">
        <v>960</v>
      </c>
      <c r="C1002" s="376" t="s">
        <v>113</v>
      </c>
      <c r="D1002" s="376" t="s">
        <v>961</v>
      </c>
      <c r="E1002" s="510" t="s">
        <v>242</v>
      </c>
      <c r="F1002" s="510"/>
      <c r="G1002" s="390" t="s">
        <v>161</v>
      </c>
      <c r="H1002" s="393">
        <v>1.7979999999999999E-2</v>
      </c>
      <c r="I1002" s="392">
        <v>24.29</v>
      </c>
      <c r="J1002" s="392">
        <v>0.43</v>
      </c>
    </row>
    <row r="1003" spans="1:10" ht="25.5" x14ac:dyDescent="0.25">
      <c r="A1003" s="377"/>
      <c r="B1003" s="377"/>
      <c r="C1003" s="377"/>
      <c r="D1003" s="377"/>
      <c r="E1003" s="377" t="s">
        <v>174</v>
      </c>
      <c r="F1003" s="396">
        <v>0.43</v>
      </c>
      <c r="G1003" s="377" t="s">
        <v>175</v>
      </c>
      <c r="H1003" s="396">
        <v>0</v>
      </c>
      <c r="I1003" s="377" t="s">
        <v>176</v>
      </c>
      <c r="J1003" s="396">
        <v>0.43</v>
      </c>
    </row>
    <row r="1004" spans="1:10" ht="15" customHeight="1" thickBot="1" x14ac:dyDescent="0.3">
      <c r="A1004" s="377"/>
      <c r="B1004" s="377"/>
      <c r="C1004" s="377"/>
      <c r="D1004" s="377"/>
      <c r="E1004" s="377" t="s">
        <v>177</v>
      </c>
      <c r="F1004" s="396">
        <v>0.08</v>
      </c>
      <c r="G1004" s="377"/>
      <c r="H1004" s="511" t="s">
        <v>178</v>
      </c>
      <c r="I1004" s="511"/>
      <c r="J1004" s="396">
        <v>0.51</v>
      </c>
    </row>
    <row r="1005" spans="1:10" ht="15.75" thickTop="1" x14ac:dyDescent="0.25">
      <c r="A1005" s="385"/>
      <c r="B1005" s="385"/>
      <c r="C1005" s="385"/>
      <c r="D1005" s="385"/>
      <c r="E1005" s="385"/>
      <c r="F1005" s="385"/>
      <c r="G1005" s="385"/>
      <c r="H1005" s="385"/>
      <c r="I1005" s="385"/>
      <c r="J1005" s="385"/>
    </row>
    <row r="1006" spans="1:10" ht="30" x14ac:dyDescent="0.25">
      <c r="A1006" s="375"/>
      <c r="B1006" s="380" t="s">
        <v>3</v>
      </c>
      <c r="C1006" s="375" t="s">
        <v>4</v>
      </c>
      <c r="D1006" s="375" t="s">
        <v>5</v>
      </c>
      <c r="E1006" s="512" t="s">
        <v>169</v>
      </c>
      <c r="F1006" s="512"/>
      <c r="G1006" s="379" t="s">
        <v>6</v>
      </c>
      <c r="H1006" s="380" t="s">
        <v>7</v>
      </c>
      <c r="I1006" s="380" t="s">
        <v>8</v>
      </c>
      <c r="J1006" s="380" t="s">
        <v>10</v>
      </c>
    </row>
    <row r="1007" spans="1:10" ht="26.45" customHeight="1" x14ac:dyDescent="0.25">
      <c r="A1007" s="373" t="s">
        <v>170</v>
      </c>
      <c r="B1007" s="382" t="s">
        <v>238</v>
      </c>
      <c r="C1007" s="373" t="s">
        <v>113</v>
      </c>
      <c r="D1007" s="373" t="s">
        <v>239</v>
      </c>
      <c r="E1007" s="513" t="s">
        <v>335</v>
      </c>
      <c r="F1007" s="513"/>
      <c r="G1007" s="381" t="s">
        <v>161</v>
      </c>
      <c r="H1007" s="384">
        <v>1</v>
      </c>
      <c r="I1007" s="383">
        <v>0.79</v>
      </c>
      <c r="J1007" s="383">
        <v>0.79</v>
      </c>
    </row>
    <row r="1008" spans="1:10" x14ac:dyDescent="0.25">
      <c r="A1008" s="376" t="s">
        <v>189</v>
      </c>
      <c r="B1008" s="391" t="s">
        <v>240</v>
      </c>
      <c r="C1008" s="376" t="s">
        <v>113</v>
      </c>
      <c r="D1008" s="376" t="s">
        <v>241</v>
      </c>
      <c r="E1008" s="510" t="s">
        <v>242</v>
      </c>
      <c r="F1008" s="510"/>
      <c r="G1008" s="390" t="s">
        <v>161</v>
      </c>
      <c r="H1008" s="393">
        <v>2.12E-2</v>
      </c>
      <c r="I1008" s="392">
        <v>37.6</v>
      </c>
      <c r="J1008" s="392">
        <v>0.79</v>
      </c>
    </row>
    <row r="1009" spans="1:10" ht="25.5" x14ac:dyDescent="0.25">
      <c r="A1009" s="377"/>
      <c r="B1009" s="377"/>
      <c r="C1009" s="377"/>
      <c r="D1009" s="377"/>
      <c r="E1009" s="377" t="s">
        <v>174</v>
      </c>
      <c r="F1009" s="396">
        <v>0.79</v>
      </c>
      <c r="G1009" s="377" t="s">
        <v>175</v>
      </c>
      <c r="H1009" s="396">
        <v>0</v>
      </c>
      <c r="I1009" s="377" t="s">
        <v>176</v>
      </c>
      <c r="J1009" s="396">
        <v>0.79</v>
      </c>
    </row>
    <row r="1010" spans="1:10" ht="15" customHeight="1" thickBot="1" x14ac:dyDescent="0.3">
      <c r="A1010" s="377"/>
      <c r="B1010" s="377"/>
      <c r="C1010" s="377"/>
      <c r="D1010" s="377"/>
      <c r="E1010" s="377" t="s">
        <v>177</v>
      </c>
      <c r="F1010" s="396">
        <v>0.16</v>
      </c>
      <c r="G1010" s="377"/>
      <c r="H1010" s="511" t="s">
        <v>178</v>
      </c>
      <c r="I1010" s="511"/>
      <c r="J1010" s="396">
        <v>0.95</v>
      </c>
    </row>
    <row r="1011" spans="1:10" ht="15.75" thickTop="1" x14ac:dyDescent="0.25">
      <c r="A1011" s="385"/>
      <c r="B1011" s="385"/>
      <c r="C1011" s="385"/>
      <c r="D1011" s="385"/>
      <c r="E1011" s="385"/>
      <c r="F1011" s="385"/>
      <c r="G1011" s="385"/>
      <c r="H1011" s="385"/>
      <c r="I1011" s="385"/>
      <c r="J1011" s="385"/>
    </row>
    <row r="1012" spans="1:10" ht="30" x14ac:dyDescent="0.25">
      <c r="A1012" s="375"/>
      <c r="B1012" s="380" t="s">
        <v>3</v>
      </c>
      <c r="C1012" s="375" t="s">
        <v>4</v>
      </c>
      <c r="D1012" s="375" t="s">
        <v>5</v>
      </c>
      <c r="E1012" s="512" t="s">
        <v>169</v>
      </c>
      <c r="F1012" s="512"/>
      <c r="G1012" s="379" t="s">
        <v>6</v>
      </c>
      <c r="H1012" s="380" t="s">
        <v>7</v>
      </c>
      <c r="I1012" s="380" t="s">
        <v>8</v>
      </c>
      <c r="J1012" s="380" t="s">
        <v>10</v>
      </c>
    </row>
    <row r="1013" spans="1:10" ht="26.45" customHeight="1" x14ac:dyDescent="0.25">
      <c r="A1013" s="373" t="s">
        <v>170</v>
      </c>
      <c r="B1013" s="382" t="s">
        <v>251</v>
      </c>
      <c r="C1013" s="373" t="s">
        <v>113</v>
      </c>
      <c r="D1013" s="373" t="s">
        <v>252</v>
      </c>
      <c r="E1013" s="513" t="s">
        <v>335</v>
      </c>
      <c r="F1013" s="513"/>
      <c r="G1013" s="381" t="s">
        <v>161</v>
      </c>
      <c r="H1013" s="384">
        <v>1</v>
      </c>
      <c r="I1013" s="383">
        <v>2.0099999999999998</v>
      </c>
      <c r="J1013" s="383">
        <v>2.0099999999999998</v>
      </c>
    </row>
    <row r="1014" spans="1:10" x14ac:dyDescent="0.25">
      <c r="A1014" s="376" t="s">
        <v>189</v>
      </c>
      <c r="B1014" s="391" t="s">
        <v>253</v>
      </c>
      <c r="C1014" s="376" t="s">
        <v>113</v>
      </c>
      <c r="D1014" s="376" t="s">
        <v>254</v>
      </c>
      <c r="E1014" s="510" t="s">
        <v>242</v>
      </c>
      <c r="F1014" s="510"/>
      <c r="G1014" s="390" t="s">
        <v>161</v>
      </c>
      <c r="H1014" s="393">
        <v>1.4760000000000001E-2</v>
      </c>
      <c r="I1014" s="392">
        <v>136.36000000000001</v>
      </c>
      <c r="J1014" s="392">
        <v>2.0099999999999998</v>
      </c>
    </row>
    <row r="1015" spans="1:10" ht="25.5" x14ac:dyDescent="0.25">
      <c r="A1015" s="377"/>
      <c r="B1015" s="377"/>
      <c r="C1015" s="377"/>
      <c r="D1015" s="377"/>
      <c r="E1015" s="377" t="s">
        <v>174</v>
      </c>
      <c r="F1015" s="396">
        <v>2.0099999999999998</v>
      </c>
      <c r="G1015" s="377" t="s">
        <v>175</v>
      </c>
      <c r="H1015" s="396">
        <v>0</v>
      </c>
      <c r="I1015" s="377" t="s">
        <v>176</v>
      </c>
      <c r="J1015" s="396">
        <v>2.0099999999999998</v>
      </c>
    </row>
    <row r="1016" spans="1:10" ht="15" customHeight="1" thickBot="1" x14ac:dyDescent="0.3">
      <c r="A1016" s="377"/>
      <c r="B1016" s="377"/>
      <c r="C1016" s="377"/>
      <c r="D1016" s="377"/>
      <c r="E1016" s="377" t="s">
        <v>177</v>
      </c>
      <c r="F1016" s="396">
        <v>0.4</v>
      </c>
      <c r="G1016" s="377"/>
      <c r="H1016" s="511" t="s">
        <v>178</v>
      </c>
      <c r="I1016" s="511"/>
      <c r="J1016" s="396">
        <v>2.41</v>
      </c>
    </row>
    <row r="1017" spans="1:10" ht="15.75" thickTop="1" x14ac:dyDescent="0.25">
      <c r="A1017" s="385"/>
      <c r="B1017" s="385"/>
      <c r="C1017" s="385"/>
      <c r="D1017" s="385"/>
      <c r="E1017" s="385"/>
      <c r="F1017" s="385"/>
      <c r="G1017" s="385"/>
      <c r="H1017" s="385"/>
      <c r="I1017" s="385"/>
      <c r="J1017" s="385"/>
    </row>
    <row r="1018" spans="1:10" ht="30" x14ac:dyDescent="0.25">
      <c r="A1018" s="375"/>
      <c r="B1018" s="380" t="s">
        <v>3</v>
      </c>
      <c r="C1018" s="375" t="s">
        <v>4</v>
      </c>
      <c r="D1018" s="375" t="s">
        <v>5</v>
      </c>
      <c r="E1018" s="512" t="s">
        <v>169</v>
      </c>
      <c r="F1018" s="512"/>
      <c r="G1018" s="379" t="s">
        <v>6</v>
      </c>
      <c r="H1018" s="380" t="s">
        <v>7</v>
      </c>
      <c r="I1018" s="380" t="s">
        <v>8</v>
      </c>
      <c r="J1018" s="380" t="s">
        <v>10</v>
      </c>
    </row>
    <row r="1019" spans="1:10" ht="26.45" customHeight="1" x14ac:dyDescent="0.25">
      <c r="A1019" s="373" t="s">
        <v>170</v>
      </c>
      <c r="B1019" s="382" t="s">
        <v>962</v>
      </c>
      <c r="C1019" s="373" t="s">
        <v>113</v>
      </c>
      <c r="D1019" s="373" t="s">
        <v>963</v>
      </c>
      <c r="E1019" s="513" t="s">
        <v>335</v>
      </c>
      <c r="F1019" s="513"/>
      <c r="G1019" s="381" t="s">
        <v>161</v>
      </c>
      <c r="H1019" s="384">
        <v>1</v>
      </c>
      <c r="I1019" s="383">
        <v>0.08</v>
      </c>
      <c r="J1019" s="383">
        <v>0.08</v>
      </c>
    </row>
    <row r="1020" spans="1:10" x14ac:dyDescent="0.25">
      <c r="A1020" s="376" t="s">
        <v>189</v>
      </c>
      <c r="B1020" s="391" t="s">
        <v>964</v>
      </c>
      <c r="C1020" s="376" t="s">
        <v>113</v>
      </c>
      <c r="D1020" s="376" t="s">
        <v>965</v>
      </c>
      <c r="E1020" s="510" t="s">
        <v>242</v>
      </c>
      <c r="F1020" s="510"/>
      <c r="G1020" s="390" t="s">
        <v>161</v>
      </c>
      <c r="H1020" s="393">
        <v>5.0899999999999999E-3</v>
      </c>
      <c r="I1020" s="392">
        <v>17.2</v>
      </c>
      <c r="J1020" s="392">
        <v>0.08</v>
      </c>
    </row>
    <row r="1021" spans="1:10" ht="25.5" x14ac:dyDescent="0.25">
      <c r="A1021" s="377"/>
      <c r="B1021" s="377"/>
      <c r="C1021" s="377"/>
      <c r="D1021" s="377"/>
      <c r="E1021" s="377" t="s">
        <v>174</v>
      </c>
      <c r="F1021" s="396">
        <v>0.08</v>
      </c>
      <c r="G1021" s="377" t="s">
        <v>175</v>
      </c>
      <c r="H1021" s="396">
        <v>0</v>
      </c>
      <c r="I1021" s="377" t="s">
        <v>176</v>
      </c>
      <c r="J1021" s="396">
        <v>0.08</v>
      </c>
    </row>
    <row r="1022" spans="1:10" ht="15" customHeight="1" thickBot="1" x14ac:dyDescent="0.3">
      <c r="A1022" s="377"/>
      <c r="B1022" s="377"/>
      <c r="C1022" s="377"/>
      <c r="D1022" s="377"/>
      <c r="E1022" s="377" t="s">
        <v>177</v>
      </c>
      <c r="F1022" s="396">
        <v>0.01</v>
      </c>
      <c r="G1022" s="377"/>
      <c r="H1022" s="511" t="s">
        <v>178</v>
      </c>
      <c r="I1022" s="511"/>
      <c r="J1022" s="396">
        <v>0.09</v>
      </c>
    </row>
    <row r="1023" spans="1:10" ht="15.75" thickTop="1" x14ac:dyDescent="0.25">
      <c r="A1023" s="385"/>
      <c r="B1023" s="385"/>
      <c r="C1023" s="385"/>
      <c r="D1023" s="385"/>
      <c r="E1023" s="385"/>
      <c r="F1023" s="385"/>
      <c r="G1023" s="385"/>
      <c r="H1023" s="385"/>
      <c r="I1023" s="385"/>
      <c r="J1023" s="385"/>
    </row>
    <row r="1024" spans="1:10" ht="30" x14ac:dyDescent="0.25">
      <c r="A1024" s="375"/>
      <c r="B1024" s="380" t="s">
        <v>3</v>
      </c>
      <c r="C1024" s="375" t="s">
        <v>4</v>
      </c>
      <c r="D1024" s="375" t="s">
        <v>5</v>
      </c>
      <c r="E1024" s="512" t="s">
        <v>169</v>
      </c>
      <c r="F1024" s="512"/>
      <c r="G1024" s="379" t="s">
        <v>6</v>
      </c>
      <c r="H1024" s="380" t="s">
        <v>7</v>
      </c>
      <c r="I1024" s="380" t="s">
        <v>8</v>
      </c>
      <c r="J1024" s="380" t="s">
        <v>10</v>
      </c>
    </row>
    <row r="1025" spans="1:10" ht="26.45" customHeight="1" x14ac:dyDescent="0.25">
      <c r="A1025" s="373" t="s">
        <v>170</v>
      </c>
      <c r="B1025" s="382" t="s">
        <v>966</v>
      </c>
      <c r="C1025" s="373" t="s">
        <v>113</v>
      </c>
      <c r="D1025" s="373" t="s">
        <v>967</v>
      </c>
      <c r="E1025" s="513" t="s">
        <v>335</v>
      </c>
      <c r="F1025" s="513"/>
      <c r="G1025" s="381" t="s">
        <v>161</v>
      </c>
      <c r="H1025" s="384">
        <v>1</v>
      </c>
      <c r="I1025" s="383">
        <v>0.35</v>
      </c>
      <c r="J1025" s="383">
        <v>0.35</v>
      </c>
    </row>
    <row r="1026" spans="1:10" x14ac:dyDescent="0.25">
      <c r="A1026" s="376" t="s">
        <v>189</v>
      </c>
      <c r="B1026" s="391" t="s">
        <v>968</v>
      </c>
      <c r="C1026" s="376" t="s">
        <v>113</v>
      </c>
      <c r="D1026" s="376" t="s">
        <v>969</v>
      </c>
      <c r="E1026" s="510" t="s">
        <v>242</v>
      </c>
      <c r="F1026" s="510"/>
      <c r="G1026" s="390" t="s">
        <v>161</v>
      </c>
      <c r="H1026" s="393">
        <v>1.4760000000000001E-2</v>
      </c>
      <c r="I1026" s="392">
        <v>24.29</v>
      </c>
      <c r="J1026" s="392">
        <v>0.35</v>
      </c>
    </row>
    <row r="1027" spans="1:10" ht="25.5" x14ac:dyDescent="0.25">
      <c r="A1027" s="377"/>
      <c r="B1027" s="377"/>
      <c r="C1027" s="377"/>
      <c r="D1027" s="377"/>
      <c r="E1027" s="377" t="s">
        <v>174</v>
      </c>
      <c r="F1027" s="396">
        <v>0.35</v>
      </c>
      <c r="G1027" s="377" t="s">
        <v>175</v>
      </c>
      <c r="H1027" s="396">
        <v>0</v>
      </c>
      <c r="I1027" s="377" t="s">
        <v>176</v>
      </c>
      <c r="J1027" s="396">
        <v>0.35</v>
      </c>
    </row>
    <row r="1028" spans="1:10" ht="15" customHeight="1" thickBot="1" x14ac:dyDescent="0.3">
      <c r="A1028" s="377"/>
      <c r="B1028" s="377"/>
      <c r="C1028" s="377"/>
      <c r="D1028" s="377"/>
      <c r="E1028" s="377" t="s">
        <v>177</v>
      </c>
      <c r="F1028" s="396">
        <v>7.0000000000000007E-2</v>
      </c>
      <c r="G1028" s="377"/>
      <c r="H1028" s="511" t="s">
        <v>178</v>
      </c>
      <c r="I1028" s="511"/>
      <c r="J1028" s="396">
        <v>0.42</v>
      </c>
    </row>
    <row r="1029" spans="1:10" ht="15.75" thickTop="1" x14ac:dyDescent="0.25">
      <c r="A1029" s="385"/>
      <c r="B1029" s="385"/>
      <c r="C1029" s="385"/>
      <c r="D1029" s="385"/>
      <c r="E1029" s="385"/>
      <c r="F1029" s="385"/>
      <c r="G1029" s="385"/>
      <c r="H1029" s="385"/>
      <c r="I1029" s="385"/>
      <c r="J1029" s="385"/>
    </row>
    <row r="1030" spans="1:10" ht="30" x14ac:dyDescent="0.25">
      <c r="A1030" s="375"/>
      <c r="B1030" s="380" t="s">
        <v>3</v>
      </c>
      <c r="C1030" s="375" t="s">
        <v>4</v>
      </c>
      <c r="D1030" s="375" t="s">
        <v>5</v>
      </c>
      <c r="E1030" s="512" t="s">
        <v>169</v>
      </c>
      <c r="F1030" s="512"/>
      <c r="G1030" s="379" t="s">
        <v>6</v>
      </c>
      <c r="H1030" s="380" t="s">
        <v>7</v>
      </c>
      <c r="I1030" s="380" t="s">
        <v>8</v>
      </c>
      <c r="J1030" s="380" t="s">
        <v>10</v>
      </c>
    </row>
    <row r="1031" spans="1:10" ht="26.45" customHeight="1" x14ac:dyDescent="0.25">
      <c r="A1031" s="373" t="s">
        <v>170</v>
      </c>
      <c r="B1031" s="382" t="s">
        <v>970</v>
      </c>
      <c r="C1031" s="373" t="s">
        <v>113</v>
      </c>
      <c r="D1031" s="373" t="s">
        <v>971</v>
      </c>
      <c r="E1031" s="513" t="s">
        <v>335</v>
      </c>
      <c r="F1031" s="513"/>
      <c r="G1031" s="381" t="s">
        <v>161</v>
      </c>
      <c r="H1031" s="384">
        <v>1</v>
      </c>
      <c r="I1031" s="383">
        <v>0.61</v>
      </c>
      <c r="J1031" s="383">
        <v>0.61</v>
      </c>
    </row>
    <row r="1032" spans="1:10" x14ac:dyDescent="0.25">
      <c r="A1032" s="376" t="s">
        <v>189</v>
      </c>
      <c r="B1032" s="391" t="s">
        <v>972</v>
      </c>
      <c r="C1032" s="376" t="s">
        <v>113</v>
      </c>
      <c r="D1032" s="376" t="s">
        <v>973</v>
      </c>
      <c r="E1032" s="510" t="s">
        <v>242</v>
      </c>
      <c r="F1032" s="510"/>
      <c r="G1032" s="390" t="s">
        <v>161</v>
      </c>
      <c r="H1032" s="393">
        <v>2.7650000000000001E-2</v>
      </c>
      <c r="I1032" s="392">
        <v>22.23</v>
      </c>
      <c r="J1032" s="392">
        <v>0.61</v>
      </c>
    </row>
    <row r="1033" spans="1:10" ht="25.5" x14ac:dyDescent="0.25">
      <c r="A1033" s="377"/>
      <c r="B1033" s="377"/>
      <c r="C1033" s="377"/>
      <c r="D1033" s="377"/>
      <c r="E1033" s="377" t="s">
        <v>174</v>
      </c>
      <c r="F1033" s="396">
        <v>0.61</v>
      </c>
      <c r="G1033" s="377" t="s">
        <v>175</v>
      </c>
      <c r="H1033" s="396">
        <v>0</v>
      </c>
      <c r="I1033" s="377" t="s">
        <v>176</v>
      </c>
      <c r="J1033" s="396">
        <v>0.61</v>
      </c>
    </row>
    <row r="1034" spans="1:10" ht="15" customHeight="1" thickBot="1" x14ac:dyDescent="0.3">
      <c r="A1034" s="377"/>
      <c r="B1034" s="377"/>
      <c r="C1034" s="377"/>
      <c r="D1034" s="377"/>
      <c r="E1034" s="377" t="s">
        <v>177</v>
      </c>
      <c r="F1034" s="396">
        <v>0.12</v>
      </c>
      <c r="G1034" s="377"/>
      <c r="H1034" s="511" t="s">
        <v>178</v>
      </c>
      <c r="I1034" s="511"/>
      <c r="J1034" s="396">
        <v>0.73</v>
      </c>
    </row>
    <row r="1035" spans="1:10" ht="15.75" thickTop="1" x14ac:dyDescent="0.25">
      <c r="A1035" s="385"/>
      <c r="B1035" s="385"/>
      <c r="C1035" s="385"/>
      <c r="D1035" s="385"/>
      <c r="E1035" s="385"/>
      <c r="F1035" s="385"/>
      <c r="G1035" s="385"/>
      <c r="H1035" s="385"/>
      <c r="I1035" s="385"/>
      <c r="J1035" s="385"/>
    </row>
    <row r="1036" spans="1:10" ht="30" x14ac:dyDescent="0.25">
      <c r="A1036" s="375"/>
      <c r="B1036" s="380" t="s">
        <v>3</v>
      </c>
      <c r="C1036" s="375" t="s">
        <v>4</v>
      </c>
      <c r="D1036" s="375" t="s">
        <v>5</v>
      </c>
      <c r="E1036" s="512" t="s">
        <v>169</v>
      </c>
      <c r="F1036" s="512"/>
      <c r="G1036" s="379" t="s">
        <v>6</v>
      </c>
      <c r="H1036" s="380" t="s">
        <v>7</v>
      </c>
      <c r="I1036" s="380" t="s">
        <v>8</v>
      </c>
      <c r="J1036" s="380" t="s">
        <v>10</v>
      </c>
    </row>
    <row r="1037" spans="1:10" ht="26.45" customHeight="1" x14ac:dyDescent="0.25">
      <c r="A1037" s="373" t="s">
        <v>170</v>
      </c>
      <c r="B1037" s="382" t="s">
        <v>974</v>
      </c>
      <c r="C1037" s="373" t="s">
        <v>113</v>
      </c>
      <c r="D1037" s="373" t="s">
        <v>975</v>
      </c>
      <c r="E1037" s="513" t="s">
        <v>335</v>
      </c>
      <c r="F1037" s="513"/>
      <c r="G1037" s="381" t="s">
        <v>161</v>
      </c>
      <c r="H1037" s="384">
        <v>1</v>
      </c>
      <c r="I1037" s="383">
        <v>0.31</v>
      </c>
      <c r="J1037" s="383">
        <v>0.31</v>
      </c>
    </row>
    <row r="1038" spans="1:10" x14ac:dyDescent="0.25">
      <c r="A1038" s="376" t="s">
        <v>189</v>
      </c>
      <c r="B1038" s="391" t="s">
        <v>976</v>
      </c>
      <c r="C1038" s="376" t="s">
        <v>113</v>
      </c>
      <c r="D1038" s="376" t="s">
        <v>977</v>
      </c>
      <c r="E1038" s="510" t="s">
        <v>242</v>
      </c>
      <c r="F1038" s="510"/>
      <c r="G1038" s="390" t="s">
        <v>161</v>
      </c>
      <c r="H1038" s="393">
        <v>1.154E-2</v>
      </c>
      <c r="I1038" s="392">
        <v>27.71</v>
      </c>
      <c r="J1038" s="392">
        <v>0.31</v>
      </c>
    </row>
    <row r="1039" spans="1:10" ht="25.5" x14ac:dyDescent="0.25">
      <c r="A1039" s="377"/>
      <c r="B1039" s="377"/>
      <c r="C1039" s="377"/>
      <c r="D1039" s="377"/>
      <c r="E1039" s="377" t="s">
        <v>174</v>
      </c>
      <c r="F1039" s="396">
        <v>0.31</v>
      </c>
      <c r="G1039" s="377" t="s">
        <v>175</v>
      </c>
      <c r="H1039" s="396">
        <v>0</v>
      </c>
      <c r="I1039" s="377" t="s">
        <v>176</v>
      </c>
      <c r="J1039" s="396">
        <v>0.31</v>
      </c>
    </row>
    <row r="1040" spans="1:10" ht="15" customHeight="1" thickBot="1" x14ac:dyDescent="0.3">
      <c r="A1040" s="377"/>
      <c r="B1040" s="377"/>
      <c r="C1040" s="377"/>
      <c r="D1040" s="377"/>
      <c r="E1040" s="377" t="s">
        <v>177</v>
      </c>
      <c r="F1040" s="396">
        <v>0.06</v>
      </c>
      <c r="G1040" s="377"/>
      <c r="H1040" s="511" t="s">
        <v>178</v>
      </c>
      <c r="I1040" s="511"/>
      <c r="J1040" s="396">
        <v>0.37</v>
      </c>
    </row>
    <row r="1041" spans="1:10" ht="15.75" thickTop="1" x14ac:dyDescent="0.25">
      <c r="A1041" s="385"/>
      <c r="B1041" s="385"/>
      <c r="C1041" s="385"/>
      <c r="D1041" s="385"/>
      <c r="E1041" s="385"/>
      <c r="F1041" s="385"/>
      <c r="G1041" s="385"/>
      <c r="H1041" s="385"/>
      <c r="I1041" s="385"/>
      <c r="J1041" s="385"/>
    </row>
    <row r="1042" spans="1:10" ht="30" x14ac:dyDescent="0.25">
      <c r="A1042" s="375"/>
      <c r="B1042" s="380" t="s">
        <v>3</v>
      </c>
      <c r="C1042" s="375" t="s">
        <v>4</v>
      </c>
      <c r="D1042" s="375" t="s">
        <v>5</v>
      </c>
      <c r="E1042" s="512" t="s">
        <v>169</v>
      </c>
      <c r="F1042" s="512"/>
      <c r="G1042" s="379" t="s">
        <v>6</v>
      </c>
      <c r="H1042" s="380" t="s">
        <v>7</v>
      </c>
      <c r="I1042" s="380" t="s">
        <v>8</v>
      </c>
      <c r="J1042" s="380" t="s">
        <v>10</v>
      </c>
    </row>
    <row r="1043" spans="1:10" ht="26.45" customHeight="1" x14ac:dyDescent="0.25">
      <c r="A1043" s="373" t="s">
        <v>170</v>
      </c>
      <c r="B1043" s="382" t="s">
        <v>978</v>
      </c>
      <c r="C1043" s="373" t="s">
        <v>113</v>
      </c>
      <c r="D1043" s="373" t="s">
        <v>979</v>
      </c>
      <c r="E1043" s="513" t="s">
        <v>335</v>
      </c>
      <c r="F1043" s="513"/>
      <c r="G1043" s="381" t="s">
        <v>161</v>
      </c>
      <c r="H1043" s="384">
        <v>1</v>
      </c>
      <c r="I1043" s="383">
        <v>0.14000000000000001</v>
      </c>
      <c r="J1043" s="383">
        <v>0.14000000000000001</v>
      </c>
    </row>
    <row r="1044" spans="1:10" x14ac:dyDescent="0.25">
      <c r="A1044" s="376" t="s">
        <v>189</v>
      </c>
      <c r="B1044" s="391" t="s">
        <v>980</v>
      </c>
      <c r="C1044" s="376" t="s">
        <v>113</v>
      </c>
      <c r="D1044" s="376" t="s">
        <v>981</v>
      </c>
      <c r="E1044" s="510" t="s">
        <v>242</v>
      </c>
      <c r="F1044" s="510"/>
      <c r="G1044" s="390" t="s">
        <v>161</v>
      </c>
      <c r="H1044" s="393">
        <v>5.0899999999999999E-3</v>
      </c>
      <c r="I1044" s="392">
        <v>28.47</v>
      </c>
      <c r="J1044" s="392">
        <v>0.14000000000000001</v>
      </c>
    </row>
    <row r="1045" spans="1:10" ht="25.5" x14ac:dyDescent="0.25">
      <c r="A1045" s="377"/>
      <c r="B1045" s="377"/>
      <c r="C1045" s="377"/>
      <c r="D1045" s="377"/>
      <c r="E1045" s="377" t="s">
        <v>174</v>
      </c>
      <c r="F1045" s="396">
        <v>0.14000000000000001</v>
      </c>
      <c r="G1045" s="377" t="s">
        <v>175</v>
      </c>
      <c r="H1045" s="396">
        <v>0</v>
      </c>
      <c r="I1045" s="377" t="s">
        <v>176</v>
      </c>
      <c r="J1045" s="396">
        <v>0.14000000000000001</v>
      </c>
    </row>
    <row r="1046" spans="1:10" ht="15" customHeight="1" thickBot="1" x14ac:dyDescent="0.3">
      <c r="A1046" s="377"/>
      <c r="B1046" s="377"/>
      <c r="C1046" s="377"/>
      <c r="D1046" s="377"/>
      <c r="E1046" s="377" t="s">
        <v>177</v>
      </c>
      <c r="F1046" s="396">
        <v>0.02</v>
      </c>
      <c r="G1046" s="377"/>
      <c r="H1046" s="511" t="s">
        <v>178</v>
      </c>
      <c r="I1046" s="511"/>
      <c r="J1046" s="396">
        <v>0.16</v>
      </c>
    </row>
    <row r="1047" spans="1:10" ht="15.75" thickTop="1" x14ac:dyDescent="0.25">
      <c r="A1047" s="385"/>
      <c r="B1047" s="385"/>
      <c r="C1047" s="385"/>
      <c r="D1047" s="385"/>
      <c r="E1047" s="385"/>
      <c r="F1047" s="385"/>
      <c r="G1047" s="385"/>
      <c r="H1047" s="385"/>
      <c r="I1047" s="385"/>
      <c r="J1047" s="385"/>
    </row>
    <row r="1048" spans="1:10" ht="30" x14ac:dyDescent="0.25">
      <c r="A1048" s="375"/>
      <c r="B1048" s="380" t="s">
        <v>3</v>
      </c>
      <c r="C1048" s="375" t="s">
        <v>4</v>
      </c>
      <c r="D1048" s="375" t="s">
        <v>5</v>
      </c>
      <c r="E1048" s="512" t="s">
        <v>169</v>
      </c>
      <c r="F1048" s="512"/>
      <c r="G1048" s="379" t="s">
        <v>6</v>
      </c>
      <c r="H1048" s="380" t="s">
        <v>7</v>
      </c>
      <c r="I1048" s="380" t="s">
        <v>8</v>
      </c>
      <c r="J1048" s="380" t="s">
        <v>10</v>
      </c>
    </row>
    <row r="1049" spans="1:10" ht="26.45" customHeight="1" x14ac:dyDescent="0.25">
      <c r="A1049" s="373" t="s">
        <v>170</v>
      </c>
      <c r="B1049" s="382" t="s">
        <v>982</v>
      </c>
      <c r="C1049" s="373" t="s">
        <v>113</v>
      </c>
      <c r="D1049" s="373" t="s">
        <v>983</v>
      </c>
      <c r="E1049" s="513" t="s">
        <v>335</v>
      </c>
      <c r="F1049" s="513"/>
      <c r="G1049" s="381" t="s">
        <v>161</v>
      </c>
      <c r="H1049" s="384">
        <v>1</v>
      </c>
      <c r="I1049" s="383">
        <v>0.5</v>
      </c>
      <c r="J1049" s="383">
        <v>0.5</v>
      </c>
    </row>
    <row r="1050" spans="1:10" ht="25.5" x14ac:dyDescent="0.25">
      <c r="A1050" s="376" t="s">
        <v>189</v>
      </c>
      <c r="B1050" s="391" t="s">
        <v>984</v>
      </c>
      <c r="C1050" s="376" t="s">
        <v>113</v>
      </c>
      <c r="D1050" s="376" t="s">
        <v>985</v>
      </c>
      <c r="E1050" s="510" t="s">
        <v>242</v>
      </c>
      <c r="F1050" s="510"/>
      <c r="G1050" s="390" t="s">
        <v>161</v>
      </c>
      <c r="H1050" s="393">
        <v>1.6369999999999999E-2</v>
      </c>
      <c r="I1050" s="392">
        <v>30.72</v>
      </c>
      <c r="J1050" s="392">
        <v>0.5</v>
      </c>
    </row>
    <row r="1051" spans="1:10" ht="25.5" x14ac:dyDescent="0.25">
      <c r="A1051" s="377"/>
      <c r="B1051" s="377"/>
      <c r="C1051" s="377"/>
      <c r="D1051" s="377"/>
      <c r="E1051" s="377" t="s">
        <v>174</v>
      </c>
      <c r="F1051" s="396">
        <v>0.5</v>
      </c>
      <c r="G1051" s="377" t="s">
        <v>175</v>
      </c>
      <c r="H1051" s="396">
        <v>0</v>
      </c>
      <c r="I1051" s="377" t="s">
        <v>176</v>
      </c>
      <c r="J1051" s="396">
        <v>0.5</v>
      </c>
    </row>
    <row r="1052" spans="1:10" ht="15" customHeight="1" thickBot="1" x14ac:dyDescent="0.3">
      <c r="A1052" s="377"/>
      <c r="B1052" s="377"/>
      <c r="C1052" s="377"/>
      <c r="D1052" s="377"/>
      <c r="E1052" s="377" t="s">
        <v>177</v>
      </c>
      <c r="F1052" s="396">
        <v>0.1</v>
      </c>
      <c r="G1052" s="377"/>
      <c r="H1052" s="511" t="s">
        <v>178</v>
      </c>
      <c r="I1052" s="511"/>
      <c r="J1052" s="396">
        <v>0.6</v>
      </c>
    </row>
    <row r="1053" spans="1:10" ht="15.75" thickTop="1" x14ac:dyDescent="0.25">
      <c r="A1053" s="385"/>
      <c r="B1053" s="385"/>
      <c r="C1053" s="385"/>
      <c r="D1053" s="385"/>
      <c r="E1053" s="385"/>
      <c r="F1053" s="385"/>
      <c r="G1053" s="385"/>
      <c r="H1053" s="385"/>
      <c r="I1053" s="385"/>
      <c r="J1053" s="385"/>
    </row>
    <row r="1054" spans="1:10" ht="30" x14ac:dyDescent="0.25">
      <c r="A1054" s="375"/>
      <c r="B1054" s="380" t="s">
        <v>3</v>
      </c>
      <c r="C1054" s="375" t="s">
        <v>4</v>
      </c>
      <c r="D1054" s="375" t="s">
        <v>5</v>
      </c>
      <c r="E1054" s="512" t="s">
        <v>169</v>
      </c>
      <c r="F1054" s="512"/>
      <c r="G1054" s="379" t="s">
        <v>6</v>
      </c>
      <c r="H1054" s="380" t="s">
        <v>7</v>
      </c>
      <c r="I1054" s="380" t="s">
        <v>8</v>
      </c>
      <c r="J1054" s="380" t="s">
        <v>10</v>
      </c>
    </row>
    <row r="1055" spans="1:10" ht="38.25" x14ac:dyDescent="0.25">
      <c r="A1055" s="373" t="s">
        <v>170</v>
      </c>
      <c r="B1055" s="382" t="s">
        <v>299</v>
      </c>
      <c r="C1055" s="373" t="s">
        <v>113</v>
      </c>
      <c r="D1055" s="373" t="s">
        <v>300</v>
      </c>
      <c r="E1055" s="513" t="s">
        <v>335</v>
      </c>
      <c r="F1055" s="513"/>
      <c r="G1055" s="381" t="s">
        <v>161</v>
      </c>
      <c r="H1055" s="384">
        <v>1</v>
      </c>
      <c r="I1055" s="383">
        <v>0.27</v>
      </c>
      <c r="J1055" s="383">
        <v>0.27</v>
      </c>
    </row>
    <row r="1056" spans="1:10" ht="25.5" x14ac:dyDescent="0.25">
      <c r="A1056" s="376" t="s">
        <v>189</v>
      </c>
      <c r="B1056" s="391" t="s">
        <v>301</v>
      </c>
      <c r="C1056" s="376" t="s">
        <v>113</v>
      </c>
      <c r="D1056" s="376" t="s">
        <v>325</v>
      </c>
      <c r="E1056" s="510" t="s">
        <v>242</v>
      </c>
      <c r="F1056" s="510"/>
      <c r="G1056" s="390" t="s">
        <v>161</v>
      </c>
      <c r="H1056" s="393">
        <v>8.3099999999999997E-3</v>
      </c>
      <c r="I1056" s="392">
        <v>33.200000000000003</v>
      </c>
      <c r="J1056" s="392">
        <v>0.27</v>
      </c>
    </row>
    <row r="1057" spans="1:10" ht="25.5" x14ac:dyDescent="0.25">
      <c r="A1057" s="377"/>
      <c r="B1057" s="377"/>
      <c r="C1057" s="377"/>
      <c r="D1057" s="377"/>
      <c r="E1057" s="377" t="s">
        <v>174</v>
      </c>
      <c r="F1057" s="396">
        <v>0.27</v>
      </c>
      <c r="G1057" s="377" t="s">
        <v>175</v>
      </c>
      <c r="H1057" s="396">
        <v>0</v>
      </c>
      <c r="I1057" s="377" t="s">
        <v>176</v>
      </c>
      <c r="J1057" s="396">
        <v>0.27</v>
      </c>
    </row>
    <row r="1058" spans="1:10" ht="15" customHeight="1" thickBot="1" x14ac:dyDescent="0.3">
      <c r="A1058" s="377"/>
      <c r="B1058" s="377"/>
      <c r="C1058" s="377"/>
      <c r="D1058" s="377"/>
      <c r="E1058" s="377" t="s">
        <v>177</v>
      </c>
      <c r="F1058" s="396">
        <v>0.05</v>
      </c>
      <c r="G1058" s="377"/>
      <c r="H1058" s="511" t="s">
        <v>178</v>
      </c>
      <c r="I1058" s="511"/>
      <c r="J1058" s="396">
        <v>0.32</v>
      </c>
    </row>
    <row r="1059" spans="1:10" ht="15.75" thickTop="1" x14ac:dyDescent="0.25">
      <c r="A1059" s="385"/>
      <c r="B1059" s="385"/>
      <c r="C1059" s="385"/>
      <c r="D1059" s="385"/>
      <c r="E1059" s="385"/>
      <c r="F1059" s="385"/>
      <c r="G1059" s="385"/>
      <c r="H1059" s="385"/>
      <c r="I1059" s="385"/>
      <c r="J1059" s="385"/>
    </row>
    <row r="1060" spans="1:10" ht="30" x14ac:dyDescent="0.25">
      <c r="A1060" s="375"/>
      <c r="B1060" s="380" t="s">
        <v>3</v>
      </c>
      <c r="C1060" s="375" t="s">
        <v>4</v>
      </c>
      <c r="D1060" s="375" t="s">
        <v>5</v>
      </c>
      <c r="E1060" s="512" t="s">
        <v>169</v>
      </c>
      <c r="F1060" s="512"/>
      <c r="G1060" s="379" t="s">
        <v>6</v>
      </c>
      <c r="H1060" s="380" t="s">
        <v>7</v>
      </c>
      <c r="I1060" s="380" t="s">
        <v>8</v>
      </c>
      <c r="J1060" s="380" t="s">
        <v>10</v>
      </c>
    </row>
    <row r="1061" spans="1:10" ht="26.45" customHeight="1" x14ac:dyDescent="0.25">
      <c r="A1061" s="373" t="s">
        <v>170</v>
      </c>
      <c r="B1061" s="382" t="s">
        <v>986</v>
      </c>
      <c r="C1061" s="373" t="s">
        <v>113</v>
      </c>
      <c r="D1061" s="373" t="s">
        <v>987</v>
      </c>
      <c r="E1061" s="513" t="s">
        <v>335</v>
      </c>
      <c r="F1061" s="513"/>
      <c r="G1061" s="381" t="s">
        <v>161</v>
      </c>
      <c r="H1061" s="384">
        <v>1</v>
      </c>
      <c r="I1061" s="383">
        <v>0.41</v>
      </c>
      <c r="J1061" s="383">
        <v>0.41</v>
      </c>
    </row>
    <row r="1062" spans="1:10" x14ac:dyDescent="0.25">
      <c r="A1062" s="376" t="s">
        <v>189</v>
      </c>
      <c r="B1062" s="391" t="s">
        <v>988</v>
      </c>
      <c r="C1062" s="376" t="s">
        <v>113</v>
      </c>
      <c r="D1062" s="376" t="s">
        <v>989</v>
      </c>
      <c r="E1062" s="510" t="s">
        <v>242</v>
      </c>
      <c r="F1062" s="510"/>
      <c r="G1062" s="390" t="s">
        <v>161</v>
      </c>
      <c r="H1062" s="393">
        <v>1.154E-2</v>
      </c>
      <c r="I1062" s="392">
        <v>36.07</v>
      </c>
      <c r="J1062" s="392">
        <v>0.41</v>
      </c>
    </row>
    <row r="1063" spans="1:10" ht="25.5" x14ac:dyDescent="0.25">
      <c r="A1063" s="377"/>
      <c r="B1063" s="377"/>
      <c r="C1063" s="377"/>
      <c r="D1063" s="377"/>
      <c r="E1063" s="377" t="s">
        <v>174</v>
      </c>
      <c r="F1063" s="396">
        <v>0.41</v>
      </c>
      <c r="G1063" s="377" t="s">
        <v>175</v>
      </c>
      <c r="H1063" s="396">
        <v>0</v>
      </c>
      <c r="I1063" s="377" t="s">
        <v>176</v>
      </c>
      <c r="J1063" s="396">
        <v>0.41</v>
      </c>
    </row>
    <row r="1064" spans="1:10" ht="15" customHeight="1" thickBot="1" x14ac:dyDescent="0.3">
      <c r="A1064" s="377"/>
      <c r="B1064" s="377"/>
      <c r="C1064" s="377"/>
      <c r="D1064" s="377"/>
      <c r="E1064" s="377" t="s">
        <v>177</v>
      </c>
      <c r="F1064" s="396">
        <v>0.08</v>
      </c>
      <c r="G1064" s="377"/>
      <c r="H1064" s="511" t="s">
        <v>178</v>
      </c>
      <c r="I1064" s="511"/>
      <c r="J1064" s="396">
        <v>0.49</v>
      </c>
    </row>
    <row r="1065" spans="1:10" ht="15.75" thickTop="1" x14ac:dyDescent="0.25">
      <c r="A1065" s="385"/>
      <c r="B1065" s="385"/>
      <c r="C1065" s="385"/>
      <c r="D1065" s="385"/>
      <c r="E1065" s="385"/>
      <c r="F1065" s="385"/>
      <c r="G1065" s="385"/>
      <c r="H1065" s="385"/>
      <c r="I1065" s="385"/>
      <c r="J1065" s="385"/>
    </row>
    <row r="1066" spans="1:10" ht="30" x14ac:dyDescent="0.25">
      <c r="A1066" s="375"/>
      <c r="B1066" s="380" t="s">
        <v>3</v>
      </c>
      <c r="C1066" s="375" t="s">
        <v>4</v>
      </c>
      <c r="D1066" s="375" t="s">
        <v>5</v>
      </c>
      <c r="E1066" s="512" t="s">
        <v>169</v>
      </c>
      <c r="F1066" s="512"/>
      <c r="G1066" s="379" t="s">
        <v>6</v>
      </c>
      <c r="H1066" s="380" t="s">
        <v>7</v>
      </c>
      <c r="I1066" s="380" t="s">
        <v>8</v>
      </c>
      <c r="J1066" s="380" t="s">
        <v>10</v>
      </c>
    </row>
    <row r="1067" spans="1:10" ht="26.45" customHeight="1" x14ac:dyDescent="0.25">
      <c r="A1067" s="373" t="s">
        <v>170</v>
      </c>
      <c r="B1067" s="382" t="s">
        <v>990</v>
      </c>
      <c r="C1067" s="373" t="s">
        <v>113</v>
      </c>
      <c r="D1067" s="373" t="s">
        <v>991</v>
      </c>
      <c r="E1067" s="513" t="s">
        <v>335</v>
      </c>
      <c r="F1067" s="513"/>
      <c r="G1067" s="381" t="s">
        <v>161</v>
      </c>
      <c r="H1067" s="384">
        <v>1</v>
      </c>
      <c r="I1067" s="383">
        <v>0.48</v>
      </c>
      <c r="J1067" s="383">
        <v>0.48</v>
      </c>
    </row>
    <row r="1068" spans="1:10" x14ac:dyDescent="0.25">
      <c r="A1068" s="376" t="s">
        <v>189</v>
      </c>
      <c r="B1068" s="391" t="s">
        <v>992</v>
      </c>
      <c r="C1068" s="376" t="s">
        <v>113</v>
      </c>
      <c r="D1068" s="376" t="s">
        <v>993</v>
      </c>
      <c r="E1068" s="510" t="s">
        <v>242</v>
      </c>
      <c r="F1068" s="510"/>
      <c r="G1068" s="390" t="s">
        <v>161</v>
      </c>
      <c r="H1068" s="393">
        <v>1.6369999999999999E-2</v>
      </c>
      <c r="I1068" s="392">
        <v>29.45</v>
      </c>
      <c r="J1068" s="392">
        <v>0.48</v>
      </c>
    </row>
    <row r="1069" spans="1:10" ht="25.5" x14ac:dyDescent="0.25">
      <c r="A1069" s="377"/>
      <c r="B1069" s="377"/>
      <c r="C1069" s="377"/>
      <c r="D1069" s="377"/>
      <c r="E1069" s="377" t="s">
        <v>174</v>
      </c>
      <c r="F1069" s="396">
        <v>0.48</v>
      </c>
      <c r="G1069" s="377" t="s">
        <v>175</v>
      </c>
      <c r="H1069" s="396">
        <v>0</v>
      </c>
      <c r="I1069" s="377" t="s">
        <v>176</v>
      </c>
      <c r="J1069" s="396">
        <v>0.48</v>
      </c>
    </row>
    <row r="1070" spans="1:10" ht="15" customHeight="1" thickBot="1" x14ac:dyDescent="0.3">
      <c r="A1070" s="377"/>
      <c r="B1070" s="377"/>
      <c r="C1070" s="377"/>
      <c r="D1070" s="377"/>
      <c r="E1070" s="377" t="s">
        <v>177</v>
      </c>
      <c r="F1070" s="396">
        <v>0.09</v>
      </c>
      <c r="G1070" s="377"/>
      <c r="H1070" s="511" t="s">
        <v>178</v>
      </c>
      <c r="I1070" s="511"/>
      <c r="J1070" s="396">
        <v>0.56999999999999995</v>
      </c>
    </row>
    <row r="1071" spans="1:10" ht="15.75" thickTop="1" x14ac:dyDescent="0.25">
      <c r="A1071" s="385"/>
      <c r="B1071" s="385"/>
      <c r="C1071" s="385"/>
      <c r="D1071" s="385"/>
      <c r="E1071" s="385"/>
      <c r="F1071" s="385"/>
      <c r="G1071" s="385"/>
      <c r="H1071" s="385"/>
      <c r="I1071" s="385"/>
      <c r="J1071" s="385"/>
    </row>
    <row r="1072" spans="1:10" ht="30" x14ac:dyDescent="0.25">
      <c r="A1072" s="375"/>
      <c r="B1072" s="380" t="s">
        <v>3</v>
      </c>
      <c r="C1072" s="375" t="s">
        <v>4</v>
      </c>
      <c r="D1072" s="375" t="s">
        <v>5</v>
      </c>
      <c r="E1072" s="512" t="s">
        <v>169</v>
      </c>
      <c r="F1072" s="512"/>
      <c r="G1072" s="379" t="s">
        <v>6</v>
      </c>
      <c r="H1072" s="380" t="s">
        <v>7</v>
      </c>
      <c r="I1072" s="380" t="s">
        <v>8</v>
      </c>
      <c r="J1072" s="380" t="s">
        <v>10</v>
      </c>
    </row>
    <row r="1073" spans="1:10" ht="26.45" customHeight="1" x14ac:dyDescent="0.25">
      <c r="A1073" s="373" t="s">
        <v>170</v>
      </c>
      <c r="B1073" s="382" t="s">
        <v>994</v>
      </c>
      <c r="C1073" s="373" t="s">
        <v>113</v>
      </c>
      <c r="D1073" s="373" t="s">
        <v>995</v>
      </c>
      <c r="E1073" s="513" t="s">
        <v>335</v>
      </c>
      <c r="F1073" s="513"/>
      <c r="G1073" s="381" t="s">
        <v>161</v>
      </c>
      <c r="H1073" s="384">
        <v>1</v>
      </c>
      <c r="I1073" s="383">
        <v>0.51</v>
      </c>
      <c r="J1073" s="383">
        <v>0.51</v>
      </c>
    </row>
    <row r="1074" spans="1:10" x14ac:dyDescent="0.25">
      <c r="A1074" s="376" t="s">
        <v>189</v>
      </c>
      <c r="B1074" s="391" t="s">
        <v>996</v>
      </c>
      <c r="C1074" s="376" t="s">
        <v>113</v>
      </c>
      <c r="D1074" s="376" t="s">
        <v>997</v>
      </c>
      <c r="E1074" s="510" t="s">
        <v>242</v>
      </c>
      <c r="F1074" s="510"/>
      <c r="G1074" s="390" t="s">
        <v>161</v>
      </c>
      <c r="H1074" s="393">
        <v>2.12E-2</v>
      </c>
      <c r="I1074" s="392">
        <v>24.29</v>
      </c>
      <c r="J1074" s="392">
        <v>0.51</v>
      </c>
    </row>
    <row r="1075" spans="1:10" ht="25.5" x14ac:dyDescent="0.25">
      <c r="A1075" s="377"/>
      <c r="B1075" s="377"/>
      <c r="C1075" s="377"/>
      <c r="D1075" s="377"/>
      <c r="E1075" s="377" t="s">
        <v>174</v>
      </c>
      <c r="F1075" s="396">
        <v>0.51</v>
      </c>
      <c r="G1075" s="377" t="s">
        <v>175</v>
      </c>
      <c r="H1075" s="396">
        <v>0</v>
      </c>
      <c r="I1075" s="377" t="s">
        <v>176</v>
      </c>
      <c r="J1075" s="396">
        <v>0.51</v>
      </c>
    </row>
    <row r="1076" spans="1:10" ht="15" customHeight="1" thickBot="1" x14ac:dyDescent="0.3">
      <c r="A1076" s="377"/>
      <c r="B1076" s="377"/>
      <c r="C1076" s="377"/>
      <c r="D1076" s="377"/>
      <c r="E1076" s="377" t="s">
        <v>177</v>
      </c>
      <c r="F1076" s="396">
        <v>0.1</v>
      </c>
      <c r="G1076" s="377"/>
      <c r="H1076" s="511" t="s">
        <v>178</v>
      </c>
      <c r="I1076" s="511"/>
      <c r="J1076" s="396">
        <v>0.61</v>
      </c>
    </row>
    <row r="1077" spans="1:10" ht="15.75" thickTop="1" x14ac:dyDescent="0.25">
      <c r="A1077" s="385"/>
      <c r="B1077" s="385"/>
      <c r="C1077" s="385"/>
      <c r="D1077" s="385"/>
      <c r="E1077" s="385"/>
      <c r="F1077" s="385"/>
      <c r="G1077" s="385"/>
      <c r="H1077" s="385"/>
      <c r="I1077" s="385"/>
      <c r="J1077" s="385"/>
    </row>
    <row r="1078" spans="1:10" ht="30" x14ac:dyDescent="0.25">
      <c r="A1078" s="375"/>
      <c r="B1078" s="380" t="s">
        <v>3</v>
      </c>
      <c r="C1078" s="375" t="s">
        <v>4</v>
      </c>
      <c r="D1078" s="375" t="s">
        <v>5</v>
      </c>
      <c r="E1078" s="512" t="s">
        <v>169</v>
      </c>
      <c r="F1078" s="512"/>
      <c r="G1078" s="379" t="s">
        <v>6</v>
      </c>
      <c r="H1078" s="380" t="s">
        <v>7</v>
      </c>
      <c r="I1078" s="380" t="s">
        <v>8</v>
      </c>
      <c r="J1078" s="380" t="s">
        <v>10</v>
      </c>
    </row>
    <row r="1079" spans="1:10" ht="26.45" customHeight="1" x14ac:dyDescent="0.25">
      <c r="A1079" s="373" t="s">
        <v>170</v>
      </c>
      <c r="B1079" s="382" t="s">
        <v>302</v>
      </c>
      <c r="C1079" s="373" t="s">
        <v>113</v>
      </c>
      <c r="D1079" s="373" t="s">
        <v>303</v>
      </c>
      <c r="E1079" s="513" t="s">
        <v>335</v>
      </c>
      <c r="F1079" s="513"/>
      <c r="G1079" s="381" t="s">
        <v>161</v>
      </c>
      <c r="H1079" s="384">
        <v>1</v>
      </c>
      <c r="I1079" s="383">
        <v>0.35</v>
      </c>
      <c r="J1079" s="383">
        <v>0.35</v>
      </c>
    </row>
    <row r="1080" spans="1:10" x14ac:dyDescent="0.25">
      <c r="A1080" s="376" t="s">
        <v>189</v>
      </c>
      <c r="B1080" s="391" t="s">
        <v>304</v>
      </c>
      <c r="C1080" s="376" t="s">
        <v>113</v>
      </c>
      <c r="D1080" s="376" t="s">
        <v>305</v>
      </c>
      <c r="E1080" s="510" t="s">
        <v>242</v>
      </c>
      <c r="F1080" s="510"/>
      <c r="G1080" s="390" t="s">
        <v>161</v>
      </c>
      <c r="H1080" s="393">
        <v>1.4760000000000001E-2</v>
      </c>
      <c r="I1080" s="392">
        <v>24.29</v>
      </c>
      <c r="J1080" s="392">
        <v>0.35</v>
      </c>
    </row>
    <row r="1081" spans="1:10" ht="25.5" x14ac:dyDescent="0.25">
      <c r="A1081" s="377"/>
      <c r="B1081" s="377"/>
      <c r="C1081" s="377"/>
      <c r="D1081" s="377"/>
      <c r="E1081" s="377" t="s">
        <v>174</v>
      </c>
      <c r="F1081" s="396">
        <v>0.35</v>
      </c>
      <c r="G1081" s="377" t="s">
        <v>175</v>
      </c>
      <c r="H1081" s="396">
        <v>0</v>
      </c>
      <c r="I1081" s="377" t="s">
        <v>176</v>
      </c>
      <c r="J1081" s="396">
        <v>0.35</v>
      </c>
    </row>
    <row r="1082" spans="1:10" ht="15" customHeight="1" thickBot="1" x14ac:dyDescent="0.3">
      <c r="A1082" s="377"/>
      <c r="B1082" s="377"/>
      <c r="C1082" s="377"/>
      <c r="D1082" s="377"/>
      <c r="E1082" s="377" t="s">
        <v>177</v>
      </c>
      <c r="F1082" s="396">
        <v>7.0000000000000007E-2</v>
      </c>
      <c r="G1082" s="377"/>
      <c r="H1082" s="511" t="s">
        <v>178</v>
      </c>
      <c r="I1082" s="511"/>
      <c r="J1082" s="396">
        <v>0.42</v>
      </c>
    </row>
    <row r="1083" spans="1:10" ht="15.75" thickTop="1" x14ac:dyDescent="0.25">
      <c r="A1083" s="385"/>
      <c r="B1083" s="385"/>
      <c r="C1083" s="385"/>
      <c r="D1083" s="385"/>
      <c r="E1083" s="385"/>
      <c r="F1083" s="385"/>
      <c r="G1083" s="385"/>
      <c r="H1083" s="385"/>
      <c r="I1083" s="385"/>
      <c r="J1083" s="385"/>
    </row>
    <row r="1084" spans="1:10" ht="30" x14ac:dyDescent="0.25">
      <c r="A1084" s="375"/>
      <c r="B1084" s="380" t="s">
        <v>3</v>
      </c>
      <c r="C1084" s="375" t="s">
        <v>4</v>
      </c>
      <c r="D1084" s="375" t="s">
        <v>5</v>
      </c>
      <c r="E1084" s="512" t="s">
        <v>169</v>
      </c>
      <c r="F1084" s="512"/>
      <c r="G1084" s="379" t="s">
        <v>6</v>
      </c>
      <c r="H1084" s="380" t="s">
        <v>7</v>
      </c>
      <c r="I1084" s="380" t="s">
        <v>8</v>
      </c>
      <c r="J1084" s="380" t="s">
        <v>10</v>
      </c>
    </row>
    <row r="1085" spans="1:10" ht="26.45" customHeight="1" x14ac:dyDescent="0.25">
      <c r="A1085" s="373" t="s">
        <v>170</v>
      </c>
      <c r="B1085" s="382" t="s">
        <v>1124</v>
      </c>
      <c r="C1085" s="373" t="s">
        <v>113</v>
      </c>
      <c r="D1085" s="373" t="s">
        <v>1125</v>
      </c>
      <c r="E1085" s="513" t="s">
        <v>335</v>
      </c>
      <c r="F1085" s="513"/>
      <c r="G1085" s="381" t="s">
        <v>161</v>
      </c>
      <c r="H1085" s="384">
        <v>1</v>
      </c>
      <c r="I1085" s="383">
        <v>0.28000000000000003</v>
      </c>
      <c r="J1085" s="383">
        <v>0.28000000000000003</v>
      </c>
    </row>
    <row r="1086" spans="1:10" x14ac:dyDescent="0.25">
      <c r="A1086" s="376" t="s">
        <v>189</v>
      </c>
      <c r="B1086" s="391" t="s">
        <v>1126</v>
      </c>
      <c r="C1086" s="376" t="s">
        <v>113</v>
      </c>
      <c r="D1086" s="376" t="s">
        <v>1127</v>
      </c>
      <c r="E1086" s="510" t="s">
        <v>242</v>
      </c>
      <c r="F1086" s="510"/>
      <c r="G1086" s="390" t="s">
        <v>161</v>
      </c>
      <c r="H1086" s="393">
        <v>1.154E-2</v>
      </c>
      <c r="I1086" s="392">
        <v>24.29</v>
      </c>
      <c r="J1086" s="392">
        <v>0.28000000000000003</v>
      </c>
    </row>
    <row r="1087" spans="1:10" ht="25.5" x14ac:dyDescent="0.25">
      <c r="A1087" s="377"/>
      <c r="B1087" s="377"/>
      <c r="C1087" s="377"/>
      <c r="D1087" s="377"/>
      <c r="E1087" s="377" t="s">
        <v>174</v>
      </c>
      <c r="F1087" s="396">
        <v>0.28000000000000003</v>
      </c>
      <c r="G1087" s="377" t="s">
        <v>175</v>
      </c>
      <c r="H1087" s="396">
        <v>0</v>
      </c>
      <c r="I1087" s="377" t="s">
        <v>176</v>
      </c>
      <c r="J1087" s="396">
        <v>0.28000000000000003</v>
      </c>
    </row>
    <row r="1088" spans="1:10" ht="15" customHeight="1" thickBot="1" x14ac:dyDescent="0.3">
      <c r="A1088" s="377"/>
      <c r="B1088" s="377"/>
      <c r="C1088" s="377"/>
      <c r="D1088" s="377"/>
      <c r="E1088" s="377" t="s">
        <v>177</v>
      </c>
      <c r="F1088" s="396">
        <v>0.05</v>
      </c>
      <c r="G1088" s="377"/>
      <c r="H1088" s="511" t="s">
        <v>178</v>
      </c>
      <c r="I1088" s="511"/>
      <c r="J1088" s="396">
        <v>0.33</v>
      </c>
    </row>
    <row r="1089" spans="1:10" ht="15.75" thickTop="1" x14ac:dyDescent="0.25">
      <c r="A1089" s="385"/>
      <c r="B1089" s="385"/>
      <c r="C1089" s="385"/>
      <c r="D1089" s="385"/>
      <c r="E1089" s="385"/>
      <c r="F1089" s="385"/>
      <c r="G1089" s="385"/>
      <c r="H1089" s="385"/>
      <c r="I1089" s="385"/>
      <c r="J1089" s="385"/>
    </row>
    <row r="1090" spans="1:10" ht="30" x14ac:dyDescent="0.25">
      <c r="A1090" s="375"/>
      <c r="B1090" s="380" t="s">
        <v>3</v>
      </c>
      <c r="C1090" s="375" t="s">
        <v>4</v>
      </c>
      <c r="D1090" s="375" t="s">
        <v>5</v>
      </c>
      <c r="E1090" s="512" t="s">
        <v>169</v>
      </c>
      <c r="F1090" s="512"/>
      <c r="G1090" s="379" t="s">
        <v>6</v>
      </c>
      <c r="H1090" s="380" t="s">
        <v>7</v>
      </c>
      <c r="I1090" s="380" t="s">
        <v>8</v>
      </c>
      <c r="J1090" s="380" t="s">
        <v>10</v>
      </c>
    </row>
    <row r="1091" spans="1:10" ht="26.45" customHeight="1" x14ac:dyDescent="0.25">
      <c r="A1091" s="373" t="s">
        <v>170</v>
      </c>
      <c r="B1091" s="382" t="s">
        <v>306</v>
      </c>
      <c r="C1091" s="373" t="s">
        <v>113</v>
      </c>
      <c r="D1091" s="373" t="s">
        <v>307</v>
      </c>
      <c r="E1091" s="513" t="s">
        <v>335</v>
      </c>
      <c r="F1091" s="513"/>
      <c r="G1091" s="381" t="s">
        <v>161</v>
      </c>
      <c r="H1091" s="384">
        <v>1</v>
      </c>
      <c r="I1091" s="383">
        <v>0.34</v>
      </c>
      <c r="J1091" s="383">
        <v>0.34</v>
      </c>
    </row>
    <row r="1092" spans="1:10" x14ac:dyDescent="0.25">
      <c r="A1092" s="376" t="s">
        <v>189</v>
      </c>
      <c r="B1092" s="391" t="s">
        <v>273</v>
      </c>
      <c r="C1092" s="376" t="s">
        <v>113</v>
      </c>
      <c r="D1092" s="376" t="s">
        <v>324</v>
      </c>
      <c r="E1092" s="510" t="s">
        <v>242</v>
      </c>
      <c r="F1092" s="510"/>
      <c r="G1092" s="390" t="s">
        <v>161</v>
      </c>
      <c r="H1092" s="393">
        <v>2.12E-2</v>
      </c>
      <c r="I1092" s="392">
        <v>16.04</v>
      </c>
      <c r="J1092" s="392">
        <v>0.34</v>
      </c>
    </row>
    <row r="1093" spans="1:10" ht="25.5" x14ac:dyDescent="0.25">
      <c r="A1093" s="377"/>
      <c r="B1093" s="377"/>
      <c r="C1093" s="377"/>
      <c r="D1093" s="377"/>
      <c r="E1093" s="377" t="s">
        <v>174</v>
      </c>
      <c r="F1093" s="396">
        <v>0.34</v>
      </c>
      <c r="G1093" s="377" t="s">
        <v>175</v>
      </c>
      <c r="H1093" s="396">
        <v>0</v>
      </c>
      <c r="I1093" s="377" t="s">
        <v>176</v>
      </c>
      <c r="J1093" s="396">
        <v>0.34</v>
      </c>
    </row>
    <row r="1094" spans="1:10" ht="15" customHeight="1" thickBot="1" x14ac:dyDescent="0.3">
      <c r="A1094" s="377"/>
      <c r="B1094" s="377"/>
      <c r="C1094" s="377"/>
      <c r="D1094" s="377"/>
      <c r="E1094" s="377" t="s">
        <v>177</v>
      </c>
      <c r="F1094" s="396">
        <v>0.06</v>
      </c>
      <c r="G1094" s="377"/>
      <c r="H1094" s="511" t="s">
        <v>178</v>
      </c>
      <c r="I1094" s="511"/>
      <c r="J1094" s="396">
        <v>0.4</v>
      </c>
    </row>
    <row r="1095" spans="1:10" ht="15.75" thickTop="1" x14ac:dyDescent="0.25">
      <c r="A1095" s="385"/>
      <c r="B1095" s="385"/>
      <c r="C1095" s="385"/>
      <c r="D1095" s="385"/>
      <c r="E1095" s="385"/>
      <c r="F1095" s="385"/>
      <c r="G1095" s="385"/>
      <c r="H1095" s="385"/>
      <c r="I1095" s="385"/>
      <c r="J1095" s="385"/>
    </row>
    <row r="1096" spans="1:10" ht="30" x14ac:dyDescent="0.25">
      <c r="A1096" s="375"/>
      <c r="B1096" s="380" t="s">
        <v>3</v>
      </c>
      <c r="C1096" s="375" t="s">
        <v>4</v>
      </c>
      <c r="D1096" s="375" t="s">
        <v>5</v>
      </c>
      <c r="E1096" s="512" t="s">
        <v>169</v>
      </c>
      <c r="F1096" s="512"/>
      <c r="G1096" s="379" t="s">
        <v>6</v>
      </c>
      <c r="H1096" s="380" t="s">
        <v>7</v>
      </c>
      <c r="I1096" s="380" t="s">
        <v>8</v>
      </c>
      <c r="J1096" s="380" t="s">
        <v>10</v>
      </c>
    </row>
    <row r="1097" spans="1:10" ht="26.45" customHeight="1" x14ac:dyDescent="0.25">
      <c r="A1097" s="373" t="s">
        <v>170</v>
      </c>
      <c r="B1097" s="382" t="s">
        <v>998</v>
      </c>
      <c r="C1097" s="373" t="s">
        <v>113</v>
      </c>
      <c r="D1097" s="373" t="s">
        <v>999</v>
      </c>
      <c r="E1097" s="513" t="s">
        <v>335</v>
      </c>
      <c r="F1097" s="513"/>
      <c r="G1097" s="381" t="s">
        <v>161</v>
      </c>
      <c r="H1097" s="384">
        <v>1</v>
      </c>
      <c r="I1097" s="383">
        <v>0.27</v>
      </c>
      <c r="J1097" s="383">
        <v>0.27</v>
      </c>
    </row>
    <row r="1098" spans="1:10" x14ac:dyDescent="0.25">
      <c r="A1098" s="376" t="s">
        <v>189</v>
      </c>
      <c r="B1098" s="391" t="s">
        <v>1000</v>
      </c>
      <c r="C1098" s="376" t="s">
        <v>113</v>
      </c>
      <c r="D1098" s="376" t="s">
        <v>1001</v>
      </c>
      <c r="E1098" s="510" t="s">
        <v>242</v>
      </c>
      <c r="F1098" s="510"/>
      <c r="G1098" s="390" t="s">
        <v>161</v>
      </c>
      <c r="H1098" s="393">
        <v>1.154E-2</v>
      </c>
      <c r="I1098" s="392">
        <v>23.99</v>
      </c>
      <c r="J1098" s="392">
        <v>0.27</v>
      </c>
    </row>
    <row r="1099" spans="1:10" ht="25.5" x14ac:dyDescent="0.25">
      <c r="A1099" s="377"/>
      <c r="B1099" s="377"/>
      <c r="C1099" s="377"/>
      <c r="D1099" s="377"/>
      <c r="E1099" s="377" t="s">
        <v>174</v>
      </c>
      <c r="F1099" s="396">
        <v>0.27</v>
      </c>
      <c r="G1099" s="377" t="s">
        <v>175</v>
      </c>
      <c r="H1099" s="396">
        <v>0</v>
      </c>
      <c r="I1099" s="377" t="s">
        <v>176</v>
      </c>
      <c r="J1099" s="396">
        <v>0.27</v>
      </c>
    </row>
    <row r="1100" spans="1:10" ht="15" customHeight="1" thickBot="1" x14ac:dyDescent="0.3">
      <c r="A1100" s="377"/>
      <c r="B1100" s="377"/>
      <c r="C1100" s="377"/>
      <c r="D1100" s="377"/>
      <c r="E1100" s="377" t="s">
        <v>177</v>
      </c>
      <c r="F1100" s="396">
        <v>0.05</v>
      </c>
      <c r="G1100" s="377"/>
      <c r="H1100" s="511" t="s">
        <v>178</v>
      </c>
      <c r="I1100" s="511"/>
      <c r="J1100" s="396">
        <v>0.32</v>
      </c>
    </row>
    <row r="1101" spans="1:10" ht="15.75" thickTop="1" x14ac:dyDescent="0.25">
      <c r="A1101" s="385"/>
      <c r="B1101" s="385"/>
      <c r="C1101" s="385"/>
      <c r="D1101" s="385"/>
      <c r="E1101" s="385"/>
      <c r="F1101" s="385"/>
      <c r="G1101" s="385"/>
      <c r="H1101" s="385"/>
      <c r="I1101" s="385"/>
      <c r="J1101" s="385"/>
    </row>
    <row r="1102" spans="1:10" ht="30" x14ac:dyDescent="0.25">
      <c r="A1102" s="375"/>
      <c r="B1102" s="380" t="s">
        <v>3</v>
      </c>
      <c r="C1102" s="375" t="s">
        <v>4</v>
      </c>
      <c r="D1102" s="375" t="s">
        <v>5</v>
      </c>
      <c r="E1102" s="512" t="s">
        <v>169</v>
      </c>
      <c r="F1102" s="512"/>
      <c r="G1102" s="379" t="s">
        <v>6</v>
      </c>
      <c r="H1102" s="380" t="s">
        <v>7</v>
      </c>
      <c r="I1102" s="380" t="s">
        <v>8</v>
      </c>
      <c r="J1102" s="380" t="s">
        <v>10</v>
      </c>
    </row>
    <row r="1103" spans="1:10" ht="26.45" customHeight="1" x14ac:dyDescent="0.25">
      <c r="A1103" s="373" t="s">
        <v>170</v>
      </c>
      <c r="B1103" s="382" t="s">
        <v>1002</v>
      </c>
      <c r="C1103" s="373" t="s">
        <v>113</v>
      </c>
      <c r="D1103" s="373" t="s">
        <v>1003</v>
      </c>
      <c r="E1103" s="513" t="s">
        <v>335</v>
      </c>
      <c r="F1103" s="513"/>
      <c r="G1103" s="381" t="s">
        <v>161</v>
      </c>
      <c r="H1103" s="384">
        <v>1</v>
      </c>
      <c r="I1103" s="383">
        <v>0.23</v>
      </c>
      <c r="J1103" s="383">
        <v>0.23</v>
      </c>
    </row>
    <row r="1104" spans="1:10" x14ac:dyDescent="0.25">
      <c r="A1104" s="376" t="s">
        <v>189</v>
      </c>
      <c r="B1104" s="391" t="s">
        <v>1004</v>
      </c>
      <c r="C1104" s="376" t="s">
        <v>113</v>
      </c>
      <c r="D1104" s="376" t="s">
        <v>1005</v>
      </c>
      <c r="E1104" s="510" t="s">
        <v>242</v>
      </c>
      <c r="F1104" s="510"/>
      <c r="G1104" s="390" t="s">
        <v>161</v>
      </c>
      <c r="H1104" s="393">
        <v>1.4760000000000001E-2</v>
      </c>
      <c r="I1104" s="392">
        <v>16.13</v>
      </c>
      <c r="J1104" s="392">
        <v>0.23</v>
      </c>
    </row>
    <row r="1105" spans="1:10" ht="25.5" x14ac:dyDescent="0.25">
      <c r="A1105" s="377"/>
      <c r="B1105" s="377"/>
      <c r="C1105" s="377"/>
      <c r="D1105" s="377"/>
      <c r="E1105" s="377" t="s">
        <v>174</v>
      </c>
      <c r="F1105" s="396">
        <v>0.23</v>
      </c>
      <c r="G1105" s="377" t="s">
        <v>175</v>
      </c>
      <c r="H1105" s="396">
        <v>0</v>
      </c>
      <c r="I1105" s="377" t="s">
        <v>176</v>
      </c>
      <c r="J1105" s="396">
        <v>0.23</v>
      </c>
    </row>
    <row r="1106" spans="1:10" ht="15" customHeight="1" thickBot="1" x14ac:dyDescent="0.3">
      <c r="A1106" s="377"/>
      <c r="B1106" s="377"/>
      <c r="C1106" s="377"/>
      <c r="D1106" s="377"/>
      <c r="E1106" s="377" t="s">
        <v>177</v>
      </c>
      <c r="F1106" s="396">
        <v>0.04</v>
      </c>
      <c r="G1106" s="377"/>
      <c r="H1106" s="511" t="s">
        <v>178</v>
      </c>
      <c r="I1106" s="511"/>
      <c r="J1106" s="396">
        <v>0.27</v>
      </c>
    </row>
    <row r="1107" spans="1:10" ht="15.75" thickTop="1" x14ac:dyDescent="0.25">
      <c r="A1107" s="385"/>
      <c r="B1107" s="385"/>
      <c r="C1107" s="385"/>
      <c r="D1107" s="385"/>
      <c r="E1107" s="385"/>
      <c r="F1107" s="385"/>
      <c r="G1107" s="385"/>
      <c r="H1107" s="385"/>
      <c r="I1107" s="385"/>
      <c r="J1107" s="385"/>
    </row>
    <row r="1108" spans="1:10" ht="30" x14ac:dyDescent="0.25">
      <c r="A1108" s="375"/>
      <c r="B1108" s="380" t="s">
        <v>3</v>
      </c>
      <c r="C1108" s="375" t="s">
        <v>4</v>
      </c>
      <c r="D1108" s="375" t="s">
        <v>5</v>
      </c>
      <c r="E1108" s="512" t="s">
        <v>169</v>
      </c>
      <c r="F1108" s="512"/>
      <c r="G1108" s="379" t="s">
        <v>6</v>
      </c>
      <c r="H1108" s="380" t="s">
        <v>7</v>
      </c>
      <c r="I1108" s="380" t="s">
        <v>8</v>
      </c>
      <c r="J1108" s="380" t="s">
        <v>10</v>
      </c>
    </row>
    <row r="1109" spans="1:10" ht="26.45" customHeight="1" x14ac:dyDescent="0.25">
      <c r="A1109" s="373" t="s">
        <v>170</v>
      </c>
      <c r="B1109" s="382" t="s">
        <v>515</v>
      </c>
      <c r="C1109" s="373" t="s">
        <v>366</v>
      </c>
      <c r="D1109" s="373" t="s">
        <v>516</v>
      </c>
      <c r="E1109" s="513" t="s">
        <v>517</v>
      </c>
      <c r="F1109" s="513"/>
      <c r="G1109" s="381" t="s">
        <v>155</v>
      </c>
      <c r="H1109" s="384">
        <v>1</v>
      </c>
      <c r="I1109" s="383">
        <v>739.88</v>
      </c>
      <c r="J1109" s="383">
        <v>739.88</v>
      </c>
    </row>
    <row r="1110" spans="1:10" ht="25.5" x14ac:dyDescent="0.25">
      <c r="A1110" s="374" t="s">
        <v>172</v>
      </c>
      <c r="B1110" s="387" t="s">
        <v>1006</v>
      </c>
      <c r="C1110" s="374" t="s">
        <v>366</v>
      </c>
      <c r="D1110" s="374" t="s">
        <v>1007</v>
      </c>
      <c r="E1110" s="514" t="s">
        <v>517</v>
      </c>
      <c r="F1110" s="514"/>
      <c r="G1110" s="386" t="s">
        <v>155</v>
      </c>
      <c r="H1110" s="389">
        <v>1</v>
      </c>
      <c r="I1110" s="388">
        <v>667.49</v>
      </c>
      <c r="J1110" s="388">
        <v>667.49</v>
      </c>
    </row>
    <row r="1111" spans="1:10" ht="25.5" x14ac:dyDescent="0.25">
      <c r="A1111" s="374" t="s">
        <v>172</v>
      </c>
      <c r="B1111" s="387" t="s">
        <v>1008</v>
      </c>
      <c r="C1111" s="374" t="s">
        <v>366</v>
      </c>
      <c r="D1111" s="374" t="s">
        <v>1009</v>
      </c>
      <c r="E1111" s="514" t="s">
        <v>517</v>
      </c>
      <c r="F1111" s="514"/>
      <c r="G1111" s="386" t="s">
        <v>155</v>
      </c>
      <c r="H1111" s="389">
        <v>1</v>
      </c>
      <c r="I1111" s="388">
        <v>72.39</v>
      </c>
      <c r="J1111" s="388">
        <v>72.39</v>
      </c>
    </row>
    <row r="1112" spans="1:10" ht="15" customHeight="1" x14ac:dyDescent="0.25">
      <c r="A1112" s="377"/>
      <c r="B1112" s="377"/>
      <c r="C1112" s="377"/>
      <c r="D1112" s="377"/>
      <c r="E1112" s="377" t="s">
        <v>174</v>
      </c>
      <c r="F1112" s="396">
        <v>146.99</v>
      </c>
      <c r="G1112" s="377" t="s">
        <v>175</v>
      </c>
      <c r="H1112" s="396">
        <v>0</v>
      </c>
      <c r="I1112" s="377" t="s">
        <v>176</v>
      </c>
      <c r="J1112" s="396">
        <v>146.99</v>
      </c>
    </row>
    <row r="1113" spans="1:10" ht="15" customHeight="1" thickBot="1" x14ac:dyDescent="0.3">
      <c r="A1113" s="377"/>
      <c r="B1113" s="377"/>
      <c r="C1113" s="377"/>
      <c r="D1113" s="377"/>
      <c r="E1113" s="377" t="s">
        <v>177</v>
      </c>
      <c r="F1113" s="396">
        <v>150.56</v>
      </c>
      <c r="G1113" s="377"/>
      <c r="H1113" s="511" t="s">
        <v>178</v>
      </c>
      <c r="I1113" s="511"/>
      <c r="J1113" s="396">
        <v>890.44</v>
      </c>
    </row>
    <row r="1114" spans="1:10" ht="15.75" thickTop="1" x14ac:dyDescent="0.25">
      <c r="A1114" s="385"/>
      <c r="B1114" s="385"/>
      <c r="C1114" s="385"/>
      <c r="D1114" s="385"/>
      <c r="E1114" s="385"/>
      <c r="F1114" s="385"/>
      <c r="G1114" s="385"/>
      <c r="H1114" s="385"/>
      <c r="I1114" s="385"/>
      <c r="J1114" s="385"/>
    </row>
    <row r="1115" spans="1:10" ht="26.45" customHeight="1" x14ac:dyDescent="0.25">
      <c r="A1115" s="375"/>
      <c r="B1115" s="380" t="s">
        <v>3</v>
      </c>
      <c r="C1115" s="375" t="s">
        <v>4</v>
      </c>
      <c r="D1115" s="375" t="s">
        <v>5</v>
      </c>
      <c r="E1115" s="512" t="s">
        <v>169</v>
      </c>
      <c r="F1115" s="512"/>
      <c r="G1115" s="379" t="s">
        <v>6</v>
      </c>
      <c r="H1115" s="380" t="s">
        <v>7</v>
      </c>
      <c r="I1115" s="380" t="s">
        <v>8</v>
      </c>
      <c r="J1115" s="380" t="s">
        <v>10</v>
      </c>
    </row>
    <row r="1116" spans="1:10" ht="25.5" x14ac:dyDescent="0.25">
      <c r="A1116" s="373" t="s">
        <v>170</v>
      </c>
      <c r="B1116" s="382" t="s">
        <v>1006</v>
      </c>
      <c r="C1116" s="373" t="s">
        <v>366</v>
      </c>
      <c r="D1116" s="373" t="s">
        <v>1007</v>
      </c>
      <c r="E1116" s="513" t="s">
        <v>517</v>
      </c>
      <c r="F1116" s="513"/>
      <c r="G1116" s="381" t="s">
        <v>155</v>
      </c>
      <c r="H1116" s="384">
        <v>1</v>
      </c>
      <c r="I1116" s="383">
        <v>667.49</v>
      </c>
      <c r="J1116" s="383">
        <v>667.49</v>
      </c>
    </row>
    <row r="1117" spans="1:10" ht="26.45" customHeight="1" x14ac:dyDescent="0.25">
      <c r="A1117" s="374" t="s">
        <v>172</v>
      </c>
      <c r="B1117" s="387" t="s">
        <v>180</v>
      </c>
      <c r="C1117" s="374" t="s">
        <v>113</v>
      </c>
      <c r="D1117" s="374" t="s">
        <v>181</v>
      </c>
      <c r="E1117" s="514" t="s">
        <v>335</v>
      </c>
      <c r="F1117" s="514"/>
      <c r="G1117" s="386" t="s">
        <v>161</v>
      </c>
      <c r="H1117" s="389">
        <v>6</v>
      </c>
      <c r="I1117" s="388">
        <v>25.81</v>
      </c>
      <c r="J1117" s="388">
        <v>154.86000000000001</v>
      </c>
    </row>
    <row r="1118" spans="1:10" ht="15" customHeight="1" x14ac:dyDescent="0.25">
      <c r="A1118" s="376" t="s">
        <v>189</v>
      </c>
      <c r="B1118" s="391" t="s">
        <v>1108</v>
      </c>
      <c r="C1118" s="376" t="s">
        <v>113</v>
      </c>
      <c r="D1118" s="376" t="s">
        <v>1109</v>
      </c>
      <c r="E1118" s="510" t="s">
        <v>190</v>
      </c>
      <c r="F1118" s="510"/>
      <c r="G1118" s="390" t="s">
        <v>155</v>
      </c>
      <c r="H1118" s="393">
        <v>0.91300000000000003</v>
      </c>
      <c r="I1118" s="392">
        <v>146.69</v>
      </c>
      <c r="J1118" s="392">
        <v>133.91999999999999</v>
      </c>
    </row>
    <row r="1119" spans="1:10" x14ac:dyDescent="0.25">
      <c r="A1119" s="376" t="s">
        <v>189</v>
      </c>
      <c r="B1119" s="391" t="s">
        <v>212</v>
      </c>
      <c r="C1119" s="376" t="s">
        <v>113</v>
      </c>
      <c r="D1119" s="376" t="s">
        <v>213</v>
      </c>
      <c r="E1119" s="510" t="s">
        <v>190</v>
      </c>
      <c r="F1119" s="510"/>
      <c r="G1119" s="390" t="s">
        <v>173</v>
      </c>
      <c r="H1119" s="393">
        <v>293</v>
      </c>
      <c r="I1119" s="392">
        <v>0.96</v>
      </c>
      <c r="J1119" s="392">
        <v>281.27999999999997</v>
      </c>
    </row>
    <row r="1120" spans="1:10" ht="25.5" x14ac:dyDescent="0.25">
      <c r="A1120" s="376" t="s">
        <v>189</v>
      </c>
      <c r="B1120" s="391" t="s">
        <v>1128</v>
      </c>
      <c r="C1120" s="376" t="s">
        <v>113</v>
      </c>
      <c r="D1120" s="376" t="s">
        <v>1129</v>
      </c>
      <c r="E1120" s="510" t="s">
        <v>190</v>
      </c>
      <c r="F1120" s="510"/>
      <c r="G1120" s="390" t="s">
        <v>155</v>
      </c>
      <c r="H1120" s="393">
        <v>0.627</v>
      </c>
      <c r="I1120" s="392">
        <v>116.7</v>
      </c>
      <c r="J1120" s="392">
        <v>73.17</v>
      </c>
    </row>
    <row r="1121" spans="1:10" ht="26.45" customHeight="1" x14ac:dyDescent="0.25">
      <c r="A1121" s="376" t="s">
        <v>189</v>
      </c>
      <c r="B1121" s="391" t="s">
        <v>944</v>
      </c>
      <c r="C1121" s="376" t="s">
        <v>113</v>
      </c>
      <c r="D1121" s="376" t="s">
        <v>945</v>
      </c>
      <c r="E1121" s="510" t="s">
        <v>190</v>
      </c>
      <c r="F1121" s="510"/>
      <c r="G1121" s="390" t="s">
        <v>155</v>
      </c>
      <c r="H1121" s="393">
        <v>0.20899999999999999</v>
      </c>
      <c r="I1121" s="392">
        <v>116.09</v>
      </c>
      <c r="J1121" s="392">
        <v>24.26</v>
      </c>
    </row>
    <row r="1122" spans="1:10" ht="25.5" x14ac:dyDescent="0.25">
      <c r="A1122" s="377"/>
      <c r="B1122" s="377"/>
      <c r="C1122" s="377"/>
      <c r="D1122" s="377"/>
      <c r="E1122" s="377" t="s">
        <v>174</v>
      </c>
      <c r="F1122" s="396">
        <v>98.28</v>
      </c>
      <c r="G1122" s="377" t="s">
        <v>175</v>
      </c>
      <c r="H1122" s="396">
        <v>0</v>
      </c>
      <c r="I1122" s="377" t="s">
        <v>176</v>
      </c>
      <c r="J1122" s="396">
        <v>98.28</v>
      </c>
    </row>
    <row r="1123" spans="1:10" ht="15" customHeight="1" thickBot="1" x14ac:dyDescent="0.3">
      <c r="A1123" s="377"/>
      <c r="B1123" s="377"/>
      <c r="C1123" s="377"/>
      <c r="D1123" s="377"/>
      <c r="E1123" s="377" t="s">
        <v>177</v>
      </c>
      <c r="F1123" s="396">
        <v>135.83000000000001</v>
      </c>
      <c r="G1123" s="377"/>
      <c r="H1123" s="511" t="s">
        <v>178</v>
      </c>
      <c r="I1123" s="511"/>
      <c r="J1123" s="396">
        <v>803.32</v>
      </c>
    </row>
    <row r="1124" spans="1:10" ht="15" customHeight="1" thickTop="1" x14ac:dyDescent="0.25">
      <c r="A1124" s="385"/>
      <c r="B1124" s="385"/>
      <c r="C1124" s="385"/>
      <c r="D1124" s="385"/>
      <c r="E1124" s="385"/>
      <c r="F1124" s="385"/>
      <c r="G1124" s="385"/>
      <c r="H1124" s="385"/>
      <c r="I1124" s="385"/>
      <c r="J1124" s="385"/>
    </row>
    <row r="1125" spans="1:10" ht="30" x14ac:dyDescent="0.25">
      <c r="A1125" s="375"/>
      <c r="B1125" s="380" t="s">
        <v>3</v>
      </c>
      <c r="C1125" s="375" t="s">
        <v>4</v>
      </c>
      <c r="D1125" s="375" t="s">
        <v>5</v>
      </c>
      <c r="E1125" s="512" t="s">
        <v>169</v>
      </c>
      <c r="F1125" s="512"/>
      <c r="G1125" s="379" t="s">
        <v>6</v>
      </c>
      <c r="H1125" s="380" t="s">
        <v>7</v>
      </c>
      <c r="I1125" s="380" t="s">
        <v>8</v>
      </c>
      <c r="J1125" s="380" t="s">
        <v>10</v>
      </c>
    </row>
    <row r="1126" spans="1:10" ht="14.45" customHeight="1" x14ac:dyDescent="0.25">
      <c r="A1126" s="373" t="s">
        <v>170</v>
      </c>
      <c r="B1126" s="382" t="s">
        <v>618</v>
      </c>
      <c r="C1126" s="373" t="s">
        <v>113</v>
      </c>
      <c r="D1126" s="373" t="s">
        <v>619</v>
      </c>
      <c r="E1126" s="513" t="s">
        <v>335</v>
      </c>
      <c r="F1126" s="513"/>
      <c r="G1126" s="381" t="s">
        <v>161</v>
      </c>
      <c r="H1126" s="384">
        <v>1</v>
      </c>
      <c r="I1126" s="383">
        <v>34.78</v>
      </c>
      <c r="J1126" s="383">
        <v>34.78</v>
      </c>
    </row>
    <row r="1127" spans="1:10" ht="26.45" customHeight="1" x14ac:dyDescent="0.25">
      <c r="A1127" s="374" t="s">
        <v>172</v>
      </c>
      <c r="B1127" s="387" t="s">
        <v>954</v>
      </c>
      <c r="C1127" s="374" t="s">
        <v>113</v>
      </c>
      <c r="D1127" s="374" t="s">
        <v>955</v>
      </c>
      <c r="E1127" s="514" t="s">
        <v>335</v>
      </c>
      <c r="F1127" s="514"/>
      <c r="G1127" s="386" t="s">
        <v>161</v>
      </c>
      <c r="H1127" s="389">
        <v>1</v>
      </c>
      <c r="I1127" s="388">
        <v>0.9</v>
      </c>
      <c r="J1127" s="388">
        <v>0.9</v>
      </c>
    </row>
    <row r="1128" spans="1:10" x14ac:dyDescent="0.25">
      <c r="A1128" s="376" t="s">
        <v>189</v>
      </c>
      <c r="B1128" s="391" t="s">
        <v>956</v>
      </c>
      <c r="C1128" s="376" t="s">
        <v>113</v>
      </c>
      <c r="D1128" s="376" t="s">
        <v>957</v>
      </c>
      <c r="E1128" s="510" t="s">
        <v>242</v>
      </c>
      <c r="F1128" s="510"/>
      <c r="G1128" s="390" t="s">
        <v>161</v>
      </c>
      <c r="H1128" s="393">
        <v>1</v>
      </c>
      <c r="I1128" s="392">
        <v>24.29</v>
      </c>
      <c r="J1128" s="392">
        <v>24.29</v>
      </c>
    </row>
    <row r="1129" spans="1:10" ht="25.5" x14ac:dyDescent="0.25">
      <c r="A1129" s="376" t="s">
        <v>189</v>
      </c>
      <c r="B1129" s="391" t="s">
        <v>277</v>
      </c>
      <c r="C1129" s="376" t="s">
        <v>113</v>
      </c>
      <c r="D1129" s="376" t="s">
        <v>278</v>
      </c>
      <c r="E1129" s="510" t="s">
        <v>492</v>
      </c>
      <c r="F1129" s="510"/>
      <c r="G1129" s="390" t="s">
        <v>161</v>
      </c>
      <c r="H1129" s="393">
        <v>1</v>
      </c>
      <c r="I1129" s="392">
        <v>5</v>
      </c>
      <c r="J1129" s="392">
        <v>5</v>
      </c>
    </row>
    <row r="1130" spans="1:10" ht="25.5" x14ac:dyDescent="0.25">
      <c r="A1130" s="376" t="s">
        <v>189</v>
      </c>
      <c r="B1130" s="391" t="s">
        <v>279</v>
      </c>
      <c r="C1130" s="376" t="s">
        <v>113</v>
      </c>
      <c r="D1130" s="376" t="s">
        <v>280</v>
      </c>
      <c r="E1130" s="510" t="s">
        <v>492</v>
      </c>
      <c r="F1130" s="510"/>
      <c r="G1130" s="390" t="s">
        <v>161</v>
      </c>
      <c r="H1130" s="393">
        <v>1</v>
      </c>
      <c r="I1130" s="392">
        <v>0.88</v>
      </c>
      <c r="J1130" s="392">
        <v>0.88</v>
      </c>
    </row>
    <row r="1131" spans="1:10" ht="15" customHeight="1" x14ac:dyDescent="0.25">
      <c r="A1131" s="376" t="s">
        <v>189</v>
      </c>
      <c r="B1131" s="391" t="s">
        <v>243</v>
      </c>
      <c r="C1131" s="376" t="s">
        <v>113</v>
      </c>
      <c r="D1131" s="376" t="s">
        <v>244</v>
      </c>
      <c r="E1131" s="510" t="s">
        <v>492</v>
      </c>
      <c r="F1131" s="510"/>
      <c r="G1131" s="390" t="s">
        <v>161</v>
      </c>
      <c r="H1131" s="393">
        <v>1</v>
      </c>
      <c r="I1131" s="392">
        <v>1.49</v>
      </c>
      <c r="J1131" s="392">
        <v>1.49</v>
      </c>
    </row>
    <row r="1132" spans="1:10" ht="25.5" x14ac:dyDescent="0.25">
      <c r="A1132" s="376" t="s">
        <v>189</v>
      </c>
      <c r="B1132" s="391" t="s">
        <v>245</v>
      </c>
      <c r="C1132" s="376" t="s">
        <v>113</v>
      </c>
      <c r="D1132" s="376" t="s">
        <v>246</v>
      </c>
      <c r="E1132" s="510" t="s">
        <v>492</v>
      </c>
      <c r="F1132" s="510"/>
      <c r="G1132" s="390" t="s">
        <v>161</v>
      </c>
      <c r="H1132" s="393">
        <v>1</v>
      </c>
      <c r="I1132" s="392">
        <v>0.11</v>
      </c>
      <c r="J1132" s="392">
        <v>0.11</v>
      </c>
    </row>
    <row r="1133" spans="1:10" ht="25.5" x14ac:dyDescent="0.25">
      <c r="A1133" s="376" t="s">
        <v>189</v>
      </c>
      <c r="B1133" s="391" t="s">
        <v>873</v>
      </c>
      <c r="C1133" s="376" t="s">
        <v>113</v>
      </c>
      <c r="D1133" s="376" t="s">
        <v>874</v>
      </c>
      <c r="E1133" s="510" t="s">
        <v>492</v>
      </c>
      <c r="F1133" s="510"/>
      <c r="G1133" s="390" t="s">
        <v>161</v>
      </c>
      <c r="H1133" s="393">
        <v>1</v>
      </c>
      <c r="I1133" s="392">
        <v>0.78</v>
      </c>
      <c r="J1133" s="392">
        <v>0.78</v>
      </c>
    </row>
    <row r="1134" spans="1:10" ht="25.5" x14ac:dyDescent="0.25">
      <c r="A1134" s="376" t="s">
        <v>189</v>
      </c>
      <c r="B1134" s="391" t="s">
        <v>875</v>
      </c>
      <c r="C1134" s="376" t="s">
        <v>113</v>
      </c>
      <c r="D1134" s="376" t="s">
        <v>876</v>
      </c>
      <c r="E1134" s="510" t="s">
        <v>492</v>
      </c>
      <c r="F1134" s="510"/>
      <c r="G1134" s="390" t="s">
        <v>161</v>
      </c>
      <c r="H1134" s="393">
        <v>1</v>
      </c>
      <c r="I1134" s="392">
        <v>1.33</v>
      </c>
      <c r="J1134" s="392">
        <v>1.33</v>
      </c>
    </row>
    <row r="1135" spans="1:10" ht="25.5" x14ac:dyDescent="0.25">
      <c r="A1135" s="377"/>
      <c r="B1135" s="377"/>
      <c r="C1135" s="377"/>
      <c r="D1135" s="377"/>
      <c r="E1135" s="377" t="s">
        <v>174</v>
      </c>
      <c r="F1135" s="396">
        <v>25.19</v>
      </c>
      <c r="G1135" s="377" t="s">
        <v>175</v>
      </c>
      <c r="H1135" s="396">
        <v>0</v>
      </c>
      <c r="I1135" s="377" t="s">
        <v>176</v>
      </c>
      <c r="J1135" s="396">
        <v>25.19</v>
      </c>
    </row>
    <row r="1136" spans="1:10" ht="15" customHeight="1" thickBot="1" x14ac:dyDescent="0.3">
      <c r="A1136" s="377"/>
      <c r="B1136" s="377"/>
      <c r="C1136" s="377"/>
      <c r="D1136" s="377"/>
      <c r="E1136" s="377" t="s">
        <v>177</v>
      </c>
      <c r="F1136" s="396">
        <v>7.07</v>
      </c>
      <c r="G1136" s="377"/>
      <c r="H1136" s="511" t="s">
        <v>178</v>
      </c>
      <c r="I1136" s="511"/>
      <c r="J1136" s="396">
        <v>41.85</v>
      </c>
    </row>
    <row r="1137" spans="1:10" ht="15.75" thickTop="1" x14ac:dyDescent="0.25">
      <c r="A1137" s="385"/>
      <c r="B1137" s="385"/>
      <c r="C1137" s="385"/>
      <c r="D1137" s="385"/>
      <c r="E1137" s="385"/>
      <c r="F1137" s="385"/>
      <c r="G1137" s="385"/>
      <c r="H1137" s="385"/>
      <c r="I1137" s="385"/>
      <c r="J1137" s="385"/>
    </row>
    <row r="1138" spans="1:10" ht="30" x14ac:dyDescent="0.25">
      <c r="A1138" s="375"/>
      <c r="B1138" s="380" t="s">
        <v>3</v>
      </c>
      <c r="C1138" s="375" t="s">
        <v>4</v>
      </c>
      <c r="D1138" s="375" t="s">
        <v>5</v>
      </c>
      <c r="E1138" s="512" t="s">
        <v>169</v>
      </c>
      <c r="F1138" s="512"/>
      <c r="G1138" s="379" t="s">
        <v>6</v>
      </c>
      <c r="H1138" s="380" t="s">
        <v>7</v>
      </c>
      <c r="I1138" s="380" t="s">
        <v>8</v>
      </c>
      <c r="J1138" s="380" t="s">
        <v>10</v>
      </c>
    </row>
    <row r="1139" spans="1:10" ht="26.45" customHeight="1" x14ac:dyDescent="0.25">
      <c r="A1139" s="373" t="s">
        <v>170</v>
      </c>
      <c r="B1139" s="382" t="s">
        <v>533</v>
      </c>
      <c r="C1139" s="373" t="s">
        <v>113</v>
      </c>
      <c r="D1139" s="373" t="s">
        <v>534</v>
      </c>
      <c r="E1139" s="513" t="s">
        <v>335</v>
      </c>
      <c r="F1139" s="513"/>
      <c r="G1139" s="381" t="s">
        <v>161</v>
      </c>
      <c r="H1139" s="384">
        <v>1</v>
      </c>
      <c r="I1139" s="383">
        <v>33.799999999999997</v>
      </c>
      <c r="J1139" s="383">
        <v>33.799999999999997</v>
      </c>
    </row>
    <row r="1140" spans="1:10" ht="38.25" x14ac:dyDescent="0.25">
      <c r="A1140" s="374" t="s">
        <v>172</v>
      </c>
      <c r="B1140" s="387" t="s">
        <v>958</v>
      </c>
      <c r="C1140" s="374" t="s">
        <v>113</v>
      </c>
      <c r="D1140" s="374" t="s">
        <v>959</v>
      </c>
      <c r="E1140" s="514" t="s">
        <v>335</v>
      </c>
      <c r="F1140" s="514"/>
      <c r="G1140" s="386" t="s">
        <v>161</v>
      </c>
      <c r="H1140" s="389">
        <v>1</v>
      </c>
      <c r="I1140" s="388">
        <v>0.43</v>
      </c>
      <c r="J1140" s="388">
        <v>0.43</v>
      </c>
    </row>
    <row r="1141" spans="1:10" x14ac:dyDescent="0.25">
      <c r="A1141" s="376" t="s">
        <v>189</v>
      </c>
      <c r="B1141" s="391" t="s">
        <v>960</v>
      </c>
      <c r="C1141" s="376" t="s">
        <v>113</v>
      </c>
      <c r="D1141" s="376" t="s">
        <v>961</v>
      </c>
      <c r="E1141" s="510" t="s">
        <v>242</v>
      </c>
      <c r="F1141" s="510"/>
      <c r="G1141" s="390" t="s">
        <v>161</v>
      </c>
      <c r="H1141" s="393">
        <v>1</v>
      </c>
      <c r="I1141" s="392">
        <v>24.29</v>
      </c>
      <c r="J1141" s="392">
        <v>24.29</v>
      </c>
    </row>
    <row r="1142" spans="1:10" ht="15" customHeight="1" x14ac:dyDescent="0.25">
      <c r="A1142" s="376" t="s">
        <v>189</v>
      </c>
      <c r="B1142" s="391" t="s">
        <v>277</v>
      </c>
      <c r="C1142" s="376" t="s">
        <v>113</v>
      </c>
      <c r="D1142" s="376" t="s">
        <v>278</v>
      </c>
      <c r="E1142" s="510" t="s">
        <v>492</v>
      </c>
      <c r="F1142" s="510"/>
      <c r="G1142" s="390" t="s">
        <v>161</v>
      </c>
      <c r="H1142" s="393">
        <v>1</v>
      </c>
      <c r="I1142" s="392">
        <v>5</v>
      </c>
      <c r="J1142" s="392">
        <v>5</v>
      </c>
    </row>
    <row r="1143" spans="1:10" ht="25.5" x14ac:dyDescent="0.25">
      <c r="A1143" s="376" t="s">
        <v>189</v>
      </c>
      <c r="B1143" s="391" t="s">
        <v>279</v>
      </c>
      <c r="C1143" s="376" t="s">
        <v>113</v>
      </c>
      <c r="D1143" s="376" t="s">
        <v>280</v>
      </c>
      <c r="E1143" s="510" t="s">
        <v>492</v>
      </c>
      <c r="F1143" s="510"/>
      <c r="G1143" s="390" t="s">
        <v>161</v>
      </c>
      <c r="H1143" s="393">
        <v>1</v>
      </c>
      <c r="I1143" s="392">
        <v>0.88</v>
      </c>
      <c r="J1143" s="392">
        <v>0.88</v>
      </c>
    </row>
    <row r="1144" spans="1:10" ht="25.5" x14ac:dyDescent="0.25">
      <c r="A1144" s="376" t="s">
        <v>189</v>
      </c>
      <c r="B1144" s="391" t="s">
        <v>243</v>
      </c>
      <c r="C1144" s="376" t="s">
        <v>113</v>
      </c>
      <c r="D1144" s="376" t="s">
        <v>244</v>
      </c>
      <c r="E1144" s="510" t="s">
        <v>492</v>
      </c>
      <c r="F1144" s="510"/>
      <c r="G1144" s="390" t="s">
        <v>161</v>
      </c>
      <c r="H1144" s="393">
        <v>1</v>
      </c>
      <c r="I1144" s="392">
        <v>1.49</v>
      </c>
      <c r="J1144" s="392">
        <v>1.49</v>
      </c>
    </row>
    <row r="1145" spans="1:10" ht="14.45" customHeight="1" x14ac:dyDescent="0.25">
      <c r="A1145" s="376" t="s">
        <v>189</v>
      </c>
      <c r="B1145" s="391" t="s">
        <v>245</v>
      </c>
      <c r="C1145" s="376" t="s">
        <v>113</v>
      </c>
      <c r="D1145" s="376" t="s">
        <v>246</v>
      </c>
      <c r="E1145" s="510" t="s">
        <v>492</v>
      </c>
      <c r="F1145" s="510"/>
      <c r="G1145" s="390" t="s">
        <v>161</v>
      </c>
      <c r="H1145" s="393">
        <v>1</v>
      </c>
      <c r="I1145" s="392">
        <v>0.11</v>
      </c>
      <c r="J1145" s="392">
        <v>0.11</v>
      </c>
    </row>
    <row r="1146" spans="1:10" ht="26.45" customHeight="1" x14ac:dyDescent="0.25">
      <c r="A1146" s="376" t="s">
        <v>189</v>
      </c>
      <c r="B1146" s="391" t="s">
        <v>881</v>
      </c>
      <c r="C1146" s="376" t="s">
        <v>113</v>
      </c>
      <c r="D1146" s="376" t="s">
        <v>882</v>
      </c>
      <c r="E1146" s="510" t="s">
        <v>492</v>
      </c>
      <c r="F1146" s="510"/>
      <c r="G1146" s="390" t="s">
        <v>161</v>
      </c>
      <c r="H1146" s="393">
        <v>1</v>
      </c>
      <c r="I1146" s="392">
        <v>0.41</v>
      </c>
      <c r="J1146" s="392">
        <v>0.41</v>
      </c>
    </row>
    <row r="1147" spans="1:10" ht="25.5" x14ac:dyDescent="0.25">
      <c r="A1147" s="376" t="s">
        <v>189</v>
      </c>
      <c r="B1147" s="391" t="s">
        <v>883</v>
      </c>
      <c r="C1147" s="376" t="s">
        <v>113</v>
      </c>
      <c r="D1147" s="376" t="s">
        <v>884</v>
      </c>
      <c r="E1147" s="510" t="s">
        <v>492</v>
      </c>
      <c r="F1147" s="510"/>
      <c r="G1147" s="390" t="s">
        <v>161</v>
      </c>
      <c r="H1147" s="393">
        <v>1</v>
      </c>
      <c r="I1147" s="392">
        <v>1.19</v>
      </c>
      <c r="J1147" s="392">
        <v>1.19</v>
      </c>
    </row>
    <row r="1148" spans="1:10" ht="25.5" x14ac:dyDescent="0.25">
      <c r="A1148" s="377"/>
      <c r="B1148" s="377"/>
      <c r="C1148" s="377"/>
      <c r="D1148" s="377"/>
      <c r="E1148" s="377" t="s">
        <v>174</v>
      </c>
      <c r="F1148" s="396">
        <v>24.72</v>
      </c>
      <c r="G1148" s="377" t="s">
        <v>175</v>
      </c>
      <c r="H1148" s="396">
        <v>0</v>
      </c>
      <c r="I1148" s="377" t="s">
        <v>176</v>
      </c>
      <c r="J1148" s="396">
        <v>24.72</v>
      </c>
    </row>
    <row r="1149" spans="1:10" ht="15" customHeight="1" thickBot="1" x14ac:dyDescent="0.3">
      <c r="A1149" s="377"/>
      <c r="B1149" s="377"/>
      <c r="C1149" s="377"/>
      <c r="D1149" s="377"/>
      <c r="E1149" s="377" t="s">
        <v>177</v>
      </c>
      <c r="F1149" s="396">
        <v>6.87</v>
      </c>
      <c r="G1149" s="377"/>
      <c r="H1149" s="511" t="s">
        <v>178</v>
      </c>
      <c r="I1149" s="511"/>
      <c r="J1149" s="396">
        <v>40.67</v>
      </c>
    </row>
    <row r="1150" spans="1:10" ht="15.75" thickTop="1" x14ac:dyDescent="0.25">
      <c r="A1150" s="385"/>
      <c r="B1150" s="385"/>
      <c r="C1150" s="385"/>
      <c r="D1150" s="385"/>
      <c r="E1150" s="385"/>
      <c r="F1150" s="385"/>
      <c r="G1150" s="385"/>
      <c r="H1150" s="385"/>
      <c r="I1150" s="385"/>
      <c r="J1150" s="385"/>
    </row>
    <row r="1151" spans="1:10" ht="30" x14ac:dyDescent="0.25">
      <c r="A1151" s="375"/>
      <c r="B1151" s="380" t="s">
        <v>3</v>
      </c>
      <c r="C1151" s="375" t="s">
        <v>4</v>
      </c>
      <c r="D1151" s="375" t="s">
        <v>5</v>
      </c>
      <c r="E1151" s="512" t="s">
        <v>169</v>
      </c>
      <c r="F1151" s="512"/>
      <c r="G1151" s="379" t="s">
        <v>6</v>
      </c>
      <c r="H1151" s="380" t="s">
        <v>7</v>
      </c>
      <c r="I1151" s="380" t="s">
        <v>8</v>
      </c>
      <c r="J1151" s="380" t="s">
        <v>10</v>
      </c>
    </row>
    <row r="1152" spans="1:10" ht="25.5" x14ac:dyDescent="0.25">
      <c r="A1152" s="373" t="s">
        <v>170</v>
      </c>
      <c r="B1152" s="382" t="s">
        <v>631</v>
      </c>
      <c r="C1152" s="373" t="s">
        <v>113</v>
      </c>
      <c r="D1152" s="373" t="s">
        <v>632</v>
      </c>
      <c r="E1152" s="513" t="s">
        <v>552</v>
      </c>
      <c r="F1152" s="513"/>
      <c r="G1152" s="381" t="s">
        <v>157</v>
      </c>
      <c r="H1152" s="384">
        <v>1</v>
      </c>
      <c r="I1152" s="383">
        <v>43.79</v>
      </c>
      <c r="J1152" s="383">
        <v>43.79</v>
      </c>
    </row>
    <row r="1153" spans="1:10" ht="26.45" customHeight="1" x14ac:dyDescent="0.25">
      <c r="A1153" s="374" t="s">
        <v>172</v>
      </c>
      <c r="B1153" s="387" t="s">
        <v>533</v>
      </c>
      <c r="C1153" s="374" t="s">
        <v>113</v>
      </c>
      <c r="D1153" s="374" t="s">
        <v>534</v>
      </c>
      <c r="E1153" s="514" t="s">
        <v>335</v>
      </c>
      <c r="F1153" s="514"/>
      <c r="G1153" s="386" t="s">
        <v>161</v>
      </c>
      <c r="H1153" s="389">
        <v>0.1525</v>
      </c>
      <c r="I1153" s="388">
        <v>33.799999999999997</v>
      </c>
      <c r="J1153" s="388">
        <v>5.15</v>
      </c>
    </row>
    <row r="1154" spans="1:10" ht="26.45" customHeight="1" x14ac:dyDescent="0.25">
      <c r="A1154" s="374" t="s">
        <v>172</v>
      </c>
      <c r="B1154" s="387" t="s">
        <v>180</v>
      </c>
      <c r="C1154" s="374" t="s">
        <v>113</v>
      </c>
      <c r="D1154" s="374" t="s">
        <v>181</v>
      </c>
      <c r="E1154" s="514" t="s">
        <v>335</v>
      </c>
      <c r="F1154" s="514"/>
      <c r="G1154" s="386" t="s">
        <v>161</v>
      </c>
      <c r="H1154" s="389">
        <v>4.8099999999999997E-2</v>
      </c>
      <c r="I1154" s="388">
        <v>25.81</v>
      </c>
      <c r="J1154" s="388">
        <v>1.24</v>
      </c>
    </row>
    <row r="1155" spans="1:10" ht="15" customHeight="1" x14ac:dyDescent="0.25">
      <c r="A1155" s="376" t="s">
        <v>189</v>
      </c>
      <c r="B1155" s="391" t="s">
        <v>553</v>
      </c>
      <c r="C1155" s="376" t="s">
        <v>113</v>
      </c>
      <c r="D1155" s="376" t="s">
        <v>554</v>
      </c>
      <c r="E1155" s="510" t="s">
        <v>190</v>
      </c>
      <c r="F1155" s="510"/>
      <c r="G1155" s="390" t="s">
        <v>157</v>
      </c>
      <c r="H1155" s="393">
        <v>2.1000000000000001E-2</v>
      </c>
      <c r="I1155" s="392">
        <v>3.69</v>
      </c>
      <c r="J1155" s="392">
        <v>7.0000000000000007E-2</v>
      </c>
    </row>
    <row r="1156" spans="1:10" x14ac:dyDescent="0.25">
      <c r="A1156" s="376" t="s">
        <v>189</v>
      </c>
      <c r="B1156" s="391" t="s">
        <v>1010</v>
      </c>
      <c r="C1156" s="376" t="s">
        <v>113</v>
      </c>
      <c r="D1156" s="376" t="s">
        <v>1011</v>
      </c>
      <c r="E1156" s="510" t="s">
        <v>190</v>
      </c>
      <c r="F1156" s="510"/>
      <c r="G1156" s="390" t="s">
        <v>157</v>
      </c>
      <c r="H1156" s="393">
        <v>1</v>
      </c>
      <c r="I1156" s="392">
        <v>37.33</v>
      </c>
      <c r="J1156" s="392">
        <v>37.33</v>
      </c>
    </row>
    <row r="1157" spans="1:10" ht="25.5" x14ac:dyDescent="0.25">
      <c r="A1157" s="377"/>
      <c r="B1157" s="377"/>
      <c r="C1157" s="377"/>
      <c r="D1157" s="377"/>
      <c r="E1157" s="377" t="s">
        <v>174</v>
      </c>
      <c r="F1157" s="396">
        <v>4.54</v>
      </c>
      <c r="G1157" s="377" t="s">
        <v>175</v>
      </c>
      <c r="H1157" s="396">
        <v>0</v>
      </c>
      <c r="I1157" s="377" t="s">
        <v>176</v>
      </c>
      <c r="J1157" s="396">
        <v>4.54</v>
      </c>
    </row>
    <row r="1158" spans="1:10" ht="26.45" customHeight="1" thickBot="1" x14ac:dyDescent="0.3">
      <c r="A1158" s="377"/>
      <c r="B1158" s="377"/>
      <c r="C1158" s="377"/>
      <c r="D1158" s="377"/>
      <c r="E1158" s="377" t="s">
        <v>177</v>
      </c>
      <c r="F1158" s="396">
        <v>8.91</v>
      </c>
      <c r="G1158" s="377"/>
      <c r="H1158" s="511" t="s">
        <v>178</v>
      </c>
      <c r="I1158" s="511"/>
      <c r="J1158" s="396">
        <v>52.7</v>
      </c>
    </row>
    <row r="1159" spans="1:10" ht="15.75" thickTop="1" x14ac:dyDescent="0.25">
      <c r="A1159" s="385"/>
      <c r="B1159" s="385"/>
      <c r="C1159" s="385"/>
      <c r="D1159" s="385"/>
      <c r="E1159" s="385"/>
      <c r="F1159" s="385"/>
      <c r="G1159" s="385"/>
      <c r="H1159" s="385"/>
      <c r="I1159" s="385"/>
      <c r="J1159" s="385"/>
    </row>
    <row r="1160" spans="1:10" ht="30" x14ac:dyDescent="0.25">
      <c r="A1160" s="375"/>
      <c r="B1160" s="380" t="s">
        <v>3</v>
      </c>
      <c r="C1160" s="375" t="s">
        <v>4</v>
      </c>
      <c r="D1160" s="375" t="s">
        <v>5</v>
      </c>
      <c r="E1160" s="512" t="s">
        <v>169</v>
      </c>
      <c r="F1160" s="512"/>
      <c r="G1160" s="379" t="s">
        <v>6</v>
      </c>
      <c r="H1160" s="380" t="s">
        <v>7</v>
      </c>
      <c r="I1160" s="380" t="s">
        <v>8</v>
      </c>
      <c r="J1160" s="380" t="s">
        <v>10</v>
      </c>
    </row>
    <row r="1161" spans="1:10" ht="25.5" x14ac:dyDescent="0.25">
      <c r="A1161" s="373" t="s">
        <v>170</v>
      </c>
      <c r="B1161" s="382" t="s">
        <v>595</v>
      </c>
      <c r="C1161" s="373" t="s">
        <v>113</v>
      </c>
      <c r="D1161" s="373" t="s">
        <v>596</v>
      </c>
      <c r="E1161" s="513" t="s">
        <v>552</v>
      </c>
      <c r="F1161" s="513"/>
      <c r="G1161" s="381" t="s">
        <v>157</v>
      </c>
      <c r="H1161" s="384">
        <v>1</v>
      </c>
      <c r="I1161" s="383">
        <v>10.96</v>
      </c>
      <c r="J1161" s="383">
        <v>10.96</v>
      </c>
    </row>
    <row r="1162" spans="1:10" ht="26.45" customHeight="1" x14ac:dyDescent="0.25">
      <c r="A1162" s="374" t="s">
        <v>172</v>
      </c>
      <c r="B1162" s="387" t="s">
        <v>533</v>
      </c>
      <c r="C1162" s="374" t="s">
        <v>113</v>
      </c>
      <c r="D1162" s="374" t="s">
        <v>534</v>
      </c>
      <c r="E1162" s="514" t="s">
        <v>335</v>
      </c>
      <c r="F1162" s="514"/>
      <c r="G1162" s="386" t="s">
        <v>161</v>
      </c>
      <c r="H1162" s="389">
        <v>0.1525</v>
      </c>
      <c r="I1162" s="388">
        <v>33.799999999999997</v>
      </c>
      <c r="J1162" s="388">
        <v>5.15</v>
      </c>
    </row>
    <row r="1163" spans="1:10" ht="26.45" customHeight="1" x14ac:dyDescent="0.25">
      <c r="A1163" s="374" t="s">
        <v>172</v>
      </c>
      <c r="B1163" s="387" t="s">
        <v>180</v>
      </c>
      <c r="C1163" s="374" t="s">
        <v>113</v>
      </c>
      <c r="D1163" s="374" t="s">
        <v>181</v>
      </c>
      <c r="E1163" s="514" t="s">
        <v>335</v>
      </c>
      <c r="F1163" s="514"/>
      <c r="G1163" s="386" t="s">
        <v>161</v>
      </c>
      <c r="H1163" s="389">
        <v>4.8099999999999997E-2</v>
      </c>
      <c r="I1163" s="388">
        <v>25.81</v>
      </c>
      <c r="J1163" s="388">
        <v>1.24</v>
      </c>
    </row>
    <row r="1164" spans="1:10" ht="25.5" x14ac:dyDescent="0.25">
      <c r="A1164" s="376" t="s">
        <v>189</v>
      </c>
      <c r="B1164" s="391" t="s">
        <v>553</v>
      </c>
      <c r="C1164" s="376" t="s">
        <v>113</v>
      </c>
      <c r="D1164" s="376" t="s">
        <v>554</v>
      </c>
      <c r="E1164" s="510" t="s">
        <v>190</v>
      </c>
      <c r="F1164" s="510"/>
      <c r="G1164" s="390" t="s">
        <v>157</v>
      </c>
      <c r="H1164" s="393">
        <v>2.1000000000000001E-2</v>
      </c>
      <c r="I1164" s="392">
        <v>3.69</v>
      </c>
      <c r="J1164" s="392">
        <v>7.0000000000000007E-2</v>
      </c>
    </row>
    <row r="1165" spans="1:10" ht="25.5" x14ac:dyDescent="0.25">
      <c r="A1165" s="376" t="s">
        <v>189</v>
      </c>
      <c r="B1165" s="391" t="s">
        <v>1012</v>
      </c>
      <c r="C1165" s="376" t="s">
        <v>113</v>
      </c>
      <c r="D1165" s="376" t="s">
        <v>1013</v>
      </c>
      <c r="E1165" s="510" t="s">
        <v>190</v>
      </c>
      <c r="F1165" s="510"/>
      <c r="G1165" s="390" t="s">
        <v>157</v>
      </c>
      <c r="H1165" s="393">
        <v>1</v>
      </c>
      <c r="I1165" s="392">
        <v>4.5</v>
      </c>
      <c r="J1165" s="392">
        <v>4.5</v>
      </c>
    </row>
    <row r="1166" spans="1:10" ht="25.5" x14ac:dyDescent="0.25">
      <c r="A1166" s="377"/>
      <c r="B1166" s="377"/>
      <c r="C1166" s="377"/>
      <c r="D1166" s="377"/>
      <c r="E1166" s="377" t="s">
        <v>174</v>
      </c>
      <c r="F1166" s="396">
        <v>4.54</v>
      </c>
      <c r="G1166" s="377" t="s">
        <v>175</v>
      </c>
      <c r="H1166" s="396">
        <v>0</v>
      </c>
      <c r="I1166" s="377" t="s">
        <v>176</v>
      </c>
      <c r="J1166" s="396">
        <v>4.54</v>
      </c>
    </row>
    <row r="1167" spans="1:10" ht="15" customHeight="1" thickBot="1" x14ac:dyDescent="0.3">
      <c r="A1167" s="377"/>
      <c r="B1167" s="377"/>
      <c r="C1167" s="377"/>
      <c r="D1167" s="377"/>
      <c r="E1167" s="377" t="s">
        <v>177</v>
      </c>
      <c r="F1167" s="396">
        <v>2.23</v>
      </c>
      <c r="G1167" s="377"/>
      <c r="H1167" s="511" t="s">
        <v>178</v>
      </c>
      <c r="I1167" s="511"/>
      <c r="J1167" s="396">
        <v>13.19</v>
      </c>
    </row>
    <row r="1168" spans="1:10" ht="15" customHeight="1" thickTop="1" x14ac:dyDescent="0.25">
      <c r="A1168" s="385"/>
      <c r="B1168" s="385"/>
      <c r="C1168" s="385"/>
      <c r="D1168" s="385"/>
      <c r="E1168" s="385"/>
      <c r="F1168" s="385"/>
      <c r="G1168" s="385"/>
      <c r="H1168" s="385"/>
      <c r="I1168" s="385"/>
      <c r="J1168" s="385"/>
    </row>
    <row r="1169" spans="1:10" ht="30" x14ac:dyDescent="0.25">
      <c r="A1169" s="375"/>
      <c r="B1169" s="380" t="s">
        <v>3</v>
      </c>
      <c r="C1169" s="375" t="s">
        <v>4</v>
      </c>
      <c r="D1169" s="375" t="s">
        <v>5</v>
      </c>
      <c r="E1169" s="512" t="s">
        <v>169</v>
      </c>
      <c r="F1169" s="512"/>
      <c r="G1169" s="379" t="s">
        <v>6</v>
      </c>
      <c r="H1169" s="380" t="s">
        <v>7</v>
      </c>
      <c r="I1169" s="380" t="s">
        <v>8</v>
      </c>
      <c r="J1169" s="380" t="s">
        <v>10</v>
      </c>
    </row>
    <row r="1170" spans="1:10" ht="39.6" customHeight="1" x14ac:dyDescent="0.25">
      <c r="A1170" s="373" t="s">
        <v>170</v>
      </c>
      <c r="B1170" s="382" t="s">
        <v>849</v>
      </c>
      <c r="C1170" s="373" t="s">
        <v>113</v>
      </c>
      <c r="D1170" s="373" t="s">
        <v>850</v>
      </c>
      <c r="E1170" s="513" t="s">
        <v>339</v>
      </c>
      <c r="F1170" s="513"/>
      <c r="G1170" s="381" t="s">
        <v>272</v>
      </c>
      <c r="H1170" s="384">
        <v>1</v>
      </c>
      <c r="I1170" s="383">
        <v>98.32</v>
      </c>
      <c r="J1170" s="383">
        <v>98.32</v>
      </c>
    </row>
    <row r="1171" spans="1:10" ht="39.6" customHeight="1" x14ac:dyDescent="0.25">
      <c r="A1171" s="374" t="s">
        <v>172</v>
      </c>
      <c r="B1171" s="387" t="s">
        <v>1014</v>
      </c>
      <c r="C1171" s="374" t="s">
        <v>113</v>
      </c>
      <c r="D1171" s="374" t="s">
        <v>1015</v>
      </c>
      <c r="E1171" s="514" t="s">
        <v>340</v>
      </c>
      <c r="F1171" s="514"/>
      <c r="G1171" s="386" t="s">
        <v>161</v>
      </c>
      <c r="H1171" s="389">
        <v>1</v>
      </c>
      <c r="I1171" s="388">
        <v>42.28</v>
      </c>
      <c r="J1171" s="388">
        <v>42.28</v>
      </c>
    </row>
    <row r="1172" spans="1:10" ht="26.45" customHeight="1" x14ac:dyDescent="0.25">
      <c r="A1172" s="374" t="s">
        <v>172</v>
      </c>
      <c r="B1172" s="387" t="s">
        <v>1016</v>
      </c>
      <c r="C1172" s="374" t="s">
        <v>113</v>
      </c>
      <c r="D1172" s="374" t="s">
        <v>1017</v>
      </c>
      <c r="E1172" s="514" t="s">
        <v>340</v>
      </c>
      <c r="F1172" s="514"/>
      <c r="G1172" s="386" t="s">
        <v>161</v>
      </c>
      <c r="H1172" s="389">
        <v>1</v>
      </c>
      <c r="I1172" s="388">
        <v>11.17</v>
      </c>
      <c r="J1172" s="388">
        <v>11.17</v>
      </c>
    </row>
    <row r="1173" spans="1:10" ht="26.45" customHeight="1" x14ac:dyDescent="0.25">
      <c r="A1173" s="374" t="s">
        <v>172</v>
      </c>
      <c r="B1173" s="387" t="s">
        <v>1018</v>
      </c>
      <c r="C1173" s="374" t="s">
        <v>113</v>
      </c>
      <c r="D1173" s="374" t="s">
        <v>1019</v>
      </c>
      <c r="E1173" s="514" t="s">
        <v>335</v>
      </c>
      <c r="F1173" s="514"/>
      <c r="G1173" s="386" t="s">
        <v>161</v>
      </c>
      <c r="H1173" s="389">
        <v>1</v>
      </c>
      <c r="I1173" s="388">
        <v>44.87</v>
      </c>
      <c r="J1173" s="388">
        <v>44.87</v>
      </c>
    </row>
    <row r="1174" spans="1:10" ht="25.5" x14ac:dyDescent="0.25">
      <c r="A1174" s="377"/>
      <c r="B1174" s="377"/>
      <c r="C1174" s="377"/>
      <c r="D1174" s="377"/>
      <c r="E1174" s="377" t="s">
        <v>174</v>
      </c>
      <c r="F1174" s="396">
        <v>36.479999999999997</v>
      </c>
      <c r="G1174" s="377" t="s">
        <v>175</v>
      </c>
      <c r="H1174" s="396">
        <v>0</v>
      </c>
      <c r="I1174" s="377" t="s">
        <v>176</v>
      </c>
      <c r="J1174" s="396">
        <v>36.479999999999997</v>
      </c>
    </row>
    <row r="1175" spans="1:10" ht="15" customHeight="1" thickBot="1" x14ac:dyDescent="0.3">
      <c r="A1175" s="377"/>
      <c r="B1175" s="377"/>
      <c r="C1175" s="377"/>
      <c r="D1175" s="377"/>
      <c r="E1175" s="377" t="s">
        <v>177</v>
      </c>
      <c r="F1175" s="396">
        <v>20</v>
      </c>
      <c r="G1175" s="377"/>
      <c r="H1175" s="511" t="s">
        <v>178</v>
      </c>
      <c r="I1175" s="511"/>
      <c r="J1175" s="396">
        <v>118.32</v>
      </c>
    </row>
    <row r="1176" spans="1:10" ht="15.75" thickTop="1" x14ac:dyDescent="0.25">
      <c r="A1176" s="385"/>
      <c r="B1176" s="385"/>
      <c r="C1176" s="385"/>
      <c r="D1176" s="385"/>
      <c r="E1176" s="385"/>
      <c r="F1176" s="385"/>
      <c r="G1176" s="385"/>
      <c r="H1176" s="385"/>
      <c r="I1176" s="385"/>
      <c r="J1176" s="385"/>
    </row>
    <row r="1177" spans="1:10" ht="15" customHeight="1" x14ac:dyDescent="0.25">
      <c r="A1177" s="375"/>
      <c r="B1177" s="380" t="s">
        <v>3</v>
      </c>
      <c r="C1177" s="375" t="s">
        <v>4</v>
      </c>
      <c r="D1177" s="375" t="s">
        <v>5</v>
      </c>
      <c r="E1177" s="512" t="s">
        <v>169</v>
      </c>
      <c r="F1177" s="512"/>
      <c r="G1177" s="379" t="s">
        <v>6</v>
      </c>
      <c r="H1177" s="380" t="s">
        <v>7</v>
      </c>
      <c r="I1177" s="380" t="s">
        <v>8</v>
      </c>
      <c r="J1177" s="380" t="s">
        <v>10</v>
      </c>
    </row>
    <row r="1178" spans="1:10" ht="39.6" customHeight="1" x14ac:dyDescent="0.25">
      <c r="A1178" s="373" t="s">
        <v>170</v>
      </c>
      <c r="B1178" s="382" t="s">
        <v>847</v>
      </c>
      <c r="C1178" s="373" t="s">
        <v>113</v>
      </c>
      <c r="D1178" s="373" t="s">
        <v>848</v>
      </c>
      <c r="E1178" s="513" t="s">
        <v>339</v>
      </c>
      <c r="F1178" s="513"/>
      <c r="G1178" s="381" t="s">
        <v>271</v>
      </c>
      <c r="H1178" s="384">
        <v>1</v>
      </c>
      <c r="I1178" s="383">
        <v>216.43</v>
      </c>
      <c r="J1178" s="383">
        <v>216.43</v>
      </c>
    </row>
    <row r="1179" spans="1:10" ht="39.6" customHeight="1" x14ac:dyDescent="0.25">
      <c r="A1179" s="374" t="s">
        <v>172</v>
      </c>
      <c r="B1179" s="387" t="s">
        <v>1014</v>
      </c>
      <c r="C1179" s="374" t="s">
        <v>113</v>
      </c>
      <c r="D1179" s="374" t="s">
        <v>1015</v>
      </c>
      <c r="E1179" s="514" t="s">
        <v>340</v>
      </c>
      <c r="F1179" s="514"/>
      <c r="G1179" s="386" t="s">
        <v>161</v>
      </c>
      <c r="H1179" s="389">
        <v>1</v>
      </c>
      <c r="I1179" s="388">
        <v>42.28</v>
      </c>
      <c r="J1179" s="388">
        <v>42.28</v>
      </c>
    </row>
    <row r="1180" spans="1:10" ht="39.6" customHeight="1" x14ac:dyDescent="0.25">
      <c r="A1180" s="374" t="s">
        <v>172</v>
      </c>
      <c r="B1180" s="387" t="s">
        <v>1016</v>
      </c>
      <c r="C1180" s="374" t="s">
        <v>113</v>
      </c>
      <c r="D1180" s="374" t="s">
        <v>1017</v>
      </c>
      <c r="E1180" s="514" t="s">
        <v>340</v>
      </c>
      <c r="F1180" s="514"/>
      <c r="G1180" s="386" t="s">
        <v>161</v>
      </c>
      <c r="H1180" s="389">
        <v>1</v>
      </c>
      <c r="I1180" s="388">
        <v>11.17</v>
      </c>
      <c r="J1180" s="388">
        <v>11.17</v>
      </c>
    </row>
    <row r="1181" spans="1:10" ht="26.45" customHeight="1" x14ac:dyDescent="0.25">
      <c r="A1181" s="374" t="s">
        <v>172</v>
      </c>
      <c r="B1181" s="387" t="s">
        <v>1020</v>
      </c>
      <c r="C1181" s="374" t="s">
        <v>113</v>
      </c>
      <c r="D1181" s="374" t="s">
        <v>1021</v>
      </c>
      <c r="E1181" s="514" t="s">
        <v>340</v>
      </c>
      <c r="F1181" s="514"/>
      <c r="G1181" s="386" t="s">
        <v>161</v>
      </c>
      <c r="H1181" s="389">
        <v>1</v>
      </c>
      <c r="I1181" s="388">
        <v>52.85</v>
      </c>
      <c r="J1181" s="388">
        <v>52.85</v>
      </c>
    </row>
    <row r="1182" spans="1:10" ht="26.45" customHeight="1" x14ac:dyDescent="0.25">
      <c r="A1182" s="374" t="s">
        <v>172</v>
      </c>
      <c r="B1182" s="387" t="s">
        <v>1022</v>
      </c>
      <c r="C1182" s="374" t="s">
        <v>113</v>
      </c>
      <c r="D1182" s="374" t="s">
        <v>1023</v>
      </c>
      <c r="E1182" s="514" t="s">
        <v>340</v>
      </c>
      <c r="F1182" s="514"/>
      <c r="G1182" s="386" t="s">
        <v>161</v>
      </c>
      <c r="H1182" s="389">
        <v>1</v>
      </c>
      <c r="I1182" s="388">
        <v>65.260000000000005</v>
      </c>
      <c r="J1182" s="388">
        <v>65.260000000000005</v>
      </c>
    </row>
    <row r="1183" spans="1:10" ht="26.45" customHeight="1" x14ac:dyDescent="0.25">
      <c r="A1183" s="374" t="s">
        <v>172</v>
      </c>
      <c r="B1183" s="387" t="s">
        <v>1018</v>
      </c>
      <c r="C1183" s="374" t="s">
        <v>113</v>
      </c>
      <c r="D1183" s="374" t="s">
        <v>1019</v>
      </c>
      <c r="E1183" s="514" t="s">
        <v>335</v>
      </c>
      <c r="F1183" s="514"/>
      <c r="G1183" s="386" t="s">
        <v>161</v>
      </c>
      <c r="H1183" s="389">
        <v>1</v>
      </c>
      <c r="I1183" s="388">
        <v>44.87</v>
      </c>
      <c r="J1183" s="388">
        <v>44.87</v>
      </c>
    </row>
    <row r="1184" spans="1:10" ht="25.5" x14ac:dyDescent="0.25">
      <c r="A1184" s="377"/>
      <c r="B1184" s="377"/>
      <c r="C1184" s="377"/>
      <c r="D1184" s="377"/>
      <c r="E1184" s="377" t="s">
        <v>174</v>
      </c>
      <c r="F1184" s="396">
        <v>36.479999999999997</v>
      </c>
      <c r="G1184" s="377" t="s">
        <v>175</v>
      </c>
      <c r="H1184" s="396">
        <v>0</v>
      </c>
      <c r="I1184" s="377" t="s">
        <v>176</v>
      </c>
      <c r="J1184" s="396">
        <v>36.479999999999997</v>
      </c>
    </row>
    <row r="1185" spans="1:10" ht="15" customHeight="1" thickBot="1" x14ac:dyDescent="0.3">
      <c r="A1185" s="377"/>
      <c r="B1185" s="377"/>
      <c r="C1185" s="377"/>
      <c r="D1185" s="377"/>
      <c r="E1185" s="377" t="s">
        <v>177</v>
      </c>
      <c r="F1185" s="396">
        <v>44.04</v>
      </c>
      <c r="G1185" s="377"/>
      <c r="H1185" s="511" t="s">
        <v>178</v>
      </c>
      <c r="I1185" s="511"/>
      <c r="J1185" s="396">
        <v>260.47000000000003</v>
      </c>
    </row>
    <row r="1186" spans="1:10" ht="15" customHeight="1" thickTop="1" x14ac:dyDescent="0.25">
      <c r="A1186" s="385"/>
      <c r="B1186" s="385"/>
      <c r="C1186" s="385"/>
      <c r="D1186" s="385"/>
      <c r="E1186" s="385"/>
      <c r="F1186" s="385"/>
      <c r="G1186" s="385"/>
      <c r="H1186" s="385"/>
      <c r="I1186" s="385"/>
      <c r="J1186" s="385"/>
    </row>
    <row r="1187" spans="1:10" ht="30" x14ac:dyDescent="0.25">
      <c r="A1187" s="375"/>
      <c r="B1187" s="380" t="s">
        <v>3</v>
      </c>
      <c r="C1187" s="375" t="s">
        <v>4</v>
      </c>
      <c r="D1187" s="375" t="s">
        <v>5</v>
      </c>
      <c r="E1187" s="512" t="s">
        <v>169</v>
      </c>
      <c r="F1187" s="512"/>
      <c r="G1187" s="379" t="s">
        <v>6</v>
      </c>
      <c r="H1187" s="380" t="s">
        <v>7</v>
      </c>
      <c r="I1187" s="380" t="s">
        <v>8</v>
      </c>
      <c r="J1187" s="380" t="s">
        <v>10</v>
      </c>
    </row>
    <row r="1188" spans="1:10" ht="39.6" customHeight="1" x14ac:dyDescent="0.25">
      <c r="A1188" s="373" t="s">
        <v>170</v>
      </c>
      <c r="B1188" s="382" t="s">
        <v>1014</v>
      </c>
      <c r="C1188" s="373" t="s">
        <v>113</v>
      </c>
      <c r="D1188" s="373" t="s">
        <v>1015</v>
      </c>
      <c r="E1188" s="513" t="s">
        <v>340</v>
      </c>
      <c r="F1188" s="513"/>
      <c r="G1188" s="381" t="s">
        <v>161</v>
      </c>
      <c r="H1188" s="384">
        <v>1</v>
      </c>
      <c r="I1188" s="383">
        <v>42.28</v>
      </c>
      <c r="J1188" s="383">
        <v>42.28</v>
      </c>
    </row>
    <row r="1189" spans="1:10" ht="39.6" customHeight="1" x14ac:dyDescent="0.25">
      <c r="A1189" s="376" t="s">
        <v>189</v>
      </c>
      <c r="B1189" s="391" t="s">
        <v>1024</v>
      </c>
      <c r="C1189" s="376" t="s">
        <v>113</v>
      </c>
      <c r="D1189" s="376" t="s">
        <v>1025</v>
      </c>
      <c r="E1189" s="510" t="s">
        <v>331</v>
      </c>
      <c r="F1189" s="510"/>
      <c r="G1189" s="390" t="s">
        <v>157</v>
      </c>
      <c r="H1189" s="393">
        <v>5.5999999999999999E-5</v>
      </c>
      <c r="I1189" s="392">
        <v>755000</v>
      </c>
      <c r="J1189" s="392">
        <v>42.28</v>
      </c>
    </row>
    <row r="1190" spans="1:10" ht="39.6" customHeight="1" x14ac:dyDescent="0.25">
      <c r="A1190" s="377"/>
      <c r="B1190" s="377"/>
      <c r="C1190" s="377"/>
      <c r="D1190" s="377"/>
      <c r="E1190" s="377" t="s">
        <v>174</v>
      </c>
      <c r="F1190" s="396">
        <v>0</v>
      </c>
      <c r="G1190" s="377" t="s">
        <v>175</v>
      </c>
      <c r="H1190" s="396">
        <v>0</v>
      </c>
      <c r="I1190" s="377" t="s">
        <v>176</v>
      </c>
      <c r="J1190" s="396">
        <v>0</v>
      </c>
    </row>
    <row r="1191" spans="1:10" ht="39.6" customHeight="1" thickBot="1" x14ac:dyDescent="0.3">
      <c r="A1191" s="377"/>
      <c r="B1191" s="377"/>
      <c r="C1191" s="377"/>
      <c r="D1191" s="377"/>
      <c r="E1191" s="377" t="s">
        <v>177</v>
      </c>
      <c r="F1191" s="396">
        <v>8.6</v>
      </c>
      <c r="G1191" s="377"/>
      <c r="H1191" s="511" t="s">
        <v>178</v>
      </c>
      <c r="I1191" s="511"/>
      <c r="J1191" s="396">
        <v>50.88</v>
      </c>
    </row>
    <row r="1192" spans="1:10" ht="26.45" customHeight="1" thickTop="1" x14ac:dyDescent="0.25">
      <c r="A1192" s="385"/>
      <c r="B1192" s="385"/>
      <c r="C1192" s="385"/>
      <c r="D1192" s="385"/>
      <c r="E1192" s="385"/>
      <c r="F1192" s="385"/>
      <c r="G1192" s="385"/>
      <c r="H1192" s="385"/>
      <c r="I1192" s="385"/>
      <c r="J1192" s="385"/>
    </row>
    <row r="1193" spans="1:10" ht="30" x14ac:dyDescent="0.25">
      <c r="A1193" s="375"/>
      <c r="B1193" s="380" t="s">
        <v>3</v>
      </c>
      <c r="C1193" s="375" t="s">
        <v>4</v>
      </c>
      <c r="D1193" s="375" t="s">
        <v>5</v>
      </c>
      <c r="E1193" s="512" t="s">
        <v>169</v>
      </c>
      <c r="F1193" s="512"/>
      <c r="G1193" s="379" t="s">
        <v>6</v>
      </c>
      <c r="H1193" s="380" t="s">
        <v>7</v>
      </c>
      <c r="I1193" s="380" t="s">
        <v>8</v>
      </c>
      <c r="J1193" s="380" t="s">
        <v>10</v>
      </c>
    </row>
    <row r="1194" spans="1:10" ht="15" customHeight="1" x14ac:dyDescent="0.25">
      <c r="A1194" s="373" t="s">
        <v>170</v>
      </c>
      <c r="B1194" s="382" t="s">
        <v>1016</v>
      </c>
      <c r="C1194" s="373" t="s">
        <v>113</v>
      </c>
      <c r="D1194" s="373" t="s">
        <v>1017</v>
      </c>
      <c r="E1194" s="513" t="s">
        <v>340</v>
      </c>
      <c r="F1194" s="513"/>
      <c r="G1194" s="381" t="s">
        <v>161</v>
      </c>
      <c r="H1194" s="384">
        <v>1</v>
      </c>
      <c r="I1194" s="383">
        <v>11.17</v>
      </c>
      <c r="J1194" s="383">
        <v>11.17</v>
      </c>
    </row>
    <row r="1195" spans="1:10" ht="26.45" customHeight="1" x14ac:dyDescent="0.25">
      <c r="A1195" s="376" t="s">
        <v>189</v>
      </c>
      <c r="B1195" s="391" t="s">
        <v>1024</v>
      </c>
      <c r="C1195" s="376" t="s">
        <v>113</v>
      </c>
      <c r="D1195" s="376" t="s">
        <v>1025</v>
      </c>
      <c r="E1195" s="510" t="s">
        <v>331</v>
      </c>
      <c r="F1195" s="510"/>
      <c r="G1195" s="390" t="s">
        <v>157</v>
      </c>
      <c r="H1195" s="393">
        <v>1.4800000000000001E-5</v>
      </c>
      <c r="I1195" s="392">
        <v>755000</v>
      </c>
      <c r="J1195" s="392">
        <v>11.17</v>
      </c>
    </row>
    <row r="1196" spans="1:10" ht="25.5" x14ac:dyDescent="0.25">
      <c r="A1196" s="377"/>
      <c r="B1196" s="377"/>
      <c r="C1196" s="377"/>
      <c r="D1196" s="377"/>
      <c r="E1196" s="377" t="s">
        <v>174</v>
      </c>
      <c r="F1196" s="396">
        <v>0</v>
      </c>
      <c r="G1196" s="377" t="s">
        <v>175</v>
      </c>
      <c r="H1196" s="396">
        <v>0</v>
      </c>
      <c r="I1196" s="377" t="s">
        <v>176</v>
      </c>
      <c r="J1196" s="396">
        <v>0</v>
      </c>
    </row>
    <row r="1197" spans="1:10" ht="39.6" customHeight="1" thickBot="1" x14ac:dyDescent="0.3">
      <c r="A1197" s="377"/>
      <c r="B1197" s="377"/>
      <c r="C1197" s="377"/>
      <c r="D1197" s="377"/>
      <c r="E1197" s="377" t="s">
        <v>177</v>
      </c>
      <c r="F1197" s="396">
        <v>2.27</v>
      </c>
      <c r="G1197" s="377"/>
      <c r="H1197" s="511" t="s">
        <v>178</v>
      </c>
      <c r="I1197" s="511"/>
      <c r="J1197" s="396">
        <v>13.44</v>
      </c>
    </row>
    <row r="1198" spans="1:10" ht="39.6" customHeight="1" thickTop="1" x14ac:dyDescent="0.25">
      <c r="A1198" s="385"/>
      <c r="B1198" s="385"/>
      <c r="C1198" s="385"/>
      <c r="D1198" s="385"/>
      <c r="E1198" s="385"/>
      <c r="F1198" s="385"/>
      <c r="G1198" s="385"/>
      <c r="H1198" s="385"/>
      <c r="I1198" s="385"/>
      <c r="J1198" s="385"/>
    </row>
    <row r="1199" spans="1:10" ht="39.6" customHeight="1" x14ac:dyDescent="0.25">
      <c r="A1199" s="375"/>
      <c r="B1199" s="380" t="s">
        <v>3</v>
      </c>
      <c r="C1199" s="375" t="s">
        <v>4</v>
      </c>
      <c r="D1199" s="375" t="s">
        <v>5</v>
      </c>
      <c r="E1199" s="512" t="s">
        <v>169</v>
      </c>
      <c r="F1199" s="512"/>
      <c r="G1199" s="379" t="s">
        <v>6</v>
      </c>
      <c r="H1199" s="380" t="s">
        <v>7</v>
      </c>
      <c r="I1199" s="380" t="s">
        <v>8</v>
      </c>
      <c r="J1199" s="380" t="s">
        <v>10</v>
      </c>
    </row>
    <row r="1200" spans="1:10" ht="39.6" customHeight="1" x14ac:dyDescent="0.25">
      <c r="A1200" s="373" t="s">
        <v>170</v>
      </c>
      <c r="B1200" s="382" t="s">
        <v>1020</v>
      </c>
      <c r="C1200" s="373" t="s">
        <v>113</v>
      </c>
      <c r="D1200" s="373" t="s">
        <v>1021</v>
      </c>
      <c r="E1200" s="513" t="s">
        <v>340</v>
      </c>
      <c r="F1200" s="513"/>
      <c r="G1200" s="381" t="s">
        <v>161</v>
      </c>
      <c r="H1200" s="384">
        <v>1</v>
      </c>
      <c r="I1200" s="383">
        <v>52.85</v>
      </c>
      <c r="J1200" s="383">
        <v>52.85</v>
      </c>
    </row>
    <row r="1201" spans="1:10" ht="39.6" customHeight="1" x14ac:dyDescent="0.25">
      <c r="A1201" s="376" t="s">
        <v>189</v>
      </c>
      <c r="B1201" s="391" t="s">
        <v>1024</v>
      </c>
      <c r="C1201" s="376" t="s">
        <v>113</v>
      </c>
      <c r="D1201" s="376" t="s">
        <v>1025</v>
      </c>
      <c r="E1201" s="510" t="s">
        <v>331</v>
      </c>
      <c r="F1201" s="510"/>
      <c r="G1201" s="390" t="s">
        <v>157</v>
      </c>
      <c r="H1201" s="393">
        <v>6.9999999999999994E-5</v>
      </c>
      <c r="I1201" s="392">
        <v>755000</v>
      </c>
      <c r="J1201" s="392">
        <v>52.85</v>
      </c>
    </row>
    <row r="1202" spans="1:10" ht="26.45" customHeight="1" x14ac:dyDescent="0.25">
      <c r="A1202" s="377"/>
      <c r="B1202" s="377"/>
      <c r="C1202" s="377"/>
      <c r="D1202" s="377"/>
      <c r="E1202" s="377" t="s">
        <v>174</v>
      </c>
      <c r="F1202" s="396">
        <v>0</v>
      </c>
      <c r="G1202" s="377" t="s">
        <v>175</v>
      </c>
      <c r="H1202" s="396">
        <v>0</v>
      </c>
      <c r="I1202" s="377" t="s">
        <v>176</v>
      </c>
      <c r="J1202" s="396">
        <v>0</v>
      </c>
    </row>
    <row r="1203" spans="1:10" ht="15" customHeight="1" thickBot="1" x14ac:dyDescent="0.3">
      <c r="A1203" s="377"/>
      <c r="B1203" s="377"/>
      <c r="C1203" s="377"/>
      <c r="D1203" s="377"/>
      <c r="E1203" s="377" t="s">
        <v>177</v>
      </c>
      <c r="F1203" s="396">
        <v>10.75</v>
      </c>
      <c r="G1203" s="377"/>
      <c r="H1203" s="511" t="s">
        <v>178</v>
      </c>
      <c r="I1203" s="511"/>
      <c r="J1203" s="396">
        <v>63.6</v>
      </c>
    </row>
    <row r="1204" spans="1:10" ht="15" customHeight="1" thickTop="1" x14ac:dyDescent="0.25">
      <c r="A1204" s="385"/>
      <c r="B1204" s="385"/>
      <c r="C1204" s="385"/>
      <c r="D1204" s="385"/>
      <c r="E1204" s="385"/>
      <c r="F1204" s="385"/>
      <c r="G1204" s="385"/>
      <c r="H1204" s="385"/>
      <c r="I1204" s="385"/>
      <c r="J1204" s="385"/>
    </row>
    <row r="1205" spans="1:10" ht="30" x14ac:dyDescent="0.25">
      <c r="A1205" s="375"/>
      <c r="B1205" s="380" t="s">
        <v>3</v>
      </c>
      <c r="C1205" s="375" t="s">
        <v>4</v>
      </c>
      <c r="D1205" s="375" t="s">
        <v>5</v>
      </c>
      <c r="E1205" s="512" t="s">
        <v>169</v>
      </c>
      <c r="F1205" s="512"/>
      <c r="G1205" s="379" t="s">
        <v>6</v>
      </c>
      <c r="H1205" s="380" t="s">
        <v>7</v>
      </c>
      <c r="I1205" s="380" t="s">
        <v>8</v>
      </c>
      <c r="J1205" s="380" t="s">
        <v>10</v>
      </c>
    </row>
    <row r="1206" spans="1:10" ht="39.6" customHeight="1" x14ac:dyDescent="0.25">
      <c r="A1206" s="373" t="s">
        <v>170</v>
      </c>
      <c r="B1206" s="382" t="s">
        <v>1022</v>
      </c>
      <c r="C1206" s="373" t="s">
        <v>113</v>
      </c>
      <c r="D1206" s="373" t="s">
        <v>1023</v>
      </c>
      <c r="E1206" s="513" t="s">
        <v>340</v>
      </c>
      <c r="F1206" s="513"/>
      <c r="G1206" s="381" t="s">
        <v>161</v>
      </c>
      <c r="H1206" s="384">
        <v>1</v>
      </c>
      <c r="I1206" s="383">
        <v>65.260000000000005</v>
      </c>
      <c r="J1206" s="383">
        <v>65.260000000000005</v>
      </c>
    </row>
    <row r="1207" spans="1:10" ht="39.6" customHeight="1" x14ac:dyDescent="0.25">
      <c r="A1207" s="376" t="s">
        <v>189</v>
      </c>
      <c r="B1207" s="391" t="s">
        <v>938</v>
      </c>
      <c r="C1207" s="376" t="s">
        <v>113</v>
      </c>
      <c r="D1207" s="376" t="s">
        <v>939</v>
      </c>
      <c r="E1207" s="510" t="s">
        <v>190</v>
      </c>
      <c r="F1207" s="510"/>
      <c r="G1207" s="390" t="s">
        <v>95</v>
      </c>
      <c r="H1207" s="393">
        <v>10.77</v>
      </c>
      <c r="I1207" s="392">
        <v>6.06</v>
      </c>
      <c r="J1207" s="392">
        <v>65.260000000000005</v>
      </c>
    </row>
    <row r="1208" spans="1:10" ht="26.45" customHeight="1" x14ac:dyDescent="0.25">
      <c r="A1208" s="377"/>
      <c r="B1208" s="377"/>
      <c r="C1208" s="377"/>
      <c r="D1208" s="377"/>
      <c r="E1208" s="377" t="s">
        <v>174</v>
      </c>
      <c r="F1208" s="396">
        <v>0</v>
      </c>
      <c r="G1208" s="377" t="s">
        <v>175</v>
      </c>
      <c r="H1208" s="396">
        <v>0</v>
      </c>
      <c r="I1208" s="377" t="s">
        <v>176</v>
      </c>
      <c r="J1208" s="396">
        <v>0</v>
      </c>
    </row>
    <row r="1209" spans="1:10" ht="15" customHeight="1" thickBot="1" x14ac:dyDescent="0.3">
      <c r="A1209" s="377"/>
      <c r="B1209" s="377"/>
      <c r="C1209" s="377"/>
      <c r="D1209" s="377"/>
      <c r="E1209" s="377" t="s">
        <v>177</v>
      </c>
      <c r="F1209" s="396">
        <v>13.28</v>
      </c>
      <c r="G1209" s="377"/>
      <c r="H1209" s="511" t="s">
        <v>178</v>
      </c>
      <c r="I1209" s="511"/>
      <c r="J1209" s="396">
        <v>78.540000000000006</v>
      </c>
    </row>
    <row r="1210" spans="1:10" ht="15" customHeight="1" thickTop="1" x14ac:dyDescent="0.25">
      <c r="A1210" s="385"/>
      <c r="B1210" s="385"/>
      <c r="C1210" s="385"/>
      <c r="D1210" s="385"/>
      <c r="E1210" s="385"/>
      <c r="F1210" s="385"/>
      <c r="G1210" s="385"/>
      <c r="H1210" s="385"/>
      <c r="I1210" s="385"/>
      <c r="J1210" s="385"/>
    </row>
    <row r="1211" spans="1:10" ht="30" x14ac:dyDescent="0.25">
      <c r="A1211" s="375"/>
      <c r="B1211" s="380" t="s">
        <v>3</v>
      </c>
      <c r="C1211" s="375" t="s">
        <v>4</v>
      </c>
      <c r="D1211" s="375" t="s">
        <v>5</v>
      </c>
      <c r="E1211" s="512" t="s">
        <v>169</v>
      </c>
      <c r="F1211" s="512"/>
      <c r="G1211" s="379" t="s">
        <v>6</v>
      </c>
      <c r="H1211" s="380" t="s">
        <v>7</v>
      </c>
      <c r="I1211" s="380" t="s">
        <v>8</v>
      </c>
      <c r="J1211" s="380" t="s">
        <v>10</v>
      </c>
    </row>
    <row r="1212" spans="1:10" ht="51" x14ac:dyDescent="0.25">
      <c r="A1212" s="373" t="s">
        <v>170</v>
      </c>
      <c r="B1212" s="382" t="s">
        <v>565</v>
      </c>
      <c r="C1212" s="373" t="s">
        <v>113</v>
      </c>
      <c r="D1212" s="373" t="s">
        <v>566</v>
      </c>
      <c r="E1212" s="513" t="s">
        <v>558</v>
      </c>
      <c r="F1212" s="513"/>
      <c r="G1212" s="381" t="s">
        <v>157</v>
      </c>
      <c r="H1212" s="384">
        <v>1</v>
      </c>
      <c r="I1212" s="383">
        <v>134.13</v>
      </c>
      <c r="J1212" s="383">
        <v>134.13</v>
      </c>
    </row>
    <row r="1213" spans="1:10" ht="39.6" customHeight="1" x14ac:dyDescent="0.25">
      <c r="A1213" s="374" t="s">
        <v>172</v>
      </c>
      <c r="B1213" s="387" t="s">
        <v>859</v>
      </c>
      <c r="C1213" s="374" t="s">
        <v>113</v>
      </c>
      <c r="D1213" s="374" t="s">
        <v>860</v>
      </c>
      <c r="E1213" s="514" t="s">
        <v>335</v>
      </c>
      <c r="F1213" s="514"/>
      <c r="G1213" s="386" t="s">
        <v>161</v>
      </c>
      <c r="H1213" s="389">
        <v>1.4528015000000001</v>
      </c>
      <c r="I1213" s="388">
        <v>32.590000000000003</v>
      </c>
      <c r="J1213" s="388">
        <v>47.34</v>
      </c>
    </row>
    <row r="1214" spans="1:10" ht="26.45" customHeight="1" x14ac:dyDescent="0.25">
      <c r="A1214" s="374" t="s">
        <v>172</v>
      </c>
      <c r="B1214" s="387" t="s">
        <v>180</v>
      </c>
      <c r="C1214" s="374" t="s">
        <v>113</v>
      </c>
      <c r="D1214" s="374" t="s">
        <v>181</v>
      </c>
      <c r="E1214" s="514" t="s">
        <v>335</v>
      </c>
      <c r="F1214" s="514"/>
      <c r="G1214" s="386" t="s">
        <v>161</v>
      </c>
      <c r="H1214" s="389">
        <v>0.4105743</v>
      </c>
      <c r="I1214" s="388">
        <v>25.81</v>
      </c>
      <c r="J1214" s="388">
        <v>10.59</v>
      </c>
    </row>
    <row r="1215" spans="1:10" ht="63.75" x14ac:dyDescent="0.25">
      <c r="A1215" s="376" t="s">
        <v>189</v>
      </c>
      <c r="B1215" s="391" t="s">
        <v>1026</v>
      </c>
      <c r="C1215" s="376" t="s">
        <v>113</v>
      </c>
      <c r="D1215" s="376" t="s">
        <v>1027</v>
      </c>
      <c r="E1215" s="510" t="s">
        <v>190</v>
      </c>
      <c r="F1215" s="510"/>
      <c r="G1215" s="390" t="s">
        <v>762</v>
      </c>
      <c r="H1215" s="393">
        <v>1</v>
      </c>
      <c r="I1215" s="392">
        <v>76.2</v>
      </c>
      <c r="J1215" s="392">
        <v>76.2</v>
      </c>
    </row>
    <row r="1216" spans="1:10" ht="15" customHeight="1" x14ac:dyDescent="0.25">
      <c r="A1216" s="377"/>
      <c r="B1216" s="377"/>
      <c r="C1216" s="377"/>
      <c r="D1216" s="377"/>
      <c r="E1216" s="377" t="s">
        <v>174</v>
      </c>
      <c r="F1216" s="396">
        <v>40.83</v>
      </c>
      <c r="G1216" s="377" t="s">
        <v>175</v>
      </c>
      <c r="H1216" s="396">
        <v>0</v>
      </c>
      <c r="I1216" s="377" t="s">
        <v>176</v>
      </c>
      <c r="J1216" s="396">
        <v>40.83</v>
      </c>
    </row>
    <row r="1217" spans="1:10" ht="15" customHeight="1" thickBot="1" x14ac:dyDescent="0.3">
      <c r="A1217" s="377"/>
      <c r="B1217" s="377"/>
      <c r="C1217" s="377"/>
      <c r="D1217" s="377"/>
      <c r="E1217" s="377" t="s">
        <v>177</v>
      </c>
      <c r="F1217" s="396">
        <v>27.29</v>
      </c>
      <c r="G1217" s="377"/>
      <c r="H1217" s="511" t="s">
        <v>178</v>
      </c>
      <c r="I1217" s="511"/>
      <c r="J1217" s="396">
        <v>161.41999999999999</v>
      </c>
    </row>
    <row r="1218" spans="1:10" ht="15.75" thickTop="1" x14ac:dyDescent="0.25">
      <c r="A1218" s="385"/>
      <c r="B1218" s="385"/>
      <c r="C1218" s="385"/>
      <c r="D1218" s="385"/>
      <c r="E1218" s="385"/>
      <c r="F1218" s="385"/>
      <c r="G1218" s="385"/>
      <c r="H1218" s="385"/>
      <c r="I1218" s="385"/>
      <c r="J1218" s="385"/>
    </row>
    <row r="1219" spans="1:10" ht="39.6" customHeight="1" x14ac:dyDescent="0.25">
      <c r="A1219" s="375"/>
      <c r="B1219" s="380" t="s">
        <v>3</v>
      </c>
      <c r="C1219" s="375" t="s">
        <v>4</v>
      </c>
      <c r="D1219" s="375" t="s">
        <v>5</v>
      </c>
      <c r="E1219" s="512" t="s">
        <v>169</v>
      </c>
      <c r="F1219" s="512"/>
      <c r="G1219" s="379" t="s">
        <v>6</v>
      </c>
      <c r="H1219" s="380" t="s">
        <v>7</v>
      </c>
      <c r="I1219" s="380" t="s">
        <v>8</v>
      </c>
      <c r="J1219" s="380" t="s">
        <v>10</v>
      </c>
    </row>
    <row r="1220" spans="1:10" ht="26.45" customHeight="1" x14ac:dyDescent="0.25">
      <c r="A1220" s="373" t="s">
        <v>170</v>
      </c>
      <c r="B1220" s="382" t="s">
        <v>658</v>
      </c>
      <c r="C1220" s="373" t="s">
        <v>113</v>
      </c>
      <c r="D1220" s="373" t="s">
        <v>659</v>
      </c>
      <c r="E1220" s="513" t="s">
        <v>339</v>
      </c>
      <c r="F1220" s="513"/>
      <c r="G1220" s="381" t="s">
        <v>272</v>
      </c>
      <c r="H1220" s="384">
        <v>1</v>
      </c>
      <c r="I1220" s="383">
        <v>38.770000000000003</v>
      </c>
      <c r="J1220" s="383">
        <v>38.770000000000003</v>
      </c>
    </row>
    <row r="1221" spans="1:10" ht="26.45" customHeight="1" x14ac:dyDescent="0.25">
      <c r="A1221" s="374" t="s">
        <v>172</v>
      </c>
      <c r="B1221" s="387" t="s">
        <v>1028</v>
      </c>
      <c r="C1221" s="374" t="s">
        <v>113</v>
      </c>
      <c r="D1221" s="374" t="s">
        <v>1029</v>
      </c>
      <c r="E1221" s="514" t="s">
        <v>335</v>
      </c>
      <c r="F1221" s="514"/>
      <c r="G1221" s="386" t="s">
        <v>161</v>
      </c>
      <c r="H1221" s="389">
        <v>1</v>
      </c>
      <c r="I1221" s="388">
        <v>38.32</v>
      </c>
      <c r="J1221" s="388">
        <v>38.32</v>
      </c>
    </row>
    <row r="1222" spans="1:10" ht="15" customHeight="1" x14ac:dyDescent="0.25">
      <c r="A1222" s="374" t="s">
        <v>172</v>
      </c>
      <c r="B1222" s="387" t="s">
        <v>1030</v>
      </c>
      <c r="C1222" s="374" t="s">
        <v>113</v>
      </c>
      <c r="D1222" s="374" t="s">
        <v>1031</v>
      </c>
      <c r="E1222" s="514" t="s">
        <v>340</v>
      </c>
      <c r="F1222" s="514"/>
      <c r="G1222" s="386" t="s">
        <v>161</v>
      </c>
      <c r="H1222" s="389">
        <v>1</v>
      </c>
      <c r="I1222" s="388">
        <v>0.37</v>
      </c>
      <c r="J1222" s="388">
        <v>0.37</v>
      </c>
    </row>
    <row r="1223" spans="1:10" ht="39.6" customHeight="1" x14ac:dyDescent="0.25">
      <c r="A1223" s="374" t="s">
        <v>172</v>
      </c>
      <c r="B1223" s="387" t="s">
        <v>1032</v>
      </c>
      <c r="C1223" s="374" t="s">
        <v>113</v>
      </c>
      <c r="D1223" s="374" t="s">
        <v>1033</v>
      </c>
      <c r="E1223" s="514" t="s">
        <v>340</v>
      </c>
      <c r="F1223" s="514"/>
      <c r="G1223" s="386" t="s">
        <v>161</v>
      </c>
      <c r="H1223" s="389">
        <v>1</v>
      </c>
      <c r="I1223" s="388">
        <v>0.08</v>
      </c>
      <c r="J1223" s="388">
        <v>0.08</v>
      </c>
    </row>
    <row r="1224" spans="1:10" ht="25.5" x14ac:dyDescent="0.25">
      <c r="A1224" s="377"/>
      <c r="B1224" s="377"/>
      <c r="C1224" s="377"/>
      <c r="D1224" s="377"/>
      <c r="E1224" s="377" t="s">
        <v>174</v>
      </c>
      <c r="F1224" s="396">
        <v>29.93</v>
      </c>
      <c r="G1224" s="377" t="s">
        <v>175</v>
      </c>
      <c r="H1224" s="396">
        <v>0</v>
      </c>
      <c r="I1224" s="377" t="s">
        <v>176</v>
      </c>
      <c r="J1224" s="396">
        <v>29.93</v>
      </c>
    </row>
    <row r="1225" spans="1:10" ht="39.6" customHeight="1" thickBot="1" x14ac:dyDescent="0.3">
      <c r="A1225" s="377"/>
      <c r="B1225" s="377"/>
      <c r="C1225" s="377"/>
      <c r="D1225" s="377"/>
      <c r="E1225" s="377" t="s">
        <v>177</v>
      </c>
      <c r="F1225" s="396">
        <v>7.88</v>
      </c>
      <c r="G1225" s="377"/>
      <c r="H1225" s="511" t="s">
        <v>178</v>
      </c>
      <c r="I1225" s="511"/>
      <c r="J1225" s="396">
        <v>46.65</v>
      </c>
    </row>
    <row r="1226" spans="1:10" ht="15.75" thickTop="1" x14ac:dyDescent="0.25">
      <c r="A1226" s="385"/>
      <c r="B1226" s="385"/>
      <c r="C1226" s="385"/>
      <c r="D1226" s="385"/>
      <c r="E1226" s="385"/>
      <c r="F1226" s="385"/>
      <c r="G1226" s="385"/>
      <c r="H1226" s="385"/>
      <c r="I1226" s="385"/>
      <c r="J1226" s="385"/>
    </row>
    <row r="1227" spans="1:10" ht="30" x14ac:dyDescent="0.25">
      <c r="A1227" s="375"/>
      <c r="B1227" s="380" t="s">
        <v>3</v>
      </c>
      <c r="C1227" s="375" t="s">
        <v>4</v>
      </c>
      <c r="D1227" s="375" t="s">
        <v>5</v>
      </c>
      <c r="E1227" s="512" t="s">
        <v>169</v>
      </c>
      <c r="F1227" s="512"/>
      <c r="G1227" s="379" t="s">
        <v>6</v>
      </c>
      <c r="H1227" s="380" t="s">
        <v>7</v>
      </c>
      <c r="I1227" s="380" t="s">
        <v>8</v>
      </c>
      <c r="J1227" s="380" t="s">
        <v>10</v>
      </c>
    </row>
    <row r="1228" spans="1:10" ht="15" customHeight="1" x14ac:dyDescent="0.25">
      <c r="A1228" s="373" t="s">
        <v>170</v>
      </c>
      <c r="B1228" s="382" t="s">
        <v>656</v>
      </c>
      <c r="C1228" s="373" t="s">
        <v>113</v>
      </c>
      <c r="D1228" s="373" t="s">
        <v>657</v>
      </c>
      <c r="E1228" s="513" t="s">
        <v>339</v>
      </c>
      <c r="F1228" s="513"/>
      <c r="G1228" s="381" t="s">
        <v>271</v>
      </c>
      <c r="H1228" s="384">
        <v>1</v>
      </c>
      <c r="I1228" s="383">
        <v>39.97</v>
      </c>
      <c r="J1228" s="383">
        <v>39.97</v>
      </c>
    </row>
    <row r="1229" spans="1:10" ht="26.45" customHeight="1" x14ac:dyDescent="0.25">
      <c r="A1229" s="374" t="s">
        <v>172</v>
      </c>
      <c r="B1229" s="387" t="s">
        <v>1028</v>
      </c>
      <c r="C1229" s="374" t="s">
        <v>113</v>
      </c>
      <c r="D1229" s="374" t="s">
        <v>1029</v>
      </c>
      <c r="E1229" s="514" t="s">
        <v>335</v>
      </c>
      <c r="F1229" s="514"/>
      <c r="G1229" s="386" t="s">
        <v>161</v>
      </c>
      <c r="H1229" s="389">
        <v>1</v>
      </c>
      <c r="I1229" s="388">
        <v>38.32</v>
      </c>
      <c r="J1229" s="388">
        <v>38.32</v>
      </c>
    </row>
    <row r="1230" spans="1:10" ht="39.6" customHeight="1" x14ac:dyDescent="0.25">
      <c r="A1230" s="374" t="s">
        <v>172</v>
      </c>
      <c r="B1230" s="387" t="s">
        <v>1030</v>
      </c>
      <c r="C1230" s="374" t="s">
        <v>113</v>
      </c>
      <c r="D1230" s="374" t="s">
        <v>1031</v>
      </c>
      <c r="E1230" s="514" t="s">
        <v>340</v>
      </c>
      <c r="F1230" s="514"/>
      <c r="G1230" s="386" t="s">
        <v>161</v>
      </c>
      <c r="H1230" s="389">
        <v>1</v>
      </c>
      <c r="I1230" s="388">
        <v>0.37</v>
      </c>
      <c r="J1230" s="388">
        <v>0.37</v>
      </c>
    </row>
    <row r="1231" spans="1:10" ht="39.6" customHeight="1" x14ac:dyDescent="0.25">
      <c r="A1231" s="374" t="s">
        <v>172</v>
      </c>
      <c r="B1231" s="387" t="s">
        <v>1032</v>
      </c>
      <c r="C1231" s="374" t="s">
        <v>113</v>
      </c>
      <c r="D1231" s="374" t="s">
        <v>1033</v>
      </c>
      <c r="E1231" s="514" t="s">
        <v>340</v>
      </c>
      <c r="F1231" s="514"/>
      <c r="G1231" s="386" t="s">
        <v>161</v>
      </c>
      <c r="H1231" s="389">
        <v>1</v>
      </c>
      <c r="I1231" s="388">
        <v>0.08</v>
      </c>
      <c r="J1231" s="388">
        <v>0.08</v>
      </c>
    </row>
    <row r="1232" spans="1:10" ht="39.6" customHeight="1" x14ac:dyDescent="0.25">
      <c r="A1232" s="374" t="s">
        <v>172</v>
      </c>
      <c r="B1232" s="387" t="s">
        <v>1034</v>
      </c>
      <c r="C1232" s="374" t="s">
        <v>113</v>
      </c>
      <c r="D1232" s="374" t="s">
        <v>1035</v>
      </c>
      <c r="E1232" s="514" t="s">
        <v>340</v>
      </c>
      <c r="F1232" s="514"/>
      <c r="G1232" s="386" t="s">
        <v>161</v>
      </c>
      <c r="H1232" s="389">
        <v>1</v>
      </c>
      <c r="I1232" s="388">
        <v>0.35</v>
      </c>
      <c r="J1232" s="388">
        <v>0.35</v>
      </c>
    </row>
    <row r="1233" spans="1:10" ht="39.6" customHeight="1" x14ac:dyDescent="0.25">
      <c r="A1233" s="374" t="s">
        <v>172</v>
      </c>
      <c r="B1233" s="387" t="s">
        <v>1036</v>
      </c>
      <c r="C1233" s="374" t="s">
        <v>113</v>
      </c>
      <c r="D1233" s="374" t="s">
        <v>1037</v>
      </c>
      <c r="E1233" s="514" t="s">
        <v>340</v>
      </c>
      <c r="F1233" s="514"/>
      <c r="G1233" s="386" t="s">
        <v>161</v>
      </c>
      <c r="H1233" s="389">
        <v>1</v>
      </c>
      <c r="I1233" s="388">
        <v>0.85</v>
      </c>
      <c r="J1233" s="388">
        <v>0.85</v>
      </c>
    </row>
    <row r="1234" spans="1:10" ht="25.5" x14ac:dyDescent="0.25">
      <c r="A1234" s="377"/>
      <c r="B1234" s="377"/>
      <c r="C1234" s="377"/>
      <c r="D1234" s="377"/>
      <c r="E1234" s="377" t="s">
        <v>174</v>
      </c>
      <c r="F1234" s="396">
        <v>29.93</v>
      </c>
      <c r="G1234" s="377" t="s">
        <v>175</v>
      </c>
      <c r="H1234" s="396">
        <v>0</v>
      </c>
      <c r="I1234" s="377" t="s">
        <v>176</v>
      </c>
      <c r="J1234" s="396">
        <v>29.93</v>
      </c>
    </row>
    <row r="1235" spans="1:10" ht="15" customHeight="1" thickBot="1" x14ac:dyDescent="0.3">
      <c r="A1235" s="377"/>
      <c r="B1235" s="377"/>
      <c r="C1235" s="377"/>
      <c r="D1235" s="377"/>
      <c r="E1235" s="377" t="s">
        <v>177</v>
      </c>
      <c r="F1235" s="396">
        <v>8.1300000000000008</v>
      </c>
      <c r="G1235" s="377"/>
      <c r="H1235" s="511" t="s">
        <v>178</v>
      </c>
      <c r="I1235" s="511"/>
      <c r="J1235" s="396">
        <v>48.1</v>
      </c>
    </row>
    <row r="1236" spans="1:10" ht="15.75" thickTop="1" x14ac:dyDescent="0.25">
      <c r="A1236" s="385"/>
      <c r="B1236" s="385"/>
      <c r="C1236" s="385"/>
      <c r="D1236" s="385"/>
      <c r="E1236" s="385"/>
      <c r="F1236" s="385"/>
      <c r="G1236" s="385"/>
      <c r="H1236" s="385"/>
      <c r="I1236" s="385"/>
      <c r="J1236" s="385"/>
    </row>
    <row r="1237" spans="1:10" ht="30" x14ac:dyDescent="0.25">
      <c r="A1237" s="375"/>
      <c r="B1237" s="380" t="s">
        <v>3</v>
      </c>
      <c r="C1237" s="375" t="s">
        <v>4</v>
      </c>
      <c r="D1237" s="375" t="s">
        <v>5</v>
      </c>
      <c r="E1237" s="512" t="s">
        <v>169</v>
      </c>
      <c r="F1237" s="512"/>
      <c r="G1237" s="379" t="s">
        <v>6</v>
      </c>
      <c r="H1237" s="380" t="s">
        <v>7</v>
      </c>
      <c r="I1237" s="380" t="s">
        <v>8</v>
      </c>
      <c r="J1237" s="380" t="s">
        <v>10</v>
      </c>
    </row>
    <row r="1238" spans="1:10" ht="39.6" customHeight="1" x14ac:dyDescent="0.25">
      <c r="A1238" s="373" t="s">
        <v>170</v>
      </c>
      <c r="B1238" s="382" t="s">
        <v>1030</v>
      </c>
      <c r="C1238" s="373" t="s">
        <v>113</v>
      </c>
      <c r="D1238" s="373" t="s">
        <v>1031</v>
      </c>
      <c r="E1238" s="513" t="s">
        <v>340</v>
      </c>
      <c r="F1238" s="513"/>
      <c r="G1238" s="381" t="s">
        <v>161</v>
      </c>
      <c r="H1238" s="384">
        <v>1</v>
      </c>
      <c r="I1238" s="383">
        <v>0.37</v>
      </c>
      <c r="J1238" s="383">
        <v>0.37</v>
      </c>
    </row>
    <row r="1239" spans="1:10" ht="26.45" customHeight="1" x14ac:dyDescent="0.25">
      <c r="A1239" s="376" t="s">
        <v>189</v>
      </c>
      <c r="B1239" s="391" t="s">
        <v>1038</v>
      </c>
      <c r="C1239" s="376" t="s">
        <v>113</v>
      </c>
      <c r="D1239" s="376" t="s">
        <v>1039</v>
      </c>
      <c r="E1239" s="510" t="s">
        <v>331</v>
      </c>
      <c r="F1239" s="510"/>
      <c r="G1239" s="390" t="s">
        <v>157</v>
      </c>
      <c r="H1239" s="393">
        <v>6.3999999999999997E-5</v>
      </c>
      <c r="I1239" s="392">
        <v>5885.99</v>
      </c>
      <c r="J1239" s="392">
        <v>0.37</v>
      </c>
    </row>
    <row r="1240" spans="1:10" ht="25.5" x14ac:dyDescent="0.25">
      <c r="A1240" s="377"/>
      <c r="B1240" s="377"/>
      <c r="C1240" s="377"/>
      <c r="D1240" s="377"/>
      <c r="E1240" s="377" t="s">
        <v>174</v>
      </c>
      <c r="F1240" s="396">
        <v>0</v>
      </c>
      <c r="G1240" s="377" t="s">
        <v>175</v>
      </c>
      <c r="H1240" s="396">
        <v>0</v>
      </c>
      <c r="I1240" s="377" t="s">
        <v>176</v>
      </c>
      <c r="J1240" s="396">
        <v>0</v>
      </c>
    </row>
    <row r="1241" spans="1:10" ht="15" customHeight="1" thickBot="1" x14ac:dyDescent="0.3">
      <c r="A1241" s="377"/>
      <c r="B1241" s="377"/>
      <c r="C1241" s="377"/>
      <c r="D1241" s="377"/>
      <c r="E1241" s="377" t="s">
        <v>177</v>
      </c>
      <c r="F1241" s="396">
        <v>7.0000000000000007E-2</v>
      </c>
      <c r="G1241" s="377"/>
      <c r="H1241" s="511" t="s">
        <v>178</v>
      </c>
      <c r="I1241" s="511"/>
      <c r="J1241" s="396">
        <v>0.44</v>
      </c>
    </row>
    <row r="1242" spans="1:10" ht="15.75" thickTop="1" x14ac:dyDescent="0.25">
      <c r="A1242" s="385"/>
      <c r="B1242" s="385"/>
      <c r="C1242" s="385"/>
      <c r="D1242" s="385"/>
      <c r="E1242" s="385"/>
      <c r="F1242" s="385"/>
      <c r="G1242" s="385"/>
      <c r="H1242" s="385"/>
      <c r="I1242" s="385"/>
      <c r="J1242" s="385"/>
    </row>
    <row r="1243" spans="1:10" ht="30" x14ac:dyDescent="0.25">
      <c r="A1243" s="375"/>
      <c r="B1243" s="380" t="s">
        <v>3</v>
      </c>
      <c r="C1243" s="375" t="s">
        <v>4</v>
      </c>
      <c r="D1243" s="375" t="s">
        <v>5</v>
      </c>
      <c r="E1243" s="512" t="s">
        <v>169</v>
      </c>
      <c r="F1243" s="512"/>
      <c r="G1243" s="379" t="s">
        <v>6</v>
      </c>
      <c r="H1243" s="380" t="s">
        <v>7</v>
      </c>
      <c r="I1243" s="380" t="s">
        <v>8</v>
      </c>
      <c r="J1243" s="380" t="s">
        <v>10</v>
      </c>
    </row>
    <row r="1244" spans="1:10" ht="39.6" customHeight="1" x14ac:dyDescent="0.25">
      <c r="A1244" s="373" t="s">
        <v>170</v>
      </c>
      <c r="B1244" s="382" t="s">
        <v>1032</v>
      </c>
      <c r="C1244" s="373" t="s">
        <v>113</v>
      </c>
      <c r="D1244" s="373" t="s">
        <v>1033</v>
      </c>
      <c r="E1244" s="513" t="s">
        <v>340</v>
      </c>
      <c r="F1244" s="513"/>
      <c r="G1244" s="381" t="s">
        <v>161</v>
      </c>
      <c r="H1244" s="384">
        <v>1</v>
      </c>
      <c r="I1244" s="383">
        <v>0.08</v>
      </c>
      <c r="J1244" s="383">
        <v>0.08</v>
      </c>
    </row>
    <row r="1245" spans="1:10" ht="26.45" customHeight="1" x14ac:dyDescent="0.25">
      <c r="A1245" s="376" t="s">
        <v>189</v>
      </c>
      <c r="B1245" s="391" t="s">
        <v>1038</v>
      </c>
      <c r="C1245" s="376" t="s">
        <v>113</v>
      </c>
      <c r="D1245" s="376" t="s">
        <v>1039</v>
      </c>
      <c r="E1245" s="510" t="s">
        <v>331</v>
      </c>
      <c r="F1245" s="510"/>
      <c r="G1245" s="390" t="s">
        <v>157</v>
      </c>
      <c r="H1245" s="393">
        <v>1.4800000000000001E-5</v>
      </c>
      <c r="I1245" s="392">
        <v>5885.99</v>
      </c>
      <c r="J1245" s="392">
        <v>0.08</v>
      </c>
    </row>
    <row r="1246" spans="1:10" ht="25.5" x14ac:dyDescent="0.25">
      <c r="A1246" s="377"/>
      <c r="B1246" s="377"/>
      <c r="C1246" s="377"/>
      <c r="D1246" s="377"/>
      <c r="E1246" s="377" t="s">
        <v>174</v>
      </c>
      <c r="F1246" s="396">
        <v>0</v>
      </c>
      <c r="G1246" s="377" t="s">
        <v>175</v>
      </c>
      <c r="H1246" s="396">
        <v>0</v>
      </c>
      <c r="I1246" s="377" t="s">
        <v>176</v>
      </c>
      <c r="J1246" s="396">
        <v>0</v>
      </c>
    </row>
    <row r="1247" spans="1:10" ht="15" customHeight="1" thickBot="1" x14ac:dyDescent="0.3">
      <c r="A1247" s="377"/>
      <c r="B1247" s="377"/>
      <c r="C1247" s="377"/>
      <c r="D1247" s="377"/>
      <c r="E1247" s="377" t="s">
        <v>177</v>
      </c>
      <c r="F1247" s="396">
        <v>0.01</v>
      </c>
      <c r="G1247" s="377"/>
      <c r="H1247" s="511" t="s">
        <v>178</v>
      </c>
      <c r="I1247" s="511"/>
      <c r="J1247" s="396">
        <v>0.09</v>
      </c>
    </row>
    <row r="1248" spans="1:10" ht="15.75" thickTop="1" x14ac:dyDescent="0.25">
      <c r="A1248" s="385"/>
      <c r="B1248" s="385"/>
      <c r="C1248" s="385"/>
      <c r="D1248" s="385"/>
      <c r="E1248" s="385"/>
      <c r="F1248" s="385"/>
      <c r="G1248" s="385"/>
      <c r="H1248" s="385"/>
      <c r="I1248" s="385"/>
      <c r="J1248" s="385"/>
    </row>
    <row r="1249" spans="1:10" ht="30" x14ac:dyDescent="0.25">
      <c r="A1249" s="375"/>
      <c r="B1249" s="380" t="s">
        <v>3</v>
      </c>
      <c r="C1249" s="375" t="s">
        <v>4</v>
      </c>
      <c r="D1249" s="375" t="s">
        <v>5</v>
      </c>
      <c r="E1249" s="512" t="s">
        <v>169</v>
      </c>
      <c r="F1249" s="512"/>
      <c r="G1249" s="379" t="s">
        <v>6</v>
      </c>
      <c r="H1249" s="380" t="s">
        <v>7</v>
      </c>
      <c r="I1249" s="380" t="s">
        <v>8</v>
      </c>
      <c r="J1249" s="380" t="s">
        <v>10</v>
      </c>
    </row>
    <row r="1250" spans="1:10" ht="39.6" customHeight="1" x14ac:dyDescent="0.25">
      <c r="A1250" s="373" t="s">
        <v>170</v>
      </c>
      <c r="B1250" s="382" t="s">
        <v>1034</v>
      </c>
      <c r="C1250" s="373" t="s">
        <v>113</v>
      </c>
      <c r="D1250" s="373" t="s">
        <v>1035</v>
      </c>
      <c r="E1250" s="513" t="s">
        <v>340</v>
      </c>
      <c r="F1250" s="513"/>
      <c r="G1250" s="381" t="s">
        <v>161</v>
      </c>
      <c r="H1250" s="384">
        <v>1</v>
      </c>
      <c r="I1250" s="383">
        <v>0.35</v>
      </c>
      <c r="J1250" s="383">
        <v>0.35</v>
      </c>
    </row>
    <row r="1251" spans="1:10" ht="15" customHeight="1" x14ac:dyDescent="0.25">
      <c r="A1251" s="376" t="s">
        <v>189</v>
      </c>
      <c r="B1251" s="391" t="s">
        <v>1038</v>
      </c>
      <c r="C1251" s="376" t="s">
        <v>113</v>
      </c>
      <c r="D1251" s="376" t="s">
        <v>1039</v>
      </c>
      <c r="E1251" s="510" t="s">
        <v>331</v>
      </c>
      <c r="F1251" s="510"/>
      <c r="G1251" s="390" t="s">
        <v>157</v>
      </c>
      <c r="H1251" s="393">
        <v>6.0000000000000002E-5</v>
      </c>
      <c r="I1251" s="392">
        <v>5885.99</v>
      </c>
      <c r="J1251" s="392">
        <v>0.35</v>
      </c>
    </row>
    <row r="1252" spans="1:10" ht="25.5" x14ac:dyDescent="0.25">
      <c r="A1252" s="377"/>
      <c r="B1252" s="377"/>
      <c r="C1252" s="377"/>
      <c r="D1252" s="377"/>
      <c r="E1252" s="377" t="s">
        <v>174</v>
      </c>
      <c r="F1252" s="396">
        <v>0</v>
      </c>
      <c r="G1252" s="377" t="s">
        <v>175</v>
      </c>
      <c r="H1252" s="396">
        <v>0</v>
      </c>
      <c r="I1252" s="377" t="s">
        <v>176</v>
      </c>
      <c r="J1252" s="396">
        <v>0</v>
      </c>
    </row>
    <row r="1253" spans="1:10" ht="15" customHeight="1" thickBot="1" x14ac:dyDescent="0.3">
      <c r="A1253" s="377"/>
      <c r="B1253" s="377"/>
      <c r="C1253" s="377"/>
      <c r="D1253" s="377"/>
      <c r="E1253" s="377" t="s">
        <v>177</v>
      </c>
      <c r="F1253" s="396">
        <v>7.0000000000000007E-2</v>
      </c>
      <c r="G1253" s="377"/>
      <c r="H1253" s="511" t="s">
        <v>178</v>
      </c>
      <c r="I1253" s="511"/>
      <c r="J1253" s="396">
        <v>0.42</v>
      </c>
    </row>
    <row r="1254" spans="1:10" ht="15.75" thickTop="1" x14ac:dyDescent="0.25">
      <c r="A1254" s="385"/>
      <c r="B1254" s="385"/>
      <c r="C1254" s="385"/>
      <c r="D1254" s="385"/>
      <c r="E1254" s="385"/>
      <c r="F1254" s="385"/>
      <c r="G1254" s="385"/>
      <c r="H1254" s="385"/>
      <c r="I1254" s="385"/>
      <c r="J1254" s="385"/>
    </row>
    <row r="1255" spans="1:10" ht="30" x14ac:dyDescent="0.25">
      <c r="A1255" s="375"/>
      <c r="B1255" s="380" t="s">
        <v>3</v>
      </c>
      <c r="C1255" s="375" t="s">
        <v>4</v>
      </c>
      <c r="D1255" s="375" t="s">
        <v>5</v>
      </c>
      <c r="E1255" s="512" t="s">
        <v>169</v>
      </c>
      <c r="F1255" s="512"/>
      <c r="G1255" s="379" t="s">
        <v>6</v>
      </c>
      <c r="H1255" s="380" t="s">
        <v>7</v>
      </c>
      <c r="I1255" s="380" t="s">
        <v>8</v>
      </c>
      <c r="J1255" s="380" t="s">
        <v>10</v>
      </c>
    </row>
    <row r="1256" spans="1:10" ht="39.6" customHeight="1" x14ac:dyDescent="0.25">
      <c r="A1256" s="373" t="s">
        <v>170</v>
      </c>
      <c r="B1256" s="382" t="s">
        <v>1036</v>
      </c>
      <c r="C1256" s="373" t="s">
        <v>113</v>
      </c>
      <c r="D1256" s="373" t="s">
        <v>1037</v>
      </c>
      <c r="E1256" s="513" t="s">
        <v>340</v>
      </c>
      <c r="F1256" s="513"/>
      <c r="G1256" s="381" t="s">
        <v>161</v>
      </c>
      <c r="H1256" s="384">
        <v>1</v>
      </c>
      <c r="I1256" s="383">
        <v>0.85</v>
      </c>
      <c r="J1256" s="383">
        <v>0.85</v>
      </c>
    </row>
    <row r="1257" spans="1:10" ht="25.5" x14ac:dyDescent="0.25">
      <c r="A1257" s="376" t="s">
        <v>189</v>
      </c>
      <c r="B1257" s="391" t="s">
        <v>291</v>
      </c>
      <c r="C1257" s="376" t="s">
        <v>113</v>
      </c>
      <c r="D1257" s="376" t="s">
        <v>292</v>
      </c>
      <c r="E1257" s="510" t="s">
        <v>333</v>
      </c>
      <c r="F1257" s="510"/>
      <c r="G1257" s="390" t="s">
        <v>293</v>
      </c>
      <c r="H1257" s="393">
        <v>0.78</v>
      </c>
      <c r="I1257" s="392">
        <v>1.1000000000000001</v>
      </c>
      <c r="J1257" s="392">
        <v>0.85</v>
      </c>
    </row>
    <row r="1258" spans="1:10" ht="25.5" x14ac:dyDescent="0.25">
      <c r="A1258" s="377"/>
      <c r="B1258" s="377"/>
      <c r="C1258" s="377"/>
      <c r="D1258" s="377"/>
      <c r="E1258" s="377" t="s">
        <v>174</v>
      </c>
      <c r="F1258" s="396">
        <v>0</v>
      </c>
      <c r="G1258" s="377" t="s">
        <v>175</v>
      </c>
      <c r="H1258" s="396">
        <v>0</v>
      </c>
      <c r="I1258" s="377" t="s">
        <v>176</v>
      </c>
      <c r="J1258" s="396">
        <v>0</v>
      </c>
    </row>
    <row r="1259" spans="1:10" ht="15" customHeight="1" thickBot="1" x14ac:dyDescent="0.3">
      <c r="A1259" s="377"/>
      <c r="B1259" s="377"/>
      <c r="C1259" s="377"/>
      <c r="D1259" s="377"/>
      <c r="E1259" s="377" t="s">
        <v>177</v>
      </c>
      <c r="F1259" s="396">
        <v>0.17</v>
      </c>
      <c r="G1259" s="377"/>
      <c r="H1259" s="511" t="s">
        <v>178</v>
      </c>
      <c r="I1259" s="511"/>
      <c r="J1259" s="396">
        <v>1.02</v>
      </c>
    </row>
    <row r="1260" spans="1:10" ht="15.75" thickTop="1" x14ac:dyDescent="0.25">
      <c r="A1260" s="385"/>
      <c r="B1260" s="385"/>
      <c r="C1260" s="385"/>
      <c r="D1260" s="385"/>
      <c r="E1260" s="385"/>
      <c r="F1260" s="385"/>
      <c r="G1260" s="385"/>
      <c r="H1260" s="385"/>
      <c r="I1260" s="385"/>
      <c r="J1260" s="385"/>
    </row>
    <row r="1261" spans="1:10" ht="30" x14ac:dyDescent="0.25">
      <c r="A1261" s="375"/>
      <c r="B1261" s="380" t="s">
        <v>3</v>
      </c>
      <c r="C1261" s="375" t="s">
        <v>4</v>
      </c>
      <c r="D1261" s="375" t="s">
        <v>5</v>
      </c>
      <c r="E1261" s="512" t="s">
        <v>169</v>
      </c>
      <c r="F1261" s="512"/>
      <c r="G1261" s="379" t="s">
        <v>6</v>
      </c>
      <c r="H1261" s="380" t="s">
        <v>7</v>
      </c>
      <c r="I1261" s="380" t="s">
        <v>8</v>
      </c>
      <c r="J1261" s="380" t="s">
        <v>10</v>
      </c>
    </row>
    <row r="1262" spans="1:10" ht="63.75" x14ac:dyDescent="0.25">
      <c r="A1262" s="373" t="s">
        <v>170</v>
      </c>
      <c r="B1262" s="382" t="s">
        <v>830</v>
      </c>
      <c r="C1262" s="373" t="s">
        <v>113</v>
      </c>
      <c r="D1262" s="373" t="s">
        <v>831</v>
      </c>
      <c r="E1262" s="513" t="s">
        <v>339</v>
      </c>
      <c r="F1262" s="513"/>
      <c r="G1262" s="381" t="s">
        <v>272</v>
      </c>
      <c r="H1262" s="384">
        <v>1</v>
      </c>
      <c r="I1262" s="383">
        <v>73.19</v>
      </c>
      <c r="J1262" s="383">
        <v>73.19</v>
      </c>
    </row>
    <row r="1263" spans="1:10" ht="26.45" customHeight="1" x14ac:dyDescent="0.25">
      <c r="A1263" s="374" t="s">
        <v>172</v>
      </c>
      <c r="B1263" s="387" t="s">
        <v>1040</v>
      </c>
      <c r="C1263" s="374" t="s">
        <v>113</v>
      </c>
      <c r="D1263" s="374" t="s">
        <v>1041</v>
      </c>
      <c r="E1263" s="514" t="s">
        <v>335</v>
      </c>
      <c r="F1263" s="514"/>
      <c r="G1263" s="386" t="s">
        <v>161</v>
      </c>
      <c r="H1263" s="389">
        <v>1</v>
      </c>
      <c r="I1263" s="388">
        <v>39.61</v>
      </c>
      <c r="J1263" s="388">
        <v>39.61</v>
      </c>
    </row>
    <row r="1264" spans="1:10" ht="66" customHeight="1" x14ac:dyDescent="0.25">
      <c r="A1264" s="374" t="s">
        <v>172</v>
      </c>
      <c r="B1264" s="387" t="s">
        <v>1042</v>
      </c>
      <c r="C1264" s="374" t="s">
        <v>113</v>
      </c>
      <c r="D1264" s="374" t="s">
        <v>1043</v>
      </c>
      <c r="E1264" s="514" t="s">
        <v>340</v>
      </c>
      <c r="F1264" s="514"/>
      <c r="G1264" s="386" t="s">
        <v>161</v>
      </c>
      <c r="H1264" s="389">
        <v>1</v>
      </c>
      <c r="I1264" s="388">
        <v>22.06</v>
      </c>
      <c r="J1264" s="388">
        <v>22.06</v>
      </c>
    </row>
    <row r="1265" spans="1:10" ht="52.9" customHeight="1" x14ac:dyDescent="0.25">
      <c r="A1265" s="374" t="s">
        <v>172</v>
      </c>
      <c r="B1265" s="387" t="s">
        <v>1044</v>
      </c>
      <c r="C1265" s="374" t="s">
        <v>113</v>
      </c>
      <c r="D1265" s="374" t="s">
        <v>1045</v>
      </c>
      <c r="E1265" s="514" t="s">
        <v>340</v>
      </c>
      <c r="F1265" s="514"/>
      <c r="G1265" s="386" t="s">
        <v>161</v>
      </c>
      <c r="H1265" s="389">
        <v>1</v>
      </c>
      <c r="I1265" s="388">
        <v>8.2100000000000009</v>
      </c>
      <c r="J1265" s="388">
        <v>8.2100000000000009</v>
      </c>
    </row>
    <row r="1266" spans="1:10" ht="66" customHeight="1" x14ac:dyDescent="0.25">
      <c r="A1266" s="374" t="s">
        <v>172</v>
      </c>
      <c r="B1266" s="387" t="s">
        <v>1046</v>
      </c>
      <c r="C1266" s="374" t="s">
        <v>113</v>
      </c>
      <c r="D1266" s="374" t="s">
        <v>1047</v>
      </c>
      <c r="E1266" s="514" t="s">
        <v>340</v>
      </c>
      <c r="F1266" s="514"/>
      <c r="G1266" s="386" t="s">
        <v>161</v>
      </c>
      <c r="H1266" s="389">
        <v>1</v>
      </c>
      <c r="I1266" s="388">
        <v>3.31</v>
      </c>
      <c r="J1266" s="388">
        <v>3.31</v>
      </c>
    </row>
    <row r="1267" spans="1:10" ht="25.5" x14ac:dyDescent="0.25">
      <c r="A1267" s="377"/>
      <c r="B1267" s="377"/>
      <c r="C1267" s="377"/>
      <c r="D1267" s="377"/>
      <c r="E1267" s="377" t="s">
        <v>174</v>
      </c>
      <c r="F1267" s="396">
        <v>31.22</v>
      </c>
      <c r="G1267" s="377" t="s">
        <v>175</v>
      </c>
      <c r="H1267" s="396">
        <v>0</v>
      </c>
      <c r="I1267" s="377" t="s">
        <v>176</v>
      </c>
      <c r="J1267" s="396">
        <v>31.22</v>
      </c>
    </row>
    <row r="1268" spans="1:10" ht="15" customHeight="1" thickBot="1" x14ac:dyDescent="0.3">
      <c r="A1268" s="377"/>
      <c r="B1268" s="377"/>
      <c r="C1268" s="377"/>
      <c r="D1268" s="377"/>
      <c r="E1268" s="377" t="s">
        <v>177</v>
      </c>
      <c r="F1268" s="396">
        <v>14.89</v>
      </c>
      <c r="G1268" s="377"/>
      <c r="H1268" s="511" t="s">
        <v>178</v>
      </c>
      <c r="I1268" s="511"/>
      <c r="J1268" s="396">
        <v>88.08</v>
      </c>
    </row>
    <row r="1269" spans="1:10" ht="15.75" thickTop="1" x14ac:dyDescent="0.25">
      <c r="A1269" s="385"/>
      <c r="B1269" s="385"/>
      <c r="C1269" s="385"/>
      <c r="D1269" s="385"/>
      <c r="E1269" s="385"/>
      <c r="F1269" s="385"/>
      <c r="G1269" s="385"/>
      <c r="H1269" s="385"/>
      <c r="I1269" s="385"/>
      <c r="J1269" s="385"/>
    </row>
    <row r="1270" spans="1:10" ht="30" x14ac:dyDescent="0.25">
      <c r="A1270" s="375"/>
      <c r="B1270" s="380" t="s">
        <v>3</v>
      </c>
      <c r="C1270" s="375" t="s">
        <v>4</v>
      </c>
      <c r="D1270" s="375" t="s">
        <v>5</v>
      </c>
      <c r="E1270" s="512" t="s">
        <v>169</v>
      </c>
      <c r="F1270" s="512"/>
      <c r="G1270" s="379" t="s">
        <v>6</v>
      </c>
      <c r="H1270" s="380" t="s">
        <v>7</v>
      </c>
      <c r="I1270" s="380" t="s">
        <v>8</v>
      </c>
      <c r="J1270" s="380" t="s">
        <v>10</v>
      </c>
    </row>
    <row r="1271" spans="1:10" ht="63.75" x14ac:dyDescent="0.25">
      <c r="A1271" s="373" t="s">
        <v>170</v>
      </c>
      <c r="B1271" s="382" t="s">
        <v>828</v>
      </c>
      <c r="C1271" s="373" t="s">
        <v>113</v>
      </c>
      <c r="D1271" s="373" t="s">
        <v>829</v>
      </c>
      <c r="E1271" s="513" t="s">
        <v>339</v>
      </c>
      <c r="F1271" s="513"/>
      <c r="G1271" s="381" t="s">
        <v>271</v>
      </c>
      <c r="H1271" s="384">
        <v>1</v>
      </c>
      <c r="I1271" s="383">
        <v>246.56</v>
      </c>
      <c r="J1271" s="383">
        <v>246.56</v>
      </c>
    </row>
    <row r="1272" spans="1:10" ht="15" customHeight="1" x14ac:dyDescent="0.25">
      <c r="A1272" s="374" t="s">
        <v>172</v>
      </c>
      <c r="B1272" s="387" t="s">
        <v>1040</v>
      </c>
      <c r="C1272" s="374" t="s">
        <v>113</v>
      </c>
      <c r="D1272" s="374" t="s">
        <v>1041</v>
      </c>
      <c r="E1272" s="514" t="s">
        <v>335</v>
      </c>
      <c r="F1272" s="514"/>
      <c r="G1272" s="386" t="s">
        <v>161</v>
      </c>
      <c r="H1272" s="389">
        <v>1</v>
      </c>
      <c r="I1272" s="388">
        <v>39.61</v>
      </c>
      <c r="J1272" s="388">
        <v>39.61</v>
      </c>
    </row>
    <row r="1273" spans="1:10" ht="66" customHeight="1" x14ac:dyDescent="0.25">
      <c r="A1273" s="374" t="s">
        <v>172</v>
      </c>
      <c r="B1273" s="387" t="s">
        <v>1042</v>
      </c>
      <c r="C1273" s="374" t="s">
        <v>113</v>
      </c>
      <c r="D1273" s="374" t="s">
        <v>1043</v>
      </c>
      <c r="E1273" s="514" t="s">
        <v>340</v>
      </c>
      <c r="F1273" s="514"/>
      <c r="G1273" s="386" t="s">
        <v>161</v>
      </c>
      <c r="H1273" s="389">
        <v>1</v>
      </c>
      <c r="I1273" s="388">
        <v>22.06</v>
      </c>
      <c r="J1273" s="388">
        <v>22.06</v>
      </c>
    </row>
    <row r="1274" spans="1:10" ht="52.9" customHeight="1" x14ac:dyDescent="0.25">
      <c r="A1274" s="374" t="s">
        <v>172</v>
      </c>
      <c r="B1274" s="387" t="s">
        <v>1044</v>
      </c>
      <c r="C1274" s="374" t="s">
        <v>113</v>
      </c>
      <c r="D1274" s="374" t="s">
        <v>1045</v>
      </c>
      <c r="E1274" s="514" t="s">
        <v>340</v>
      </c>
      <c r="F1274" s="514"/>
      <c r="G1274" s="386" t="s">
        <v>161</v>
      </c>
      <c r="H1274" s="389">
        <v>1</v>
      </c>
      <c r="I1274" s="388">
        <v>8.2100000000000009</v>
      </c>
      <c r="J1274" s="388">
        <v>8.2100000000000009</v>
      </c>
    </row>
    <row r="1275" spans="1:10" ht="66" customHeight="1" x14ac:dyDescent="0.25">
      <c r="A1275" s="374" t="s">
        <v>172</v>
      </c>
      <c r="B1275" s="387" t="s">
        <v>1046</v>
      </c>
      <c r="C1275" s="374" t="s">
        <v>113</v>
      </c>
      <c r="D1275" s="374" t="s">
        <v>1047</v>
      </c>
      <c r="E1275" s="514" t="s">
        <v>340</v>
      </c>
      <c r="F1275" s="514"/>
      <c r="G1275" s="386" t="s">
        <v>161</v>
      </c>
      <c r="H1275" s="389">
        <v>1</v>
      </c>
      <c r="I1275" s="388">
        <v>3.31</v>
      </c>
      <c r="J1275" s="388">
        <v>3.31</v>
      </c>
    </row>
    <row r="1276" spans="1:10" ht="66" customHeight="1" x14ac:dyDescent="0.25">
      <c r="A1276" s="374" t="s">
        <v>172</v>
      </c>
      <c r="B1276" s="387" t="s">
        <v>1048</v>
      </c>
      <c r="C1276" s="374" t="s">
        <v>113</v>
      </c>
      <c r="D1276" s="374" t="s">
        <v>1049</v>
      </c>
      <c r="E1276" s="514" t="s">
        <v>340</v>
      </c>
      <c r="F1276" s="514"/>
      <c r="G1276" s="386" t="s">
        <v>161</v>
      </c>
      <c r="H1276" s="389">
        <v>1</v>
      </c>
      <c r="I1276" s="388">
        <v>37.81</v>
      </c>
      <c r="J1276" s="388">
        <v>37.81</v>
      </c>
    </row>
    <row r="1277" spans="1:10" ht="66" customHeight="1" x14ac:dyDescent="0.25">
      <c r="A1277" s="374" t="s">
        <v>172</v>
      </c>
      <c r="B1277" s="387" t="s">
        <v>1050</v>
      </c>
      <c r="C1277" s="374" t="s">
        <v>113</v>
      </c>
      <c r="D1277" s="374" t="s">
        <v>1051</v>
      </c>
      <c r="E1277" s="514" t="s">
        <v>340</v>
      </c>
      <c r="F1277" s="514"/>
      <c r="G1277" s="386" t="s">
        <v>161</v>
      </c>
      <c r="H1277" s="389">
        <v>1</v>
      </c>
      <c r="I1277" s="388">
        <v>135.56</v>
      </c>
      <c r="J1277" s="388">
        <v>135.56</v>
      </c>
    </row>
    <row r="1278" spans="1:10" ht="25.5" x14ac:dyDescent="0.25">
      <c r="A1278" s="377"/>
      <c r="B1278" s="377"/>
      <c r="C1278" s="377"/>
      <c r="D1278" s="377"/>
      <c r="E1278" s="377" t="s">
        <v>174</v>
      </c>
      <c r="F1278" s="396">
        <v>31.22</v>
      </c>
      <c r="G1278" s="377" t="s">
        <v>175</v>
      </c>
      <c r="H1278" s="396">
        <v>0</v>
      </c>
      <c r="I1278" s="377" t="s">
        <v>176</v>
      </c>
      <c r="J1278" s="396">
        <v>31.22</v>
      </c>
    </row>
    <row r="1279" spans="1:10" ht="15" customHeight="1" thickBot="1" x14ac:dyDescent="0.3">
      <c r="A1279" s="377"/>
      <c r="B1279" s="377"/>
      <c r="C1279" s="377"/>
      <c r="D1279" s="377"/>
      <c r="E1279" s="377" t="s">
        <v>177</v>
      </c>
      <c r="F1279" s="396">
        <v>50.17</v>
      </c>
      <c r="G1279" s="377"/>
      <c r="H1279" s="511" t="s">
        <v>178</v>
      </c>
      <c r="I1279" s="511"/>
      <c r="J1279" s="396">
        <v>296.73</v>
      </c>
    </row>
    <row r="1280" spans="1:10" ht="15.75" thickTop="1" x14ac:dyDescent="0.25">
      <c r="A1280" s="385"/>
      <c r="B1280" s="385"/>
      <c r="C1280" s="385"/>
      <c r="D1280" s="385"/>
      <c r="E1280" s="385"/>
      <c r="F1280" s="385"/>
      <c r="G1280" s="385"/>
      <c r="H1280" s="385"/>
      <c r="I1280" s="385"/>
      <c r="J1280" s="385"/>
    </row>
    <row r="1281" spans="1:10" ht="30" x14ac:dyDescent="0.25">
      <c r="A1281" s="375"/>
      <c r="B1281" s="380" t="s">
        <v>3</v>
      </c>
      <c r="C1281" s="375" t="s">
        <v>4</v>
      </c>
      <c r="D1281" s="375" t="s">
        <v>5</v>
      </c>
      <c r="E1281" s="512" t="s">
        <v>169</v>
      </c>
      <c r="F1281" s="512"/>
      <c r="G1281" s="379" t="s">
        <v>6</v>
      </c>
      <c r="H1281" s="380" t="s">
        <v>7</v>
      </c>
      <c r="I1281" s="380" t="s">
        <v>8</v>
      </c>
      <c r="J1281" s="380" t="s">
        <v>10</v>
      </c>
    </row>
    <row r="1282" spans="1:10" ht="66" customHeight="1" x14ac:dyDescent="0.25">
      <c r="A1282" s="373" t="s">
        <v>170</v>
      </c>
      <c r="B1282" s="382" t="s">
        <v>1042</v>
      </c>
      <c r="C1282" s="373" t="s">
        <v>113</v>
      </c>
      <c r="D1282" s="373" t="s">
        <v>1043</v>
      </c>
      <c r="E1282" s="513" t="s">
        <v>340</v>
      </c>
      <c r="F1282" s="513"/>
      <c r="G1282" s="381" t="s">
        <v>161</v>
      </c>
      <c r="H1282" s="384">
        <v>1</v>
      </c>
      <c r="I1282" s="383">
        <v>22.06</v>
      </c>
      <c r="J1282" s="383">
        <v>22.06</v>
      </c>
    </row>
    <row r="1283" spans="1:10" ht="63.75" x14ac:dyDescent="0.25">
      <c r="A1283" s="376" t="s">
        <v>189</v>
      </c>
      <c r="B1283" s="391" t="s">
        <v>1052</v>
      </c>
      <c r="C1283" s="376" t="s">
        <v>113</v>
      </c>
      <c r="D1283" s="376" t="s">
        <v>1053</v>
      </c>
      <c r="E1283" s="510" t="s">
        <v>331</v>
      </c>
      <c r="F1283" s="510"/>
      <c r="G1283" s="390" t="s">
        <v>157</v>
      </c>
      <c r="H1283" s="393">
        <v>5.5099999999999998E-5</v>
      </c>
      <c r="I1283" s="392">
        <v>102997.07</v>
      </c>
      <c r="J1283" s="392">
        <v>5.67</v>
      </c>
    </row>
    <row r="1284" spans="1:10" ht="51" x14ac:dyDescent="0.25">
      <c r="A1284" s="376" t="s">
        <v>189</v>
      </c>
      <c r="B1284" s="391" t="s">
        <v>1054</v>
      </c>
      <c r="C1284" s="376" t="s">
        <v>113</v>
      </c>
      <c r="D1284" s="376" t="s">
        <v>1055</v>
      </c>
      <c r="E1284" s="510" t="s">
        <v>331</v>
      </c>
      <c r="F1284" s="510"/>
      <c r="G1284" s="390" t="s">
        <v>157</v>
      </c>
      <c r="H1284" s="393">
        <v>3.43E-5</v>
      </c>
      <c r="I1284" s="392">
        <v>477912.41</v>
      </c>
      <c r="J1284" s="392">
        <v>16.39</v>
      </c>
    </row>
    <row r="1285" spans="1:10" ht="25.5" x14ac:dyDescent="0.25">
      <c r="A1285" s="377"/>
      <c r="B1285" s="377"/>
      <c r="C1285" s="377"/>
      <c r="D1285" s="377"/>
      <c r="E1285" s="377" t="s">
        <v>174</v>
      </c>
      <c r="F1285" s="396">
        <v>0</v>
      </c>
      <c r="G1285" s="377" t="s">
        <v>175</v>
      </c>
      <c r="H1285" s="396">
        <v>0</v>
      </c>
      <c r="I1285" s="377" t="s">
        <v>176</v>
      </c>
      <c r="J1285" s="396">
        <v>0</v>
      </c>
    </row>
    <row r="1286" spans="1:10" ht="15" customHeight="1" thickBot="1" x14ac:dyDescent="0.3">
      <c r="A1286" s="377"/>
      <c r="B1286" s="377"/>
      <c r="C1286" s="377"/>
      <c r="D1286" s="377"/>
      <c r="E1286" s="377" t="s">
        <v>177</v>
      </c>
      <c r="F1286" s="396">
        <v>4.4800000000000004</v>
      </c>
      <c r="G1286" s="377"/>
      <c r="H1286" s="511" t="s">
        <v>178</v>
      </c>
      <c r="I1286" s="511"/>
      <c r="J1286" s="396">
        <v>26.54</v>
      </c>
    </row>
    <row r="1287" spans="1:10" ht="15.75" thickTop="1" x14ac:dyDescent="0.25">
      <c r="A1287" s="385"/>
      <c r="B1287" s="385"/>
      <c r="C1287" s="385"/>
      <c r="D1287" s="385"/>
      <c r="E1287" s="385"/>
      <c r="F1287" s="385"/>
      <c r="G1287" s="385"/>
      <c r="H1287" s="385"/>
      <c r="I1287" s="385"/>
      <c r="J1287" s="385"/>
    </row>
    <row r="1288" spans="1:10" ht="30" x14ac:dyDescent="0.25">
      <c r="A1288" s="375"/>
      <c r="B1288" s="380" t="s">
        <v>3</v>
      </c>
      <c r="C1288" s="375" t="s">
        <v>4</v>
      </c>
      <c r="D1288" s="375" t="s">
        <v>5</v>
      </c>
      <c r="E1288" s="512" t="s">
        <v>169</v>
      </c>
      <c r="F1288" s="512"/>
      <c r="G1288" s="379" t="s">
        <v>6</v>
      </c>
      <c r="H1288" s="380" t="s">
        <v>7</v>
      </c>
      <c r="I1288" s="380" t="s">
        <v>8</v>
      </c>
      <c r="J1288" s="380" t="s">
        <v>10</v>
      </c>
    </row>
    <row r="1289" spans="1:10" ht="66" customHeight="1" x14ac:dyDescent="0.25">
      <c r="A1289" s="373" t="s">
        <v>170</v>
      </c>
      <c r="B1289" s="382" t="s">
        <v>1046</v>
      </c>
      <c r="C1289" s="373" t="s">
        <v>113</v>
      </c>
      <c r="D1289" s="373" t="s">
        <v>1047</v>
      </c>
      <c r="E1289" s="513" t="s">
        <v>340</v>
      </c>
      <c r="F1289" s="513"/>
      <c r="G1289" s="381" t="s">
        <v>161</v>
      </c>
      <c r="H1289" s="384">
        <v>1</v>
      </c>
      <c r="I1289" s="383">
        <v>3.31</v>
      </c>
      <c r="J1289" s="383">
        <v>3.31</v>
      </c>
    </row>
    <row r="1290" spans="1:10" ht="63.75" x14ac:dyDescent="0.25">
      <c r="A1290" s="376" t="s">
        <v>189</v>
      </c>
      <c r="B1290" s="391" t="s">
        <v>1052</v>
      </c>
      <c r="C1290" s="376" t="s">
        <v>113</v>
      </c>
      <c r="D1290" s="376" t="s">
        <v>1053</v>
      </c>
      <c r="E1290" s="510" t="s">
        <v>331</v>
      </c>
      <c r="F1290" s="510"/>
      <c r="G1290" s="390" t="s">
        <v>157</v>
      </c>
      <c r="H1290" s="393">
        <v>5.8000000000000004E-6</v>
      </c>
      <c r="I1290" s="392">
        <v>102997.07</v>
      </c>
      <c r="J1290" s="392">
        <v>0.59</v>
      </c>
    </row>
    <row r="1291" spans="1:10" ht="51" x14ac:dyDescent="0.25">
      <c r="A1291" s="376" t="s">
        <v>189</v>
      </c>
      <c r="B1291" s="391" t="s">
        <v>1054</v>
      </c>
      <c r="C1291" s="376" t="s">
        <v>113</v>
      </c>
      <c r="D1291" s="376" t="s">
        <v>1055</v>
      </c>
      <c r="E1291" s="510" t="s">
        <v>331</v>
      </c>
      <c r="F1291" s="510"/>
      <c r="G1291" s="390" t="s">
        <v>157</v>
      </c>
      <c r="H1291" s="393">
        <v>5.6999999999999996E-6</v>
      </c>
      <c r="I1291" s="392">
        <v>477912.41</v>
      </c>
      <c r="J1291" s="392">
        <v>2.72</v>
      </c>
    </row>
    <row r="1292" spans="1:10" ht="25.5" x14ac:dyDescent="0.25">
      <c r="A1292" s="377"/>
      <c r="B1292" s="377"/>
      <c r="C1292" s="377"/>
      <c r="D1292" s="377"/>
      <c r="E1292" s="377" t="s">
        <v>174</v>
      </c>
      <c r="F1292" s="396">
        <v>0</v>
      </c>
      <c r="G1292" s="377" t="s">
        <v>175</v>
      </c>
      <c r="H1292" s="396">
        <v>0</v>
      </c>
      <c r="I1292" s="377" t="s">
        <v>176</v>
      </c>
      <c r="J1292" s="396">
        <v>0</v>
      </c>
    </row>
    <row r="1293" spans="1:10" ht="15" customHeight="1" thickBot="1" x14ac:dyDescent="0.3">
      <c r="A1293" s="377"/>
      <c r="B1293" s="377"/>
      <c r="C1293" s="377"/>
      <c r="D1293" s="377"/>
      <c r="E1293" s="377" t="s">
        <v>177</v>
      </c>
      <c r="F1293" s="396">
        <v>0.67</v>
      </c>
      <c r="G1293" s="377"/>
      <c r="H1293" s="511" t="s">
        <v>178</v>
      </c>
      <c r="I1293" s="511"/>
      <c r="J1293" s="396">
        <v>3.98</v>
      </c>
    </row>
    <row r="1294" spans="1:10" ht="15.75" thickTop="1" x14ac:dyDescent="0.25">
      <c r="A1294" s="385"/>
      <c r="B1294" s="385"/>
      <c r="C1294" s="385"/>
      <c r="D1294" s="385"/>
      <c r="E1294" s="385"/>
      <c r="F1294" s="385"/>
      <c r="G1294" s="385"/>
      <c r="H1294" s="385"/>
      <c r="I1294" s="385"/>
      <c r="J1294" s="385"/>
    </row>
    <row r="1295" spans="1:10" ht="30" x14ac:dyDescent="0.25">
      <c r="A1295" s="375"/>
      <c r="B1295" s="380" t="s">
        <v>3</v>
      </c>
      <c r="C1295" s="375" t="s">
        <v>4</v>
      </c>
      <c r="D1295" s="375" t="s">
        <v>5</v>
      </c>
      <c r="E1295" s="512" t="s">
        <v>169</v>
      </c>
      <c r="F1295" s="512"/>
      <c r="G1295" s="379" t="s">
        <v>6</v>
      </c>
      <c r="H1295" s="380" t="s">
        <v>7</v>
      </c>
      <c r="I1295" s="380" t="s">
        <v>8</v>
      </c>
      <c r="J1295" s="380" t="s">
        <v>10</v>
      </c>
    </row>
    <row r="1296" spans="1:10" ht="52.9" customHeight="1" x14ac:dyDescent="0.25">
      <c r="A1296" s="373" t="s">
        <v>170</v>
      </c>
      <c r="B1296" s="382" t="s">
        <v>1044</v>
      </c>
      <c r="C1296" s="373" t="s">
        <v>113</v>
      </c>
      <c r="D1296" s="373" t="s">
        <v>1045</v>
      </c>
      <c r="E1296" s="513" t="s">
        <v>340</v>
      </c>
      <c r="F1296" s="513"/>
      <c r="G1296" s="381" t="s">
        <v>161</v>
      </c>
      <c r="H1296" s="384">
        <v>1</v>
      </c>
      <c r="I1296" s="383">
        <v>8.2100000000000009</v>
      </c>
      <c r="J1296" s="383">
        <v>8.2100000000000009</v>
      </c>
    </row>
    <row r="1297" spans="1:10" ht="15" customHeight="1" x14ac:dyDescent="0.25">
      <c r="A1297" s="376" t="s">
        <v>189</v>
      </c>
      <c r="B1297" s="391" t="s">
        <v>1052</v>
      </c>
      <c r="C1297" s="376" t="s">
        <v>113</v>
      </c>
      <c r="D1297" s="376" t="s">
        <v>1053</v>
      </c>
      <c r="E1297" s="510" t="s">
        <v>331</v>
      </c>
      <c r="F1297" s="510"/>
      <c r="G1297" s="390" t="s">
        <v>157</v>
      </c>
      <c r="H1297" s="393">
        <v>1.4399999999999999E-5</v>
      </c>
      <c r="I1297" s="392">
        <v>102997.07</v>
      </c>
      <c r="J1297" s="392">
        <v>1.48</v>
      </c>
    </row>
    <row r="1298" spans="1:10" ht="51" x14ac:dyDescent="0.25">
      <c r="A1298" s="376" t="s">
        <v>189</v>
      </c>
      <c r="B1298" s="391" t="s">
        <v>1054</v>
      </c>
      <c r="C1298" s="376" t="s">
        <v>113</v>
      </c>
      <c r="D1298" s="376" t="s">
        <v>1055</v>
      </c>
      <c r="E1298" s="510" t="s">
        <v>331</v>
      </c>
      <c r="F1298" s="510"/>
      <c r="G1298" s="390" t="s">
        <v>157</v>
      </c>
      <c r="H1298" s="393">
        <v>1.4100000000000001E-5</v>
      </c>
      <c r="I1298" s="392">
        <v>477912.41</v>
      </c>
      <c r="J1298" s="392">
        <v>6.73</v>
      </c>
    </row>
    <row r="1299" spans="1:10" ht="25.5" x14ac:dyDescent="0.25">
      <c r="A1299" s="377"/>
      <c r="B1299" s="377"/>
      <c r="C1299" s="377"/>
      <c r="D1299" s="377"/>
      <c r="E1299" s="377" t="s">
        <v>174</v>
      </c>
      <c r="F1299" s="396">
        <v>0</v>
      </c>
      <c r="G1299" s="377" t="s">
        <v>175</v>
      </c>
      <c r="H1299" s="396">
        <v>0</v>
      </c>
      <c r="I1299" s="377" t="s">
        <v>176</v>
      </c>
      <c r="J1299" s="396">
        <v>0</v>
      </c>
    </row>
    <row r="1300" spans="1:10" ht="15" customHeight="1" thickBot="1" x14ac:dyDescent="0.3">
      <c r="A1300" s="377"/>
      <c r="B1300" s="377"/>
      <c r="C1300" s="377"/>
      <c r="D1300" s="377"/>
      <c r="E1300" s="377" t="s">
        <v>177</v>
      </c>
      <c r="F1300" s="396">
        <v>1.67</v>
      </c>
      <c r="G1300" s="377"/>
      <c r="H1300" s="511" t="s">
        <v>178</v>
      </c>
      <c r="I1300" s="511"/>
      <c r="J1300" s="396">
        <v>9.8800000000000008</v>
      </c>
    </row>
    <row r="1301" spans="1:10" ht="15.75" thickTop="1" x14ac:dyDescent="0.25">
      <c r="A1301" s="385"/>
      <c r="B1301" s="385"/>
      <c r="C1301" s="385"/>
      <c r="D1301" s="385"/>
      <c r="E1301" s="385"/>
      <c r="F1301" s="385"/>
      <c r="G1301" s="385"/>
      <c r="H1301" s="385"/>
      <c r="I1301" s="385"/>
      <c r="J1301" s="385"/>
    </row>
    <row r="1302" spans="1:10" ht="30" x14ac:dyDescent="0.25">
      <c r="A1302" s="375"/>
      <c r="B1302" s="380" t="s">
        <v>3</v>
      </c>
      <c r="C1302" s="375" t="s">
        <v>4</v>
      </c>
      <c r="D1302" s="375" t="s">
        <v>5</v>
      </c>
      <c r="E1302" s="512" t="s">
        <v>169</v>
      </c>
      <c r="F1302" s="512"/>
      <c r="G1302" s="379" t="s">
        <v>6</v>
      </c>
      <c r="H1302" s="380" t="s">
        <v>7</v>
      </c>
      <c r="I1302" s="380" t="s">
        <v>8</v>
      </c>
      <c r="J1302" s="380" t="s">
        <v>10</v>
      </c>
    </row>
    <row r="1303" spans="1:10" ht="66" customHeight="1" x14ac:dyDescent="0.25">
      <c r="A1303" s="373" t="s">
        <v>170</v>
      </c>
      <c r="B1303" s="382" t="s">
        <v>1048</v>
      </c>
      <c r="C1303" s="373" t="s">
        <v>113</v>
      </c>
      <c r="D1303" s="373" t="s">
        <v>1049</v>
      </c>
      <c r="E1303" s="513" t="s">
        <v>340</v>
      </c>
      <c r="F1303" s="513"/>
      <c r="G1303" s="381" t="s">
        <v>161</v>
      </c>
      <c r="H1303" s="384">
        <v>1</v>
      </c>
      <c r="I1303" s="383">
        <v>37.81</v>
      </c>
      <c r="J1303" s="383">
        <v>37.81</v>
      </c>
    </row>
    <row r="1304" spans="1:10" ht="63.75" x14ac:dyDescent="0.25">
      <c r="A1304" s="376" t="s">
        <v>189</v>
      </c>
      <c r="B1304" s="391" t="s">
        <v>1052</v>
      </c>
      <c r="C1304" s="376" t="s">
        <v>113</v>
      </c>
      <c r="D1304" s="376" t="s">
        <v>1053</v>
      </c>
      <c r="E1304" s="510" t="s">
        <v>331</v>
      </c>
      <c r="F1304" s="510"/>
      <c r="G1304" s="390" t="s">
        <v>157</v>
      </c>
      <c r="H1304" s="393">
        <v>6.8899999999999994E-5</v>
      </c>
      <c r="I1304" s="392">
        <v>102997.07</v>
      </c>
      <c r="J1304" s="392">
        <v>7.09</v>
      </c>
    </row>
    <row r="1305" spans="1:10" ht="51" x14ac:dyDescent="0.25">
      <c r="A1305" s="376" t="s">
        <v>189</v>
      </c>
      <c r="B1305" s="391" t="s">
        <v>1054</v>
      </c>
      <c r="C1305" s="376" t="s">
        <v>113</v>
      </c>
      <c r="D1305" s="376" t="s">
        <v>1055</v>
      </c>
      <c r="E1305" s="510" t="s">
        <v>331</v>
      </c>
      <c r="F1305" s="510"/>
      <c r="G1305" s="390" t="s">
        <v>157</v>
      </c>
      <c r="H1305" s="393">
        <v>6.4300000000000004E-5</v>
      </c>
      <c r="I1305" s="392">
        <v>477912.41</v>
      </c>
      <c r="J1305" s="392">
        <v>30.72</v>
      </c>
    </row>
    <row r="1306" spans="1:10" ht="25.5" x14ac:dyDescent="0.25">
      <c r="A1306" s="377"/>
      <c r="B1306" s="377"/>
      <c r="C1306" s="377"/>
      <c r="D1306" s="377"/>
      <c r="E1306" s="377" t="s">
        <v>174</v>
      </c>
      <c r="F1306" s="396">
        <v>0</v>
      </c>
      <c r="G1306" s="377" t="s">
        <v>175</v>
      </c>
      <c r="H1306" s="396">
        <v>0</v>
      </c>
      <c r="I1306" s="377" t="s">
        <v>176</v>
      </c>
      <c r="J1306" s="396">
        <v>0</v>
      </c>
    </row>
    <row r="1307" spans="1:10" ht="15" customHeight="1" thickBot="1" x14ac:dyDescent="0.3">
      <c r="A1307" s="377"/>
      <c r="B1307" s="377"/>
      <c r="C1307" s="377"/>
      <c r="D1307" s="377"/>
      <c r="E1307" s="377" t="s">
        <v>177</v>
      </c>
      <c r="F1307" s="396">
        <v>7.69</v>
      </c>
      <c r="G1307" s="377"/>
      <c r="H1307" s="511" t="s">
        <v>178</v>
      </c>
      <c r="I1307" s="511"/>
      <c r="J1307" s="396">
        <v>45.5</v>
      </c>
    </row>
    <row r="1308" spans="1:10" ht="15.75" thickTop="1" x14ac:dyDescent="0.25">
      <c r="A1308" s="385"/>
      <c r="B1308" s="385"/>
      <c r="C1308" s="385"/>
      <c r="D1308" s="385"/>
      <c r="E1308" s="385"/>
      <c r="F1308" s="385"/>
      <c r="G1308" s="385"/>
      <c r="H1308" s="385"/>
      <c r="I1308" s="385"/>
      <c r="J1308" s="385"/>
    </row>
    <row r="1309" spans="1:10" ht="30" x14ac:dyDescent="0.25">
      <c r="A1309" s="375"/>
      <c r="B1309" s="380" t="s">
        <v>3</v>
      </c>
      <c r="C1309" s="375" t="s">
        <v>4</v>
      </c>
      <c r="D1309" s="375" t="s">
        <v>5</v>
      </c>
      <c r="E1309" s="512" t="s">
        <v>169</v>
      </c>
      <c r="F1309" s="512"/>
      <c r="G1309" s="379" t="s">
        <v>6</v>
      </c>
      <c r="H1309" s="380" t="s">
        <v>7</v>
      </c>
      <c r="I1309" s="380" t="s">
        <v>8</v>
      </c>
      <c r="J1309" s="380" t="s">
        <v>10</v>
      </c>
    </row>
    <row r="1310" spans="1:10" ht="66" customHeight="1" x14ac:dyDescent="0.25">
      <c r="A1310" s="373" t="s">
        <v>170</v>
      </c>
      <c r="B1310" s="382" t="s">
        <v>1050</v>
      </c>
      <c r="C1310" s="373" t="s">
        <v>113</v>
      </c>
      <c r="D1310" s="373" t="s">
        <v>1051</v>
      </c>
      <c r="E1310" s="513" t="s">
        <v>340</v>
      </c>
      <c r="F1310" s="513"/>
      <c r="G1310" s="381" t="s">
        <v>161</v>
      </c>
      <c r="H1310" s="384">
        <v>1</v>
      </c>
      <c r="I1310" s="383">
        <v>135.56</v>
      </c>
      <c r="J1310" s="383">
        <v>135.56</v>
      </c>
    </row>
    <row r="1311" spans="1:10" ht="25.5" x14ac:dyDescent="0.25">
      <c r="A1311" s="376" t="s">
        <v>189</v>
      </c>
      <c r="B1311" s="391" t="s">
        <v>938</v>
      </c>
      <c r="C1311" s="376" t="s">
        <v>113</v>
      </c>
      <c r="D1311" s="376" t="s">
        <v>939</v>
      </c>
      <c r="E1311" s="510" t="s">
        <v>190</v>
      </c>
      <c r="F1311" s="510"/>
      <c r="G1311" s="390" t="s">
        <v>95</v>
      </c>
      <c r="H1311" s="393">
        <v>22.37</v>
      </c>
      <c r="I1311" s="392">
        <v>6.06</v>
      </c>
      <c r="J1311" s="392">
        <v>135.56</v>
      </c>
    </row>
    <row r="1312" spans="1:10" ht="25.5" x14ac:dyDescent="0.25">
      <c r="A1312" s="377"/>
      <c r="B1312" s="377"/>
      <c r="C1312" s="377"/>
      <c r="D1312" s="377"/>
      <c r="E1312" s="377" t="s">
        <v>174</v>
      </c>
      <c r="F1312" s="396">
        <v>0</v>
      </c>
      <c r="G1312" s="377" t="s">
        <v>175</v>
      </c>
      <c r="H1312" s="396">
        <v>0</v>
      </c>
      <c r="I1312" s="377" t="s">
        <v>176</v>
      </c>
      <c r="J1312" s="396">
        <v>0</v>
      </c>
    </row>
    <row r="1313" spans="1:10" ht="15" customHeight="1" thickBot="1" x14ac:dyDescent="0.3">
      <c r="A1313" s="377"/>
      <c r="B1313" s="377"/>
      <c r="C1313" s="377"/>
      <c r="D1313" s="377"/>
      <c r="E1313" s="377" t="s">
        <v>177</v>
      </c>
      <c r="F1313" s="396">
        <v>27.58</v>
      </c>
      <c r="G1313" s="377"/>
      <c r="H1313" s="511" t="s">
        <v>178</v>
      </c>
      <c r="I1313" s="511"/>
      <c r="J1313" s="396">
        <v>163.13999999999999</v>
      </c>
    </row>
    <row r="1314" spans="1:10" ht="15.75" thickTop="1" x14ac:dyDescent="0.25">
      <c r="A1314" s="385"/>
      <c r="B1314" s="385"/>
      <c r="C1314" s="385"/>
      <c r="D1314" s="385"/>
      <c r="E1314" s="385"/>
      <c r="F1314" s="385"/>
      <c r="G1314" s="385"/>
      <c r="H1314" s="385"/>
      <c r="I1314" s="385"/>
      <c r="J1314" s="385"/>
    </row>
    <row r="1315" spans="1:10" ht="30" x14ac:dyDescent="0.25">
      <c r="A1315" s="375"/>
      <c r="B1315" s="380" t="s">
        <v>3</v>
      </c>
      <c r="C1315" s="375" t="s">
        <v>4</v>
      </c>
      <c r="D1315" s="375" t="s">
        <v>5</v>
      </c>
      <c r="E1315" s="512" t="s">
        <v>169</v>
      </c>
      <c r="F1315" s="512"/>
      <c r="G1315" s="379" t="s">
        <v>6</v>
      </c>
      <c r="H1315" s="380" t="s">
        <v>7</v>
      </c>
      <c r="I1315" s="380" t="s">
        <v>8</v>
      </c>
      <c r="J1315" s="380" t="s">
        <v>10</v>
      </c>
    </row>
    <row r="1316" spans="1:10" ht="14.45" customHeight="1" x14ac:dyDescent="0.25">
      <c r="A1316" s="373" t="s">
        <v>170</v>
      </c>
      <c r="B1316" s="382" t="s">
        <v>1159</v>
      </c>
      <c r="C1316" s="373" t="s">
        <v>113</v>
      </c>
      <c r="D1316" s="373" t="s">
        <v>1160</v>
      </c>
      <c r="E1316" s="513" t="s">
        <v>719</v>
      </c>
      <c r="F1316" s="513"/>
      <c r="G1316" s="381" t="s">
        <v>157</v>
      </c>
      <c r="H1316" s="384">
        <v>1</v>
      </c>
      <c r="I1316" s="383">
        <v>62.72</v>
      </c>
      <c r="J1316" s="383">
        <v>62.72</v>
      </c>
    </row>
    <row r="1317" spans="1:10" ht="26.45" customHeight="1" x14ac:dyDescent="0.25">
      <c r="A1317" s="374" t="s">
        <v>172</v>
      </c>
      <c r="B1317" s="387" t="s">
        <v>616</v>
      </c>
      <c r="C1317" s="374" t="s">
        <v>113</v>
      </c>
      <c r="D1317" s="374" t="s">
        <v>617</v>
      </c>
      <c r="E1317" s="514" t="s">
        <v>335</v>
      </c>
      <c r="F1317" s="514"/>
      <c r="G1317" s="386" t="s">
        <v>161</v>
      </c>
      <c r="H1317" s="389">
        <v>0.74099999999999999</v>
      </c>
      <c r="I1317" s="388">
        <v>27.11</v>
      </c>
      <c r="J1317" s="388">
        <v>20.079999999999998</v>
      </c>
    </row>
    <row r="1318" spans="1:10" ht="25.5" x14ac:dyDescent="0.25">
      <c r="A1318" s="374" t="s">
        <v>172</v>
      </c>
      <c r="B1318" s="387" t="s">
        <v>618</v>
      </c>
      <c r="C1318" s="374" t="s">
        <v>113</v>
      </c>
      <c r="D1318" s="374" t="s">
        <v>619</v>
      </c>
      <c r="E1318" s="514" t="s">
        <v>335</v>
      </c>
      <c r="F1318" s="514"/>
      <c r="G1318" s="386" t="s">
        <v>161</v>
      </c>
      <c r="H1318" s="389">
        <v>0.74099999999999999</v>
      </c>
      <c r="I1318" s="388">
        <v>34.78</v>
      </c>
      <c r="J1318" s="388">
        <v>25.77</v>
      </c>
    </row>
    <row r="1319" spans="1:10" x14ac:dyDescent="0.25">
      <c r="A1319" s="376" t="s">
        <v>189</v>
      </c>
      <c r="B1319" s="391" t="s">
        <v>1163</v>
      </c>
      <c r="C1319" s="376" t="s">
        <v>113</v>
      </c>
      <c r="D1319" s="376" t="s">
        <v>1164</v>
      </c>
      <c r="E1319" s="510" t="s">
        <v>190</v>
      </c>
      <c r="F1319" s="510"/>
      <c r="G1319" s="390" t="s">
        <v>157</v>
      </c>
      <c r="H1319" s="393">
        <v>1</v>
      </c>
      <c r="I1319" s="392">
        <v>5.58</v>
      </c>
      <c r="J1319" s="392">
        <v>5.58</v>
      </c>
    </row>
    <row r="1320" spans="1:10" ht="15" customHeight="1" x14ac:dyDescent="0.25">
      <c r="A1320" s="376" t="s">
        <v>189</v>
      </c>
      <c r="B1320" s="391" t="s">
        <v>1165</v>
      </c>
      <c r="C1320" s="376" t="s">
        <v>113</v>
      </c>
      <c r="D1320" s="376" t="s">
        <v>1166</v>
      </c>
      <c r="E1320" s="510" t="s">
        <v>190</v>
      </c>
      <c r="F1320" s="510"/>
      <c r="G1320" s="390" t="s">
        <v>157</v>
      </c>
      <c r="H1320" s="393">
        <v>1</v>
      </c>
      <c r="I1320" s="392">
        <v>4.9000000000000004</v>
      </c>
      <c r="J1320" s="392">
        <v>4.9000000000000004</v>
      </c>
    </row>
    <row r="1321" spans="1:10" x14ac:dyDescent="0.25">
      <c r="A1321" s="376" t="s">
        <v>189</v>
      </c>
      <c r="B1321" s="391" t="s">
        <v>1167</v>
      </c>
      <c r="C1321" s="376" t="s">
        <v>113</v>
      </c>
      <c r="D1321" s="376" t="s">
        <v>1168</v>
      </c>
      <c r="E1321" s="510" t="s">
        <v>190</v>
      </c>
      <c r="F1321" s="510"/>
      <c r="G1321" s="390" t="s">
        <v>157</v>
      </c>
      <c r="H1321" s="393">
        <v>1</v>
      </c>
      <c r="I1321" s="392">
        <v>6.39</v>
      </c>
      <c r="J1321" s="392">
        <v>6.39</v>
      </c>
    </row>
    <row r="1322" spans="1:10" ht="25.5" x14ac:dyDescent="0.25">
      <c r="A1322" s="377"/>
      <c r="B1322" s="377"/>
      <c r="C1322" s="377"/>
      <c r="D1322" s="377"/>
      <c r="E1322" s="377" t="s">
        <v>174</v>
      </c>
      <c r="F1322" s="396">
        <v>31.64</v>
      </c>
      <c r="G1322" s="377" t="s">
        <v>175</v>
      </c>
      <c r="H1322" s="396">
        <v>0</v>
      </c>
      <c r="I1322" s="377" t="s">
        <v>176</v>
      </c>
      <c r="J1322" s="396">
        <v>31.64</v>
      </c>
    </row>
    <row r="1323" spans="1:10" ht="15.75" thickBot="1" x14ac:dyDescent="0.3">
      <c r="A1323" s="377"/>
      <c r="B1323" s="377"/>
      <c r="C1323" s="377"/>
      <c r="D1323" s="377"/>
      <c r="E1323" s="377" t="s">
        <v>177</v>
      </c>
      <c r="F1323" s="396">
        <v>12.76</v>
      </c>
      <c r="G1323" s="377"/>
      <c r="H1323" s="511" t="s">
        <v>178</v>
      </c>
      <c r="I1323" s="511"/>
      <c r="J1323" s="396">
        <v>75.48</v>
      </c>
    </row>
    <row r="1324" spans="1:10" ht="15.75" thickTop="1" x14ac:dyDescent="0.25">
      <c r="A1324" s="385"/>
      <c r="B1324" s="385"/>
      <c r="C1324" s="385"/>
      <c r="D1324" s="385"/>
      <c r="E1324" s="385"/>
      <c r="F1324" s="385"/>
      <c r="G1324" s="385"/>
      <c r="H1324" s="385"/>
      <c r="I1324" s="385"/>
      <c r="J1324" s="385"/>
    </row>
    <row r="1325" spans="1:10" ht="30" x14ac:dyDescent="0.25">
      <c r="A1325" s="375"/>
      <c r="B1325" s="380" t="s">
        <v>3</v>
      </c>
      <c r="C1325" s="375" t="s">
        <v>4</v>
      </c>
      <c r="D1325" s="375" t="s">
        <v>5</v>
      </c>
      <c r="E1325" s="512" t="s">
        <v>169</v>
      </c>
      <c r="F1325" s="512"/>
      <c r="G1325" s="379" t="s">
        <v>6</v>
      </c>
      <c r="H1325" s="380" t="s">
        <v>7</v>
      </c>
      <c r="I1325" s="380" t="s">
        <v>8</v>
      </c>
      <c r="J1325" s="380" t="s">
        <v>10</v>
      </c>
    </row>
    <row r="1326" spans="1:10" ht="15" customHeight="1" x14ac:dyDescent="0.25">
      <c r="A1326" s="373" t="s">
        <v>170</v>
      </c>
      <c r="B1326" s="382" t="s">
        <v>826</v>
      </c>
      <c r="C1326" s="373" t="s">
        <v>113</v>
      </c>
      <c r="D1326" s="373" t="s">
        <v>827</v>
      </c>
      <c r="E1326" s="513" t="s">
        <v>335</v>
      </c>
      <c r="F1326" s="513"/>
      <c r="G1326" s="381" t="s">
        <v>161</v>
      </c>
      <c r="H1326" s="384">
        <v>1</v>
      </c>
      <c r="I1326" s="383">
        <v>26.76</v>
      </c>
      <c r="J1326" s="383">
        <v>26.76</v>
      </c>
    </row>
    <row r="1327" spans="1:10" ht="25.5" x14ac:dyDescent="0.25">
      <c r="A1327" s="374" t="s">
        <v>172</v>
      </c>
      <c r="B1327" s="387" t="s">
        <v>962</v>
      </c>
      <c r="C1327" s="374" t="s">
        <v>113</v>
      </c>
      <c r="D1327" s="374" t="s">
        <v>963</v>
      </c>
      <c r="E1327" s="514" t="s">
        <v>335</v>
      </c>
      <c r="F1327" s="514"/>
      <c r="G1327" s="386" t="s">
        <v>161</v>
      </c>
      <c r="H1327" s="389">
        <v>1</v>
      </c>
      <c r="I1327" s="388">
        <v>0.08</v>
      </c>
      <c r="J1327" s="388">
        <v>0.08</v>
      </c>
    </row>
    <row r="1328" spans="1:10" ht="25.5" x14ac:dyDescent="0.25">
      <c r="A1328" s="376" t="s">
        <v>189</v>
      </c>
      <c r="B1328" s="391" t="s">
        <v>277</v>
      </c>
      <c r="C1328" s="376" t="s">
        <v>113</v>
      </c>
      <c r="D1328" s="376" t="s">
        <v>278</v>
      </c>
      <c r="E1328" s="510" t="s">
        <v>492</v>
      </c>
      <c r="F1328" s="510"/>
      <c r="G1328" s="390" t="s">
        <v>161</v>
      </c>
      <c r="H1328" s="393">
        <v>1</v>
      </c>
      <c r="I1328" s="392">
        <v>5</v>
      </c>
      <c r="J1328" s="392">
        <v>5</v>
      </c>
    </row>
    <row r="1329" spans="1:10" ht="25.5" x14ac:dyDescent="0.25">
      <c r="A1329" s="376" t="s">
        <v>189</v>
      </c>
      <c r="B1329" s="391" t="s">
        <v>279</v>
      </c>
      <c r="C1329" s="376" t="s">
        <v>113</v>
      </c>
      <c r="D1329" s="376" t="s">
        <v>280</v>
      </c>
      <c r="E1329" s="510" t="s">
        <v>492</v>
      </c>
      <c r="F1329" s="510"/>
      <c r="G1329" s="390" t="s">
        <v>161</v>
      </c>
      <c r="H1329" s="393">
        <v>1</v>
      </c>
      <c r="I1329" s="392">
        <v>0.88</v>
      </c>
      <c r="J1329" s="392">
        <v>0.88</v>
      </c>
    </row>
    <row r="1330" spans="1:10" ht="52.9" customHeight="1" x14ac:dyDescent="0.25">
      <c r="A1330" s="376" t="s">
        <v>189</v>
      </c>
      <c r="B1330" s="391" t="s">
        <v>243</v>
      </c>
      <c r="C1330" s="376" t="s">
        <v>113</v>
      </c>
      <c r="D1330" s="376" t="s">
        <v>244</v>
      </c>
      <c r="E1330" s="510" t="s">
        <v>492</v>
      </c>
      <c r="F1330" s="510"/>
      <c r="G1330" s="390" t="s">
        <v>161</v>
      </c>
      <c r="H1330" s="393">
        <v>1</v>
      </c>
      <c r="I1330" s="392">
        <v>1.49</v>
      </c>
      <c r="J1330" s="392">
        <v>1.49</v>
      </c>
    </row>
    <row r="1331" spans="1:10" ht="52.9" customHeight="1" x14ac:dyDescent="0.25">
      <c r="A1331" s="376" t="s">
        <v>189</v>
      </c>
      <c r="B1331" s="391" t="s">
        <v>245</v>
      </c>
      <c r="C1331" s="376" t="s">
        <v>113</v>
      </c>
      <c r="D1331" s="376" t="s">
        <v>246</v>
      </c>
      <c r="E1331" s="510" t="s">
        <v>492</v>
      </c>
      <c r="F1331" s="510"/>
      <c r="G1331" s="390" t="s">
        <v>161</v>
      </c>
      <c r="H1331" s="393">
        <v>1</v>
      </c>
      <c r="I1331" s="392">
        <v>0.11</v>
      </c>
      <c r="J1331" s="392">
        <v>0.11</v>
      </c>
    </row>
    <row r="1332" spans="1:10" ht="25.5" x14ac:dyDescent="0.25">
      <c r="A1332" s="376" t="s">
        <v>189</v>
      </c>
      <c r="B1332" s="391" t="s">
        <v>281</v>
      </c>
      <c r="C1332" s="376" t="s">
        <v>113</v>
      </c>
      <c r="D1332" s="376" t="s">
        <v>282</v>
      </c>
      <c r="E1332" s="510" t="s">
        <v>492</v>
      </c>
      <c r="F1332" s="510"/>
      <c r="G1332" s="390" t="s">
        <v>161</v>
      </c>
      <c r="H1332" s="393">
        <v>1</v>
      </c>
      <c r="I1332" s="392">
        <v>0.59</v>
      </c>
      <c r="J1332" s="392">
        <v>0.59</v>
      </c>
    </row>
    <row r="1333" spans="1:10" ht="15" customHeight="1" x14ac:dyDescent="0.25">
      <c r="A1333" s="376" t="s">
        <v>189</v>
      </c>
      <c r="B1333" s="391" t="s">
        <v>283</v>
      </c>
      <c r="C1333" s="376" t="s">
        <v>113</v>
      </c>
      <c r="D1333" s="376" t="s">
        <v>284</v>
      </c>
      <c r="E1333" s="510" t="s">
        <v>492</v>
      </c>
      <c r="F1333" s="510"/>
      <c r="G1333" s="390" t="s">
        <v>161</v>
      </c>
      <c r="H1333" s="393">
        <v>1</v>
      </c>
      <c r="I1333" s="392">
        <v>1.41</v>
      </c>
      <c r="J1333" s="392">
        <v>1.41</v>
      </c>
    </row>
    <row r="1334" spans="1:10" x14ac:dyDescent="0.25">
      <c r="A1334" s="376" t="s">
        <v>189</v>
      </c>
      <c r="B1334" s="391" t="s">
        <v>964</v>
      </c>
      <c r="C1334" s="376" t="s">
        <v>113</v>
      </c>
      <c r="D1334" s="376" t="s">
        <v>965</v>
      </c>
      <c r="E1334" s="510" t="s">
        <v>242</v>
      </c>
      <c r="F1334" s="510"/>
      <c r="G1334" s="390" t="s">
        <v>161</v>
      </c>
      <c r="H1334" s="393">
        <v>1</v>
      </c>
      <c r="I1334" s="392">
        <v>17.2</v>
      </c>
      <c r="J1334" s="392">
        <v>17.2</v>
      </c>
    </row>
    <row r="1335" spans="1:10" ht="25.5" x14ac:dyDescent="0.25">
      <c r="A1335" s="377"/>
      <c r="B1335" s="377"/>
      <c r="C1335" s="377"/>
      <c r="D1335" s="377"/>
      <c r="E1335" s="377" t="s">
        <v>174</v>
      </c>
      <c r="F1335" s="396">
        <v>17.28</v>
      </c>
      <c r="G1335" s="377" t="s">
        <v>175</v>
      </c>
      <c r="H1335" s="396">
        <v>0</v>
      </c>
      <c r="I1335" s="377" t="s">
        <v>176</v>
      </c>
      <c r="J1335" s="396">
        <v>17.28</v>
      </c>
    </row>
    <row r="1336" spans="1:10" ht="15.75" thickBot="1" x14ac:dyDescent="0.3">
      <c r="A1336" s="377"/>
      <c r="B1336" s="377"/>
      <c r="C1336" s="377"/>
      <c r="D1336" s="377"/>
      <c r="E1336" s="377" t="s">
        <v>177</v>
      </c>
      <c r="F1336" s="396">
        <v>5.44</v>
      </c>
      <c r="G1336" s="377"/>
      <c r="H1336" s="511" t="s">
        <v>178</v>
      </c>
      <c r="I1336" s="511"/>
      <c r="J1336" s="396">
        <v>32.200000000000003</v>
      </c>
    </row>
    <row r="1337" spans="1:10" ht="52.9" customHeight="1" thickTop="1" x14ac:dyDescent="0.25">
      <c r="A1337" s="385"/>
      <c r="B1337" s="385"/>
      <c r="C1337" s="385"/>
      <c r="D1337" s="385"/>
      <c r="E1337" s="385"/>
      <c r="F1337" s="385"/>
      <c r="G1337" s="385"/>
      <c r="H1337" s="385"/>
      <c r="I1337" s="385"/>
      <c r="J1337" s="385"/>
    </row>
    <row r="1338" spans="1:10" ht="52.9" customHeight="1" x14ac:dyDescent="0.25">
      <c r="A1338" s="375"/>
      <c r="B1338" s="380" t="s">
        <v>3</v>
      </c>
      <c r="C1338" s="375" t="s">
        <v>4</v>
      </c>
      <c r="D1338" s="375" t="s">
        <v>5</v>
      </c>
      <c r="E1338" s="512" t="s">
        <v>169</v>
      </c>
      <c r="F1338" s="512"/>
      <c r="G1338" s="379" t="s">
        <v>6</v>
      </c>
      <c r="H1338" s="380" t="s">
        <v>7</v>
      </c>
      <c r="I1338" s="380" t="s">
        <v>8</v>
      </c>
      <c r="J1338" s="380" t="s">
        <v>10</v>
      </c>
    </row>
    <row r="1339" spans="1:10" ht="52.9" customHeight="1" x14ac:dyDescent="0.25">
      <c r="A1339" s="373" t="s">
        <v>170</v>
      </c>
      <c r="B1339" s="382" t="s">
        <v>804</v>
      </c>
      <c r="C1339" s="373" t="s">
        <v>113</v>
      </c>
      <c r="D1339" s="373" t="s">
        <v>805</v>
      </c>
      <c r="E1339" s="513" t="s">
        <v>339</v>
      </c>
      <c r="F1339" s="513"/>
      <c r="G1339" s="381" t="s">
        <v>272</v>
      </c>
      <c r="H1339" s="384">
        <v>1</v>
      </c>
      <c r="I1339" s="383">
        <v>0.25</v>
      </c>
      <c r="J1339" s="383">
        <v>0.25</v>
      </c>
    </row>
    <row r="1340" spans="1:10" ht="52.9" customHeight="1" x14ac:dyDescent="0.25">
      <c r="A1340" s="374" t="s">
        <v>172</v>
      </c>
      <c r="B1340" s="387" t="s">
        <v>1056</v>
      </c>
      <c r="C1340" s="374" t="s">
        <v>113</v>
      </c>
      <c r="D1340" s="374" t="s">
        <v>1057</v>
      </c>
      <c r="E1340" s="514" t="s">
        <v>340</v>
      </c>
      <c r="F1340" s="514"/>
      <c r="G1340" s="386" t="s">
        <v>161</v>
      </c>
      <c r="H1340" s="389">
        <v>1</v>
      </c>
      <c r="I1340" s="388">
        <v>0.21</v>
      </c>
      <c r="J1340" s="388">
        <v>0.21</v>
      </c>
    </row>
    <row r="1341" spans="1:10" ht="51" x14ac:dyDescent="0.25">
      <c r="A1341" s="374" t="s">
        <v>172</v>
      </c>
      <c r="B1341" s="387" t="s">
        <v>1058</v>
      </c>
      <c r="C1341" s="374" t="s">
        <v>113</v>
      </c>
      <c r="D1341" s="374" t="s">
        <v>1059</v>
      </c>
      <c r="E1341" s="514" t="s">
        <v>340</v>
      </c>
      <c r="F1341" s="514"/>
      <c r="G1341" s="386" t="s">
        <v>161</v>
      </c>
      <c r="H1341" s="389">
        <v>1</v>
      </c>
      <c r="I1341" s="388">
        <v>0.04</v>
      </c>
      <c r="J1341" s="388">
        <v>0.04</v>
      </c>
    </row>
    <row r="1342" spans="1:10" ht="15" customHeight="1" x14ac:dyDescent="0.25">
      <c r="A1342" s="377"/>
      <c r="B1342" s="377"/>
      <c r="C1342" s="377"/>
      <c r="D1342" s="377"/>
      <c r="E1342" s="377" t="s">
        <v>174</v>
      </c>
      <c r="F1342" s="396">
        <v>0</v>
      </c>
      <c r="G1342" s="377" t="s">
        <v>175</v>
      </c>
      <c r="H1342" s="396">
        <v>0</v>
      </c>
      <c r="I1342" s="377" t="s">
        <v>176</v>
      </c>
      <c r="J1342" s="396">
        <v>0</v>
      </c>
    </row>
    <row r="1343" spans="1:10" ht="15.75" thickBot="1" x14ac:dyDescent="0.3">
      <c r="A1343" s="377"/>
      <c r="B1343" s="377"/>
      <c r="C1343" s="377"/>
      <c r="D1343" s="377"/>
      <c r="E1343" s="377" t="s">
        <v>177</v>
      </c>
      <c r="F1343" s="396">
        <v>0.05</v>
      </c>
      <c r="G1343" s="377"/>
      <c r="H1343" s="511" t="s">
        <v>178</v>
      </c>
      <c r="I1343" s="511"/>
      <c r="J1343" s="396">
        <v>0.3</v>
      </c>
    </row>
    <row r="1344" spans="1:10" ht="15.75" thickTop="1" x14ac:dyDescent="0.25">
      <c r="A1344" s="385"/>
      <c r="B1344" s="385"/>
      <c r="C1344" s="385"/>
      <c r="D1344" s="385"/>
      <c r="E1344" s="385"/>
      <c r="F1344" s="385"/>
      <c r="G1344" s="385"/>
      <c r="H1344" s="385"/>
      <c r="I1344" s="385"/>
      <c r="J1344" s="385"/>
    </row>
    <row r="1345" spans="1:10" ht="52.9" customHeight="1" x14ac:dyDescent="0.25">
      <c r="A1345" s="375"/>
      <c r="B1345" s="380" t="s">
        <v>3</v>
      </c>
      <c r="C1345" s="375" t="s">
        <v>4</v>
      </c>
      <c r="D1345" s="375" t="s">
        <v>5</v>
      </c>
      <c r="E1345" s="512" t="s">
        <v>169</v>
      </c>
      <c r="F1345" s="512"/>
      <c r="G1345" s="379" t="s">
        <v>6</v>
      </c>
      <c r="H1345" s="380" t="s">
        <v>7</v>
      </c>
      <c r="I1345" s="380" t="s">
        <v>8</v>
      </c>
      <c r="J1345" s="380" t="s">
        <v>10</v>
      </c>
    </row>
    <row r="1346" spans="1:10" ht="15" customHeight="1" x14ac:dyDescent="0.25">
      <c r="A1346" s="373" t="s">
        <v>170</v>
      </c>
      <c r="B1346" s="382" t="s">
        <v>802</v>
      </c>
      <c r="C1346" s="373" t="s">
        <v>113</v>
      </c>
      <c r="D1346" s="373" t="s">
        <v>803</v>
      </c>
      <c r="E1346" s="513" t="s">
        <v>339</v>
      </c>
      <c r="F1346" s="513"/>
      <c r="G1346" s="381" t="s">
        <v>271</v>
      </c>
      <c r="H1346" s="384">
        <v>1</v>
      </c>
      <c r="I1346" s="383">
        <v>5.25</v>
      </c>
      <c r="J1346" s="383">
        <v>5.25</v>
      </c>
    </row>
    <row r="1347" spans="1:10" ht="51" x14ac:dyDescent="0.25">
      <c r="A1347" s="374" t="s">
        <v>172</v>
      </c>
      <c r="B1347" s="387" t="s">
        <v>1056</v>
      </c>
      <c r="C1347" s="374" t="s">
        <v>113</v>
      </c>
      <c r="D1347" s="374" t="s">
        <v>1057</v>
      </c>
      <c r="E1347" s="514" t="s">
        <v>340</v>
      </c>
      <c r="F1347" s="514"/>
      <c r="G1347" s="386" t="s">
        <v>161</v>
      </c>
      <c r="H1347" s="389">
        <v>1</v>
      </c>
      <c r="I1347" s="388">
        <v>0.21</v>
      </c>
      <c r="J1347" s="388">
        <v>0.21</v>
      </c>
    </row>
    <row r="1348" spans="1:10" ht="15" customHeight="1" x14ac:dyDescent="0.25">
      <c r="A1348" s="374" t="s">
        <v>172</v>
      </c>
      <c r="B1348" s="387" t="s">
        <v>1058</v>
      </c>
      <c r="C1348" s="374" t="s">
        <v>113</v>
      </c>
      <c r="D1348" s="374" t="s">
        <v>1059</v>
      </c>
      <c r="E1348" s="514" t="s">
        <v>340</v>
      </c>
      <c r="F1348" s="514"/>
      <c r="G1348" s="386" t="s">
        <v>161</v>
      </c>
      <c r="H1348" s="389">
        <v>1</v>
      </c>
      <c r="I1348" s="388">
        <v>0.04</v>
      </c>
      <c r="J1348" s="388">
        <v>0.04</v>
      </c>
    </row>
    <row r="1349" spans="1:10" ht="51" x14ac:dyDescent="0.25">
      <c r="A1349" s="374" t="s">
        <v>172</v>
      </c>
      <c r="B1349" s="387" t="s">
        <v>1060</v>
      </c>
      <c r="C1349" s="374" t="s">
        <v>113</v>
      </c>
      <c r="D1349" s="374" t="s">
        <v>1061</v>
      </c>
      <c r="E1349" s="514" t="s">
        <v>340</v>
      </c>
      <c r="F1349" s="514"/>
      <c r="G1349" s="386" t="s">
        <v>161</v>
      </c>
      <c r="H1349" s="389">
        <v>1</v>
      </c>
      <c r="I1349" s="388">
        <v>0.14000000000000001</v>
      </c>
      <c r="J1349" s="388">
        <v>0.14000000000000001</v>
      </c>
    </row>
    <row r="1350" spans="1:10" ht="51" x14ac:dyDescent="0.25">
      <c r="A1350" s="374" t="s">
        <v>172</v>
      </c>
      <c r="B1350" s="387" t="s">
        <v>1062</v>
      </c>
      <c r="C1350" s="374" t="s">
        <v>113</v>
      </c>
      <c r="D1350" s="374" t="s">
        <v>1063</v>
      </c>
      <c r="E1350" s="514" t="s">
        <v>340</v>
      </c>
      <c r="F1350" s="514"/>
      <c r="G1350" s="386" t="s">
        <v>161</v>
      </c>
      <c r="H1350" s="389">
        <v>1</v>
      </c>
      <c r="I1350" s="388">
        <v>4.8600000000000003</v>
      </c>
      <c r="J1350" s="388">
        <v>4.8600000000000003</v>
      </c>
    </row>
    <row r="1351" spans="1:10" ht="52.9" customHeight="1" x14ac:dyDescent="0.25">
      <c r="A1351" s="377"/>
      <c r="B1351" s="377"/>
      <c r="C1351" s="377"/>
      <c r="D1351" s="377"/>
      <c r="E1351" s="377" t="s">
        <v>174</v>
      </c>
      <c r="F1351" s="396">
        <v>0</v>
      </c>
      <c r="G1351" s="377" t="s">
        <v>175</v>
      </c>
      <c r="H1351" s="396">
        <v>0</v>
      </c>
      <c r="I1351" s="377" t="s">
        <v>176</v>
      </c>
      <c r="J1351" s="396">
        <v>0</v>
      </c>
    </row>
    <row r="1352" spans="1:10" ht="15.75" thickBot="1" x14ac:dyDescent="0.3">
      <c r="A1352" s="377"/>
      <c r="B1352" s="377"/>
      <c r="C1352" s="377"/>
      <c r="D1352" s="377"/>
      <c r="E1352" s="377" t="s">
        <v>177</v>
      </c>
      <c r="F1352" s="396">
        <v>1.06</v>
      </c>
      <c r="G1352" s="377"/>
      <c r="H1352" s="511" t="s">
        <v>178</v>
      </c>
      <c r="I1352" s="511"/>
      <c r="J1352" s="396">
        <v>6.31</v>
      </c>
    </row>
    <row r="1353" spans="1:10" ht="15.75" thickTop="1" x14ac:dyDescent="0.25">
      <c r="A1353" s="385"/>
      <c r="B1353" s="385"/>
      <c r="C1353" s="385"/>
      <c r="D1353" s="385"/>
      <c r="E1353" s="385"/>
      <c r="F1353" s="385"/>
      <c r="G1353" s="385"/>
      <c r="H1353" s="385"/>
      <c r="I1353" s="385"/>
      <c r="J1353" s="385"/>
    </row>
    <row r="1354" spans="1:10" ht="15" customHeight="1" x14ac:dyDescent="0.25">
      <c r="A1354" s="375"/>
      <c r="B1354" s="380" t="s">
        <v>3</v>
      </c>
      <c r="C1354" s="375" t="s">
        <v>4</v>
      </c>
      <c r="D1354" s="375" t="s">
        <v>5</v>
      </c>
      <c r="E1354" s="512" t="s">
        <v>169</v>
      </c>
      <c r="F1354" s="512"/>
      <c r="G1354" s="379" t="s">
        <v>6</v>
      </c>
      <c r="H1354" s="380" t="s">
        <v>7</v>
      </c>
      <c r="I1354" s="380" t="s">
        <v>8</v>
      </c>
      <c r="J1354" s="380" t="s">
        <v>10</v>
      </c>
    </row>
    <row r="1355" spans="1:10" ht="51" x14ac:dyDescent="0.25">
      <c r="A1355" s="373" t="s">
        <v>170</v>
      </c>
      <c r="B1355" s="382" t="s">
        <v>1056</v>
      </c>
      <c r="C1355" s="373" t="s">
        <v>113</v>
      </c>
      <c r="D1355" s="373" t="s">
        <v>1057</v>
      </c>
      <c r="E1355" s="513" t="s">
        <v>340</v>
      </c>
      <c r="F1355" s="513"/>
      <c r="G1355" s="381" t="s">
        <v>161</v>
      </c>
      <c r="H1355" s="384">
        <v>1</v>
      </c>
      <c r="I1355" s="383">
        <v>0.21</v>
      </c>
      <c r="J1355" s="383">
        <v>0.21</v>
      </c>
    </row>
    <row r="1356" spans="1:10" ht="51" x14ac:dyDescent="0.25">
      <c r="A1356" s="376" t="s">
        <v>189</v>
      </c>
      <c r="B1356" s="391" t="s">
        <v>1064</v>
      </c>
      <c r="C1356" s="376" t="s">
        <v>113</v>
      </c>
      <c r="D1356" s="376" t="s">
        <v>1065</v>
      </c>
      <c r="E1356" s="510" t="s">
        <v>331</v>
      </c>
      <c r="F1356" s="510"/>
      <c r="G1356" s="390" t="s">
        <v>157</v>
      </c>
      <c r="H1356" s="393">
        <v>7.2000000000000002E-5</v>
      </c>
      <c r="I1356" s="392">
        <v>2947</v>
      </c>
      <c r="J1356" s="392">
        <v>0.21</v>
      </c>
    </row>
    <row r="1357" spans="1:10" ht="52.9" customHeight="1" x14ac:dyDescent="0.25">
      <c r="A1357" s="377"/>
      <c r="B1357" s="377"/>
      <c r="C1357" s="377"/>
      <c r="D1357" s="377"/>
      <c r="E1357" s="377" t="s">
        <v>174</v>
      </c>
      <c r="F1357" s="396">
        <v>0</v>
      </c>
      <c r="G1357" s="377" t="s">
        <v>175</v>
      </c>
      <c r="H1357" s="396">
        <v>0</v>
      </c>
      <c r="I1357" s="377" t="s">
        <v>176</v>
      </c>
      <c r="J1357" s="396">
        <v>0</v>
      </c>
    </row>
    <row r="1358" spans="1:10" ht="15.75" thickBot="1" x14ac:dyDescent="0.3">
      <c r="A1358" s="377"/>
      <c r="B1358" s="377"/>
      <c r="C1358" s="377"/>
      <c r="D1358" s="377"/>
      <c r="E1358" s="377" t="s">
        <v>177</v>
      </c>
      <c r="F1358" s="396">
        <v>0.04</v>
      </c>
      <c r="G1358" s="377"/>
      <c r="H1358" s="511" t="s">
        <v>178</v>
      </c>
      <c r="I1358" s="511"/>
      <c r="J1358" s="396">
        <v>0.25</v>
      </c>
    </row>
    <row r="1359" spans="1:10" ht="15.75" thickTop="1" x14ac:dyDescent="0.25">
      <c r="A1359" s="385"/>
      <c r="B1359" s="385"/>
      <c r="C1359" s="385"/>
      <c r="D1359" s="385"/>
      <c r="E1359" s="385"/>
      <c r="F1359" s="385"/>
      <c r="G1359" s="385"/>
      <c r="H1359" s="385"/>
      <c r="I1359" s="385"/>
      <c r="J1359" s="385"/>
    </row>
    <row r="1360" spans="1:10" ht="15" customHeight="1" x14ac:dyDescent="0.25">
      <c r="A1360" s="375"/>
      <c r="B1360" s="380" t="s">
        <v>3</v>
      </c>
      <c r="C1360" s="375" t="s">
        <v>4</v>
      </c>
      <c r="D1360" s="375" t="s">
        <v>5</v>
      </c>
      <c r="E1360" s="512" t="s">
        <v>169</v>
      </c>
      <c r="F1360" s="512"/>
      <c r="G1360" s="379" t="s">
        <v>6</v>
      </c>
      <c r="H1360" s="380" t="s">
        <v>7</v>
      </c>
      <c r="I1360" s="380" t="s">
        <v>8</v>
      </c>
      <c r="J1360" s="380" t="s">
        <v>10</v>
      </c>
    </row>
    <row r="1361" spans="1:10" ht="51" x14ac:dyDescent="0.25">
      <c r="A1361" s="373" t="s">
        <v>170</v>
      </c>
      <c r="B1361" s="382" t="s">
        <v>1058</v>
      </c>
      <c r="C1361" s="373" t="s">
        <v>113</v>
      </c>
      <c r="D1361" s="373" t="s">
        <v>1059</v>
      </c>
      <c r="E1361" s="513" t="s">
        <v>340</v>
      </c>
      <c r="F1361" s="513"/>
      <c r="G1361" s="381" t="s">
        <v>161</v>
      </c>
      <c r="H1361" s="384">
        <v>1</v>
      </c>
      <c r="I1361" s="383">
        <v>0.04</v>
      </c>
      <c r="J1361" s="383">
        <v>0.04</v>
      </c>
    </row>
    <row r="1362" spans="1:10" ht="51" x14ac:dyDescent="0.25">
      <c r="A1362" s="376" t="s">
        <v>189</v>
      </c>
      <c r="B1362" s="391" t="s">
        <v>1064</v>
      </c>
      <c r="C1362" s="376" t="s">
        <v>113</v>
      </c>
      <c r="D1362" s="376" t="s">
        <v>1065</v>
      </c>
      <c r="E1362" s="510" t="s">
        <v>331</v>
      </c>
      <c r="F1362" s="510"/>
      <c r="G1362" s="390" t="s">
        <v>157</v>
      </c>
      <c r="H1362" s="393">
        <v>1.4800000000000001E-5</v>
      </c>
      <c r="I1362" s="392">
        <v>2947</v>
      </c>
      <c r="J1362" s="392">
        <v>0.04</v>
      </c>
    </row>
    <row r="1363" spans="1:10" ht="52.9" customHeight="1" x14ac:dyDescent="0.25">
      <c r="A1363" s="377"/>
      <c r="B1363" s="377"/>
      <c r="C1363" s="377"/>
      <c r="D1363" s="377"/>
      <c r="E1363" s="377" t="s">
        <v>174</v>
      </c>
      <c r="F1363" s="396">
        <v>0</v>
      </c>
      <c r="G1363" s="377" t="s">
        <v>175</v>
      </c>
      <c r="H1363" s="396">
        <v>0</v>
      </c>
      <c r="I1363" s="377" t="s">
        <v>176</v>
      </c>
      <c r="J1363" s="396">
        <v>0</v>
      </c>
    </row>
    <row r="1364" spans="1:10" ht="15.75" thickBot="1" x14ac:dyDescent="0.3">
      <c r="A1364" s="377"/>
      <c r="B1364" s="377"/>
      <c r="C1364" s="377"/>
      <c r="D1364" s="377"/>
      <c r="E1364" s="377" t="s">
        <v>177</v>
      </c>
      <c r="F1364" s="396">
        <v>0</v>
      </c>
      <c r="G1364" s="377"/>
      <c r="H1364" s="511" t="s">
        <v>178</v>
      </c>
      <c r="I1364" s="511"/>
      <c r="J1364" s="396">
        <v>0.04</v>
      </c>
    </row>
    <row r="1365" spans="1:10" ht="15.75" thickTop="1" x14ac:dyDescent="0.25">
      <c r="A1365" s="385"/>
      <c r="B1365" s="385"/>
      <c r="C1365" s="385"/>
      <c r="D1365" s="385"/>
      <c r="E1365" s="385"/>
      <c r="F1365" s="385"/>
      <c r="G1365" s="385"/>
      <c r="H1365" s="385"/>
      <c r="I1365" s="385"/>
      <c r="J1365" s="385"/>
    </row>
    <row r="1366" spans="1:10" ht="15" customHeight="1" x14ac:dyDescent="0.25">
      <c r="A1366" s="375"/>
      <c r="B1366" s="380" t="s">
        <v>3</v>
      </c>
      <c r="C1366" s="375" t="s">
        <v>4</v>
      </c>
      <c r="D1366" s="375" t="s">
        <v>5</v>
      </c>
      <c r="E1366" s="512" t="s">
        <v>169</v>
      </c>
      <c r="F1366" s="512"/>
      <c r="G1366" s="379" t="s">
        <v>6</v>
      </c>
      <c r="H1366" s="380" t="s">
        <v>7</v>
      </c>
      <c r="I1366" s="380" t="s">
        <v>8</v>
      </c>
      <c r="J1366" s="380" t="s">
        <v>10</v>
      </c>
    </row>
    <row r="1367" spans="1:10" ht="51" x14ac:dyDescent="0.25">
      <c r="A1367" s="373" t="s">
        <v>170</v>
      </c>
      <c r="B1367" s="382" t="s">
        <v>1060</v>
      </c>
      <c r="C1367" s="373" t="s">
        <v>113</v>
      </c>
      <c r="D1367" s="373" t="s">
        <v>1061</v>
      </c>
      <c r="E1367" s="513" t="s">
        <v>340</v>
      </c>
      <c r="F1367" s="513"/>
      <c r="G1367" s="381" t="s">
        <v>161</v>
      </c>
      <c r="H1367" s="384">
        <v>1</v>
      </c>
      <c r="I1367" s="383">
        <v>0.14000000000000001</v>
      </c>
      <c r="J1367" s="383">
        <v>0.14000000000000001</v>
      </c>
    </row>
    <row r="1368" spans="1:10" ht="51" x14ac:dyDescent="0.25">
      <c r="A1368" s="376" t="s">
        <v>189</v>
      </c>
      <c r="B1368" s="391" t="s">
        <v>1064</v>
      </c>
      <c r="C1368" s="376" t="s">
        <v>113</v>
      </c>
      <c r="D1368" s="376" t="s">
        <v>1065</v>
      </c>
      <c r="E1368" s="510" t="s">
        <v>331</v>
      </c>
      <c r="F1368" s="510"/>
      <c r="G1368" s="390" t="s">
        <v>157</v>
      </c>
      <c r="H1368" s="393">
        <v>5.0000000000000002E-5</v>
      </c>
      <c r="I1368" s="392">
        <v>2947</v>
      </c>
      <c r="J1368" s="392">
        <v>0.14000000000000001</v>
      </c>
    </row>
    <row r="1369" spans="1:10" ht="25.5" x14ac:dyDescent="0.25">
      <c r="A1369" s="377"/>
      <c r="B1369" s="377"/>
      <c r="C1369" s="377"/>
      <c r="D1369" s="377"/>
      <c r="E1369" s="377" t="s">
        <v>174</v>
      </c>
      <c r="F1369" s="396">
        <v>0</v>
      </c>
      <c r="G1369" s="377" t="s">
        <v>175</v>
      </c>
      <c r="H1369" s="396">
        <v>0</v>
      </c>
      <c r="I1369" s="377" t="s">
        <v>176</v>
      </c>
      <c r="J1369" s="396">
        <v>0</v>
      </c>
    </row>
    <row r="1370" spans="1:10" ht="26.45" customHeight="1" thickBot="1" x14ac:dyDescent="0.3">
      <c r="A1370" s="377"/>
      <c r="B1370" s="377"/>
      <c r="C1370" s="377"/>
      <c r="D1370" s="377"/>
      <c r="E1370" s="377" t="s">
        <v>177</v>
      </c>
      <c r="F1370" s="396">
        <v>0.02</v>
      </c>
      <c r="G1370" s="377"/>
      <c r="H1370" s="511" t="s">
        <v>178</v>
      </c>
      <c r="I1370" s="511"/>
      <c r="J1370" s="396">
        <v>0.16</v>
      </c>
    </row>
    <row r="1371" spans="1:10" ht="26.45" customHeight="1" thickTop="1" x14ac:dyDescent="0.25">
      <c r="A1371" s="385"/>
      <c r="B1371" s="385"/>
      <c r="C1371" s="385"/>
      <c r="D1371" s="385"/>
      <c r="E1371" s="385"/>
      <c r="F1371" s="385"/>
      <c r="G1371" s="385"/>
      <c r="H1371" s="385"/>
      <c r="I1371" s="385"/>
      <c r="J1371" s="385"/>
    </row>
    <row r="1372" spans="1:10" ht="26.45" customHeight="1" x14ac:dyDescent="0.25">
      <c r="A1372" s="375"/>
      <c r="B1372" s="380" t="s">
        <v>3</v>
      </c>
      <c r="C1372" s="375" t="s">
        <v>4</v>
      </c>
      <c r="D1372" s="375" t="s">
        <v>5</v>
      </c>
      <c r="E1372" s="512" t="s">
        <v>169</v>
      </c>
      <c r="F1372" s="512"/>
      <c r="G1372" s="379" t="s">
        <v>6</v>
      </c>
      <c r="H1372" s="380" t="s">
        <v>7</v>
      </c>
      <c r="I1372" s="380" t="s">
        <v>8</v>
      </c>
      <c r="J1372" s="380" t="s">
        <v>10</v>
      </c>
    </row>
    <row r="1373" spans="1:10" ht="26.45" customHeight="1" x14ac:dyDescent="0.25">
      <c r="A1373" s="373" t="s">
        <v>170</v>
      </c>
      <c r="B1373" s="382" t="s">
        <v>1062</v>
      </c>
      <c r="C1373" s="373" t="s">
        <v>113</v>
      </c>
      <c r="D1373" s="373" t="s">
        <v>1063</v>
      </c>
      <c r="E1373" s="513" t="s">
        <v>340</v>
      </c>
      <c r="F1373" s="513"/>
      <c r="G1373" s="381" t="s">
        <v>161</v>
      </c>
      <c r="H1373" s="384">
        <v>1</v>
      </c>
      <c r="I1373" s="383">
        <v>4.8600000000000003</v>
      </c>
      <c r="J1373" s="383">
        <v>4.8600000000000003</v>
      </c>
    </row>
    <row r="1374" spans="1:10" ht="25.5" x14ac:dyDescent="0.25">
      <c r="A1374" s="376" t="s">
        <v>189</v>
      </c>
      <c r="B1374" s="391" t="s">
        <v>291</v>
      </c>
      <c r="C1374" s="376" t="s">
        <v>113</v>
      </c>
      <c r="D1374" s="376" t="s">
        <v>292</v>
      </c>
      <c r="E1374" s="510" t="s">
        <v>333</v>
      </c>
      <c r="F1374" s="510"/>
      <c r="G1374" s="390" t="s">
        <v>293</v>
      </c>
      <c r="H1374" s="393">
        <v>4.42</v>
      </c>
      <c r="I1374" s="392">
        <v>1.1000000000000001</v>
      </c>
      <c r="J1374" s="392">
        <v>4.8600000000000003</v>
      </c>
    </row>
    <row r="1375" spans="1:10" ht="15" customHeight="1" x14ac:dyDescent="0.25">
      <c r="A1375" s="377"/>
      <c r="B1375" s="377"/>
      <c r="C1375" s="377"/>
      <c r="D1375" s="377"/>
      <c r="E1375" s="377" t="s">
        <v>174</v>
      </c>
      <c r="F1375" s="396">
        <v>0</v>
      </c>
      <c r="G1375" s="377" t="s">
        <v>175</v>
      </c>
      <c r="H1375" s="396">
        <v>0</v>
      </c>
      <c r="I1375" s="377" t="s">
        <v>176</v>
      </c>
      <c r="J1375" s="396">
        <v>0</v>
      </c>
    </row>
    <row r="1376" spans="1:10" ht="15.75" thickBot="1" x14ac:dyDescent="0.3">
      <c r="A1376" s="377"/>
      <c r="B1376" s="377"/>
      <c r="C1376" s="377"/>
      <c r="D1376" s="377"/>
      <c r="E1376" s="377" t="s">
        <v>177</v>
      </c>
      <c r="F1376" s="396">
        <v>0.98</v>
      </c>
      <c r="G1376" s="377"/>
      <c r="H1376" s="511" t="s">
        <v>178</v>
      </c>
      <c r="I1376" s="511"/>
      <c r="J1376" s="396">
        <v>5.84</v>
      </c>
    </row>
    <row r="1377" spans="1:10" ht="15.75" thickTop="1" x14ac:dyDescent="0.25">
      <c r="A1377" s="385"/>
      <c r="B1377" s="385"/>
      <c r="C1377" s="385"/>
      <c r="D1377" s="385"/>
      <c r="E1377" s="385"/>
      <c r="F1377" s="385"/>
      <c r="G1377" s="385"/>
      <c r="H1377" s="385"/>
      <c r="I1377" s="385"/>
      <c r="J1377" s="385"/>
    </row>
    <row r="1378" spans="1:10" ht="26.45" customHeight="1" x14ac:dyDescent="0.25">
      <c r="A1378" s="375"/>
      <c r="B1378" s="380" t="s">
        <v>3</v>
      </c>
      <c r="C1378" s="375" t="s">
        <v>4</v>
      </c>
      <c r="D1378" s="375" t="s">
        <v>5</v>
      </c>
      <c r="E1378" s="512" t="s">
        <v>169</v>
      </c>
      <c r="F1378" s="512"/>
      <c r="G1378" s="379" t="s">
        <v>6</v>
      </c>
      <c r="H1378" s="380" t="s">
        <v>7</v>
      </c>
      <c r="I1378" s="380" t="s">
        <v>8</v>
      </c>
      <c r="J1378" s="380" t="s">
        <v>10</v>
      </c>
    </row>
    <row r="1379" spans="1:10" ht="26.45" customHeight="1" x14ac:dyDescent="0.25">
      <c r="A1379" s="373" t="s">
        <v>170</v>
      </c>
      <c r="B1379" s="382" t="s">
        <v>1008</v>
      </c>
      <c r="C1379" s="373" t="s">
        <v>366</v>
      </c>
      <c r="D1379" s="373" t="s">
        <v>1009</v>
      </c>
      <c r="E1379" s="513" t="s">
        <v>517</v>
      </c>
      <c r="F1379" s="513"/>
      <c r="G1379" s="381" t="s">
        <v>155</v>
      </c>
      <c r="H1379" s="384">
        <v>1</v>
      </c>
      <c r="I1379" s="383">
        <v>72.39</v>
      </c>
      <c r="J1379" s="383">
        <v>72.39</v>
      </c>
    </row>
    <row r="1380" spans="1:10" ht="25.5" x14ac:dyDescent="0.25">
      <c r="A1380" s="374" t="s">
        <v>172</v>
      </c>
      <c r="B1380" s="387" t="s">
        <v>180</v>
      </c>
      <c r="C1380" s="374" t="s">
        <v>113</v>
      </c>
      <c r="D1380" s="374" t="s">
        <v>181</v>
      </c>
      <c r="E1380" s="514" t="s">
        <v>335</v>
      </c>
      <c r="F1380" s="514"/>
      <c r="G1380" s="386" t="s">
        <v>161</v>
      </c>
      <c r="H1380" s="389">
        <v>1.62</v>
      </c>
      <c r="I1380" s="388">
        <v>25.81</v>
      </c>
      <c r="J1380" s="388">
        <v>41.81</v>
      </c>
    </row>
    <row r="1381" spans="1:10" ht="25.5" x14ac:dyDescent="0.25">
      <c r="A1381" s="374" t="s">
        <v>172</v>
      </c>
      <c r="B1381" s="387" t="s">
        <v>198</v>
      </c>
      <c r="C1381" s="374" t="s">
        <v>113</v>
      </c>
      <c r="D1381" s="374" t="s">
        <v>199</v>
      </c>
      <c r="E1381" s="514" t="s">
        <v>335</v>
      </c>
      <c r="F1381" s="514"/>
      <c r="G1381" s="386" t="s">
        <v>161</v>
      </c>
      <c r="H1381" s="389">
        <v>0.36</v>
      </c>
      <c r="I1381" s="388">
        <v>34.28</v>
      </c>
      <c r="J1381" s="388">
        <v>12.34</v>
      </c>
    </row>
    <row r="1382" spans="1:10" ht="15" customHeight="1" x14ac:dyDescent="0.25">
      <c r="A1382" s="374" t="s">
        <v>172</v>
      </c>
      <c r="B1382" s="387" t="s">
        <v>1114</v>
      </c>
      <c r="C1382" s="374" t="s">
        <v>113</v>
      </c>
      <c r="D1382" s="374" t="s">
        <v>1115</v>
      </c>
      <c r="E1382" s="514" t="s">
        <v>335</v>
      </c>
      <c r="F1382" s="514"/>
      <c r="G1382" s="386" t="s">
        <v>161</v>
      </c>
      <c r="H1382" s="389">
        <v>0.18</v>
      </c>
      <c r="I1382" s="388">
        <v>34.049999999999997</v>
      </c>
      <c r="J1382" s="388">
        <v>6.12</v>
      </c>
    </row>
    <row r="1383" spans="1:10" ht="25.5" x14ac:dyDescent="0.25">
      <c r="A1383" s="374" t="s">
        <v>172</v>
      </c>
      <c r="B1383" s="387" t="s">
        <v>261</v>
      </c>
      <c r="C1383" s="374" t="s">
        <v>113</v>
      </c>
      <c r="D1383" s="374" t="s">
        <v>262</v>
      </c>
      <c r="E1383" s="514" t="s">
        <v>335</v>
      </c>
      <c r="F1383" s="514"/>
      <c r="G1383" s="386" t="s">
        <v>161</v>
      </c>
      <c r="H1383" s="389">
        <v>0.36</v>
      </c>
      <c r="I1383" s="388">
        <v>33.68</v>
      </c>
      <c r="J1383" s="388">
        <v>12.12</v>
      </c>
    </row>
    <row r="1384" spans="1:10" ht="25.5" x14ac:dyDescent="0.25">
      <c r="A1384" s="377"/>
      <c r="B1384" s="377"/>
      <c r="C1384" s="377"/>
      <c r="D1384" s="377"/>
      <c r="E1384" s="377" t="s">
        <v>174</v>
      </c>
      <c r="F1384" s="396">
        <v>48.71</v>
      </c>
      <c r="G1384" s="377" t="s">
        <v>175</v>
      </c>
      <c r="H1384" s="396">
        <v>0</v>
      </c>
      <c r="I1384" s="377" t="s">
        <v>176</v>
      </c>
      <c r="J1384" s="396">
        <v>48.71</v>
      </c>
    </row>
    <row r="1385" spans="1:10" ht="15.75" thickBot="1" x14ac:dyDescent="0.3">
      <c r="A1385" s="377"/>
      <c r="B1385" s="377"/>
      <c r="C1385" s="377"/>
      <c r="D1385" s="377"/>
      <c r="E1385" s="377" t="s">
        <v>177</v>
      </c>
      <c r="F1385" s="396">
        <v>14.73</v>
      </c>
      <c r="G1385" s="377"/>
      <c r="H1385" s="511" t="s">
        <v>178</v>
      </c>
      <c r="I1385" s="511"/>
      <c r="J1385" s="396">
        <v>87.12</v>
      </c>
    </row>
    <row r="1386" spans="1:10" ht="15.75" thickTop="1" x14ac:dyDescent="0.25">
      <c r="A1386" s="385"/>
      <c r="B1386" s="385"/>
      <c r="C1386" s="385"/>
      <c r="D1386" s="385"/>
      <c r="E1386" s="385"/>
      <c r="F1386" s="385"/>
      <c r="G1386" s="385"/>
      <c r="H1386" s="385"/>
      <c r="I1386" s="385"/>
      <c r="J1386" s="385"/>
    </row>
    <row r="1387" spans="1:10" ht="30" x14ac:dyDescent="0.25">
      <c r="A1387" s="375"/>
      <c r="B1387" s="380" t="s">
        <v>3</v>
      </c>
      <c r="C1387" s="375" t="s">
        <v>4</v>
      </c>
      <c r="D1387" s="375" t="s">
        <v>5</v>
      </c>
      <c r="E1387" s="512" t="s">
        <v>169</v>
      </c>
      <c r="F1387" s="512"/>
      <c r="G1387" s="379" t="s">
        <v>6</v>
      </c>
      <c r="H1387" s="380" t="s">
        <v>7</v>
      </c>
      <c r="I1387" s="380" t="s">
        <v>8</v>
      </c>
      <c r="J1387" s="380" t="s">
        <v>10</v>
      </c>
    </row>
    <row r="1388" spans="1:10" ht="15" customHeight="1" x14ac:dyDescent="0.25">
      <c r="A1388" s="373" t="s">
        <v>170</v>
      </c>
      <c r="B1388" s="382" t="s">
        <v>605</v>
      </c>
      <c r="C1388" s="373" t="s">
        <v>113</v>
      </c>
      <c r="D1388" s="373" t="s">
        <v>606</v>
      </c>
      <c r="E1388" s="513" t="s">
        <v>335</v>
      </c>
      <c r="F1388" s="513"/>
      <c r="G1388" s="381" t="s">
        <v>161</v>
      </c>
      <c r="H1388" s="384">
        <v>1</v>
      </c>
      <c r="I1388" s="383">
        <v>34.119999999999997</v>
      </c>
      <c r="J1388" s="383">
        <v>34.119999999999997</v>
      </c>
    </row>
    <row r="1389" spans="1:10" ht="38.25" x14ac:dyDescent="0.25">
      <c r="A1389" s="374" t="s">
        <v>172</v>
      </c>
      <c r="B1389" s="387" t="s">
        <v>966</v>
      </c>
      <c r="C1389" s="374" t="s">
        <v>113</v>
      </c>
      <c r="D1389" s="374" t="s">
        <v>967</v>
      </c>
      <c r="E1389" s="514" t="s">
        <v>335</v>
      </c>
      <c r="F1389" s="514"/>
      <c r="G1389" s="386" t="s">
        <v>161</v>
      </c>
      <c r="H1389" s="389">
        <v>1</v>
      </c>
      <c r="I1389" s="388">
        <v>0.35</v>
      </c>
      <c r="J1389" s="388">
        <v>0.35</v>
      </c>
    </row>
    <row r="1390" spans="1:10" x14ac:dyDescent="0.25">
      <c r="A1390" s="376" t="s">
        <v>189</v>
      </c>
      <c r="B1390" s="391" t="s">
        <v>968</v>
      </c>
      <c r="C1390" s="376" t="s">
        <v>113</v>
      </c>
      <c r="D1390" s="376" t="s">
        <v>969</v>
      </c>
      <c r="E1390" s="510" t="s">
        <v>242</v>
      </c>
      <c r="F1390" s="510"/>
      <c r="G1390" s="390" t="s">
        <v>161</v>
      </c>
      <c r="H1390" s="393">
        <v>1</v>
      </c>
      <c r="I1390" s="392">
        <v>24.29</v>
      </c>
      <c r="J1390" s="392">
        <v>24.29</v>
      </c>
    </row>
    <row r="1391" spans="1:10" ht="26.45" customHeight="1" x14ac:dyDescent="0.25">
      <c r="A1391" s="376" t="s">
        <v>189</v>
      </c>
      <c r="B1391" s="391" t="s">
        <v>277</v>
      </c>
      <c r="C1391" s="376" t="s">
        <v>113</v>
      </c>
      <c r="D1391" s="376" t="s">
        <v>278</v>
      </c>
      <c r="E1391" s="510" t="s">
        <v>492</v>
      </c>
      <c r="F1391" s="510"/>
      <c r="G1391" s="390" t="s">
        <v>161</v>
      </c>
      <c r="H1391" s="393">
        <v>1</v>
      </c>
      <c r="I1391" s="392">
        <v>5</v>
      </c>
      <c r="J1391" s="392">
        <v>5</v>
      </c>
    </row>
    <row r="1392" spans="1:10" ht="25.5" x14ac:dyDescent="0.25">
      <c r="A1392" s="376" t="s">
        <v>189</v>
      </c>
      <c r="B1392" s="391" t="s">
        <v>279</v>
      </c>
      <c r="C1392" s="376" t="s">
        <v>113</v>
      </c>
      <c r="D1392" s="376" t="s">
        <v>280</v>
      </c>
      <c r="E1392" s="510" t="s">
        <v>492</v>
      </c>
      <c r="F1392" s="510"/>
      <c r="G1392" s="390" t="s">
        <v>161</v>
      </c>
      <c r="H1392" s="393">
        <v>1</v>
      </c>
      <c r="I1392" s="392">
        <v>0.88</v>
      </c>
      <c r="J1392" s="392">
        <v>0.88</v>
      </c>
    </row>
    <row r="1393" spans="1:10" ht="25.5" x14ac:dyDescent="0.25">
      <c r="A1393" s="376" t="s">
        <v>189</v>
      </c>
      <c r="B1393" s="391" t="s">
        <v>243</v>
      </c>
      <c r="C1393" s="376" t="s">
        <v>113</v>
      </c>
      <c r="D1393" s="376" t="s">
        <v>244</v>
      </c>
      <c r="E1393" s="510" t="s">
        <v>492</v>
      </c>
      <c r="F1393" s="510"/>
      <c r="G1393" s="390" t="s">
        <v>161</v>
      </c>
      <c r="H1393" s="393">
        <v>1</v>
      </c>
      <c r="I1393" s="392">
        <v>1.49</v>
      </c>
      <c r="J1393" s="392">
        <v>1.49</v>
      </c>
    </row>
    <row r="1394" spans="1:10" ht="25.5" x14ac:dyDescent="0.25">
      <c r="A1394" s="376" t="s">
        <v>189</v>
      </c>
      <c r="B1394" s="391" t="s">
        <v>245</v>
      </c>
      <c r="C1394" s="376" t="s">
        <v>113</v>
      </c>
      <c r="D1394" s="376" t="s">
        <v>246</v>
      </c>
      <c r="E1394" s="510" t="s">
        <v>492</v>
      </c>
      <c r="F1394" s="510"/>
      <c r="G1394" s="390" t="s">
        <v>161</v>
      </c>
      <c r="H1394" s="393">
        <v>1</v>
      </c>
      <c r="I1394" s="392">
        <v>0.11</v>
      </c>
      <c r="J1394" s="392">
        <v>0.11</v>
      </c>
    </row>
    <row r="1395" spans="1:10" ht="25.5" x14ac:dyDescent="0.25">
      <c r="A1395" s="376" t="s">
        <v>189</v>
      </c>
      <c r="B1395" s="391" t="s">
        <v>281</v>
      </c>
      <c r="C1395" s="376" t="s">
        <v>113</v>
      </c>
      <c r="D1395" s="376" t="s">
        <v>282</v>
      </c>
      <c r="E1395" s="510" t="s">
        <v>492</v>
      </c>
      <c r="F1395" s="510"/>
      <c r="G1395" s="390" t="s">
        <v>161</v>
      </c>
      <c r="H1395" s="393">
        <v>1</v>
      </c>
      <c r="I1395" s="392">
        <v>0.59</v>
      </c>
      <c r="J1395" s="392">
        <v>0.59</v>
      </c>
    </row>
    <row r="1396" spans="1:10" ht="25.5" x14ac:dyDescent="0.25">
      <c r="A1396" s="376" t="s">
        <v>189</v>
      </c>
      <c r="B1396" s="391" t="s">
        <v>283</v>
      </c>
      <c r="C1396" s="376" t="s">
        <v>113</v>
      </c>
      <c r="D1396" s="376" t="s">
        <v>284</v>
      </c>
      <c r="E1396" s="510" t="s">
        <v>492</v>
      </c>
      <c r="F1396" s="510"/>
      <c r="G1396" s="390" t="s">
        <v>161</v>
      </c>
      <c r="H1396" s="393">
        <v>1</v>
      </c>
      <c r="I1396" s="392">
        <v>1.41</v>
      </c>
      <c r="J1396" s="392">
        <v>1.41</v>
      </c>
    </row>
    <row r="1397" spans="1:10" ht="25.5" x14ac:dyDescent="0.25">
      <c r="A1397" s="377"/>
      <c r="B1397" s="377"/>
      <c r="C1397" s="377"/>
      <c r="D1397" s="377"/>
      <c r="E1397" s="377" t="s">
        <v>174</v>
      </c>
      <c r="F1397" s="396">
        <v>24.64</v>
      </c>
      <c r="G1397" s="377" t="s">
        <v>175</v>
      </c>
      <c r="H1397" s="396">
        <v>0</v>
      </c>
      <c r="I1397" s="377" t="s">
        <v>176</v>
      </c>
      <c r="J1397" s="396">
        <v>24.64</v>
      </c>
    </row>
    <row r="1398" spans="1:10" ht="15.75" thickBot="1" x14ac:dyDescent="0.3">
      <c r="A1398" s="377"/>
      <c r="B1398" s="377"/>
      <c r="C1398" s="377"/>
      <c r="D1398" s="377"/>
      <c r="E1398" s="377" t="s">
        <v>177</v>
      </c>
      <c r="F1398" s="396">
        <v>6.94</v>
      </c>
      <c r="G1398" s="377"/>
      <c r="H1398" s="511" t="s">
        <v>178</v>
      </c>
      <c r="I1398" s="511"/>
      <c r="J1398" s="396">
        <v>41.06</v>
      </c>
    </row>
    <row r="1399" spans="1:10" ht="15.75" thickTop="1" x14ac:dyDescent="0.25">
      <c r="A1399" s="385"/>
      <c r="B1399" s="385"/>
      <c r="C1399" s="385"/>
      <c r="D1399" s="385"/>
      <c r="E1399" s="385"/>
      <c r="F1399" s="385"/>
      <c r="G1399" s="385"/>
      <c r="H1399" s="385"/>
      <c r="I1399" s="385"/>
      <c r="J1399" s="385"/>
    </row>
    <row r="1400" spans="1:10" ht="30" x14ac:dyDescent="0.25">
      <c r="A1400" s="375"/>
      <c r="B1400" s="380" t="s">
        <v>3</v>
      </c>
      <c r="C1400" s="375" t="s">
        <v>4</v>
      </c>
      <c r="D1400" s="375" t="s">
        <v>5</v>
      </c>
      <c r="E1400" s="512" t="s">
        <v>169</v>
      </c>
      <c r="F1400" s="512"/>
      <c r="G1400" s="379" t="s">
        <v>6</v>
      </c>
      <c r="H1400" s="380" t="s">
        <v>7</v>
      </c>
      <c r="I1400" s="380" t="s">
        <v>8</v>
      </c>
      <c r="J1400" s="380" t="s">
        <v>10</v>
      </c>
    </row>
    <row r="1401" spans="1:10" ht="15" customHeight="1" x14ac:dyDescent="0.25">
      <c r="A1401" s="373" t="s">
        <v>170</v>
      </c>
      <c r="B1401" s="382" t="s">
        <v>496</v>
      </c>
      <c r="C1401" s="373" t="s">
        <v>113</v>
      </c>
      <c r="D1401" s="373" t="s">
        <v>497</v>
      </c>
      <c r="E1401" s="513" t="s">
        <v>335</v>
      </c>
      <c r="F1401" s="513"/>
      <c r="G1401" s="381" t="s">
        <v>161</v>
      </c>
      <c r="H1401" s="384">
        <v>1</v>
      </c>
      <c r="I1401" s="383">
        <v>32.43</v>
      </c>
      <c r="J1401" s="383">
        <v>32.43</v>
      </c>
    </row>
    <row r="1402" spans="1:10" ht="38.25" x14ac:dyDescent="0.25">
      <c r="A1402" s="374" t="s">
        <v>172</v>
      </c>
      <c r="B1402" s="387" t="s">
        <v>970</v>
      </c>
      <c r="C1402" s="374" t="s">
        <v>113</v>
      </c>
      <c r="D1402" s="374" t="s">
        <v>971</v>
      </c>
      <c r="E1402" s="514" t="s">
        <v>335</v>
      </c>
      <c r="F1402" s="514"/>
      <c r="G1402" s="386" t="s">
        <v>161</v>
      </c>
      <c r="H1402" s="389">
        <v>1</v>
      </c>
      <c r="I1402" s="388">
        <v>0.61</v>
      </c>
      <c r="J1402" s="388">
        <v>0.61</v>
      </c>
    </row>
    <row r="1403" spans="1:10" x14ac:dyDescent="0.25">
      <c r="A1403" s="376" t="s">
        <v>189</v>
      </c>
      <c r="B1403" s="391" t="s">
        <v>972</v>
      </c>
      <c r="C1403" s="376" t="s">
        <v>113</v>
      </c>
      <c r="D1403" s="376" t="s">
        <v>973</v>
      </c>
      <c r="E1403" s="510" t="s">
        <v>242</v>
      </c>
      <c r="F1403" s="510"/>
      <c r="G1403" s="390" t="s">
        <v>161</v>
      </c>
      <c r="H1403" s="393">
        <v>1</v>
      </c>
      <c r="I1403" s="392">
        <v>22.23</v>
      </c>
      <c r="J1403" s="392">
        <v>22.23</v>
      </c>
    </row>
    <row r="1404" spans="1:10" ht="26.45" customHeight="1" x14ac:dyDescent="0.25">
      <c r="A1404" s="376" t="s">
        <v>189</v>
      </c>
      <c r="B1404" s="391" t="s">
        <v>277</v>
      </c>
      <c r="C1404" s="376" t="s">
        <v>113</v>
      </c>
      <c r="D1404" s="376" t="s">
        <v>278</v>
      </c>
      <c r="E1404" s="510" t="s">
        <v>492</v>
      </c>
      <c r="F1404" s="510"/>
      <c r="G1404" s="390" t="s">
        <v>161</v>
      </c>
      <c r="H1404" s="393">
        <v>1</v>
      </c>
      <c r="I1404" s="392">
        <v>5</v>
      </c>
      <c r="J1404" s="392">
        <v>5</v>
      </c>
    </row>
    <row r="1405" spans="1:10" ht="26.45" customHeight="1" x14ac:dyDescent="0.25">
      <c r="A1405" s="376" t="s">
        <v>189</v>
      </c>
      <c r="B1405" s="391" t="s">
        <v>279</v>
      </c>
      <c r="C1405" s="376" t="s">
        <v>113</v>
      </c>
      <c r="D1405" s="376" t="s">
        <v>280</v>
      </c>
      <c r="E1405" s="510" t="s">
        <v>492</v>
      </c>
      <c r="F1405" s="510"/>
      <c r="G1405" s="390" t="s">
        <v>161</v>
      </c>
      <c r="H1405" s="393">
        <v>1</v>
      </c>
      <c r="I1405" s="392">
        <v>0.88</v>
      </c>
      <c r="J1405" s="392">
        <v>0.88</v>
      </c>
    </row>
    <row r="1406" spans="1:10" ht="25.5" x14ac:dyDescent="0.25">
      <c r="A1406" s="376" t="s">
        <v>189</v>
      </c>
      <c r="B1406" s="391" t="s">
        <v>243</v>
      </c>
      <c r="C1406" s="376" t="s">
        <v>113</v>
      </c>
      <c r="D1406" s="376" t="s">
        <v>244</v>
      </c>
      <c r="E1406" s="510" t="s">
        <v>492</v>
      </c>
      <c r="F1406" s="510"/>
      <c r="G1406" s="390" t="s">
        <v>161</v>
      </c>
      <c r="H1406" s="393">
        <v>1</v>
      </c>
      <c r="I1406" s="392">
        <v>1.49</v>
      </c>
      <c r="J1406" s="392">
        <v>1.49</v>
      </c>
    </row>
    <row r="1407" spans="1:10" ht="25.5" x14ac:dyDescent="0.25">
      <c r="A1407" s="376" t="s">
        <v>189</v>
      </c>
      <c r="B1407" s="391" t="s">
        <v>245</v>
      </c>
      <c r="C1407" s="376" t="s">
        <v>113</v>
      </c>
      <c r="D1407" s="376" t="s">
        <v>246</v>
      </c>
      <c r="E1407" s="510" t="s">
        <v>492</v>
      </c>
      <c r="F1407" s="510"/>
      <c r="G1407" s="390" t="s">
        <v>161</v>
      </c>
      <c r="H1407" s="393">
        <v>1</v>
      </c>
      <c r="I1407" s="392">
        <v>0.11</v>
      </c>
      <c r="J1407" s="392">
        <v>0.11</v>
      </c>
    </row>
    <row r="1408" spans="1:10" ht="25.5" x14ac:dyDescent="0.25">
      <c r="A1408" s="376" t="s">
        <v>189</v>
      </c>
      <c r="B1408" s="391" t="s">
        <v>873</v>
      </c>
      <c r="C1408" s="376" t="s">
        <v>113</v>
      </c>
      <c r="D1408" s="376" t="s">
        <v>874</v>
      </c>
      <c r="E1408" s="510" t="s">
        <v>492</v>
      </c>
      <c r="F1408" s="510"/>
      <c r="G1408" s="390" t="s">
        <v>161</v>
      </c>
      <c r="H1408" s="393">
        <v>1</v>
      </c>
      <c r="I1408" s="392">
        <v>0.78</v>
      </c>
      <c r="J1408" s="392">
        <v>0.78</v>
      </c>
    </row>
    <row r="1409" spans="1:10" ht="25.5" x14ac:dyDescent="0.25">
      <c r="A1409" s="376" t="s">
        <v>189</v>
      </c>
      <c r="B1409" s="391" t="s">
        <v>875</v>
      </c>
      <c r="C1409" s="376" t="s">
        <v>113</v>
      </c>
      <c r="D1409" s="376" t="s">
        <v>876</v>
      </c>
      <c r="E1409" s="510" t="s">
        <v>492</v>
      </c>
      <c r="F1409" s="510"/>
      <c r="G1409" s="390" t="s">
        <v>161</v>
      </c>
      <c r="H1409" s="393">
        <v>1</v>
      </c>
      <c r="I1409" s="392">
        <v>1.33</v>
      </c>
      <c r="J1409" s="392">
        <v>1.33</v>
      </c>
    </row>
    <row r="1410" spans="1:10" ht="25.5" x14ac:dyDescent="0.25">
      <c r="A1410" s="377"/>
      <c r="B1410" s="377"/>
      <c r="C1410" s="377"/>
      <c r="D1410" s="377"/>
      <c r="E1410" s="377" t="s">
        <v>174</v>
      </c>
      <c r="F1410" s="396">
        <v>22.84</v>
      </c>
      <c r="G1410" s="377" t="s">
        <v>175</v>
      </c>
      <c r="H1410" s="396">
        <v>0</v>
      </c>
      <c r="I1410" s="377" t="s">
        <v>176</v>
      </c>
      <c r="J1410" s="396">
        <v>22.84</v>
      </c>
    </row>
    <row r="1411" spans="1:10" ht="15.75" thickBot="1" x14ac:dyDescent="0.3">
      <c r="A1411" s="377"/>
      <c r="B1411" s="377"/>
      <c r="C1411" s="377"/>
      <c r="D1411" s="377"/>
      <c r="E1411" s="377" t="s">
        <v>177</v>
      </c>
      <c r="F1411" s="396">
        <v>6.59</v>
      </c>
      <c r="G1411" s="377"/>
      <c r="H1411" s="511" t="s">
        <v>178</v>
      </c>
      <c r="I1411" s="511"/>
      <c r="J1411" s="396">
        <v>39.020000000000003</v>
      </c>
    </row>
    <row r="1412" spans="1:10" ht="15" customHeight="1" thickTop="1" x14ac:dyDescent="0.25">
      <c r="A1412" s="385"/>
      <c r="B1412" s="385"/>
      <c r="C1412" s="385"/>
      <c r="D1412" s="385"/>
      <c r="E1412" s="385"/>
      <c r="F1412" s="385"/>
      <c r="G1412" s="385"/>
      <c r="H1412" s="385"/>
      <c r="I1412" s="385"/>
      <c r="J1412" s="385"/>
    </row>
    <row r="1413" spans="1:10" ht="30" x14ac:dyDescent="0.25">
      <c r="A1413" s="375"/>
      <c r="B1413" s="380" t="s">
        <v>3</v>
      </c>
      <c r="C1413" s="375" t="s">
        <v>4</v>
      </c>
      <c r="D1413" s="375" t="s">
        <v>5</v>
      </c>
      <c r="E1413" s="512" t="s">
        <v>169</v>
      </c>
      <c r="F1413" s="512"/>
      <c r="G1413" s="379" t="s">
        <v>6</v>
      </c>
      <c r="H1413" s="380" t="s">
        <v>7</v>
      </c>
      <c r="I1413" s="380" t="s">
        <v>8</v>
      </c>
      <c r="J1413" s="380" t="s">
        <v>10</v>
      </c>
    </row>
    <row r="1414" spans="1:10" ht="15" customHeight="1" x14ac:dyDescent="0.25">
      <c r="A1414" s="373" t="s">
        <v>170</v>
      </c>
      <c r="B1414" s="382" t="s">
        <v>574</v>
      </c>
      <c r="C1414" s="373" t="s">
        <v>113</v>
      </c>
      <c r="D1414" s="373" t="s">
        <v>575</v>
      </c>
      <c r="E1414" s="513" t="s">
        <v>335</v>
      </c>
      <c r="F1414" s="513"/>
      <c r="G1414" s="381" t="s">
        <v>161</v>
      </c>
      <c r="H1414" s="384">
        <v>1</v>
      </c>
      <c r="I1414" s="383">
        <v>36.409999999999997</v>
      </c>
      <c r="J1414" s="383">
        <v>36.409999999999997</v>
      </c>
    </row>
    <row r="1415" spans="1:10" ht="38.25" x14ac:dyDescent="0.25">
      <c r="A1415" s="374" t="s">
        <v>172</v>
      </c>
      <c r="B1415" s="387" t="s">
        <v>974</v>
      </c>
      <c r="C1415" s="374" t="s">
        <v>113</v>
      </c>
      <c r="D1415" s="374" t="s">
        <v>975</v>
      </c>
      <c r="E1415" s="514" t="s">
        <v>335</v>
      </c>
      <c r="F1415" s="514"/>
      <c r="G1415" s="386" t="s">
        <v>161</v>
      </c>
      <c r="H1415" s="389">
        <v>1</v>
      </c>
      <c r="I1415" s="388">
        <v>0.31</v>
      </c>
      <c r="J1415" s="388">
        <v>0.31</v>
      </c>
    </row>
    <row r="1416" spans="1:10" ht="25.5" x14ac:dyDescent="0.25">
      <c r="A1416" s="376" t="s">
        <v>189</v>
      </c>
      <c r="B1416" s="391" t="s">
        <v>277</v>
      </c>
      <c r="C1416" s="376" t="s">
        <v>113</v>
      </c>
      <c r="D1416" s="376" t="s">
        <v>278</v>
      </c>
      <c r="E1416" s="510" t="s">
        <v>492</v>
      </c>
      <c r="F1416" s="510"/>
      <c r="G1416" s="390" t="s">
        <v>161</v>
      </c>
      <c r="H1416" s="393">
        <v>1</v>
      </c>
      <c r="I1416" s="392">
        <v>5</v>
      </c>
      <c r="J1416" s="392">
        <v>5</v>
      </c>
    </row>
    <row r="1417" spans="1:10" ht="26.45" customHeight="1" x14ac:dyDescent="0.25">
      <c r="A1417" s="376" t="s">
        <v>189</v>
      </c>
      <c r="B1417" s="391" t="s">
        <v>279</v>
      </c>
      <c r="C1417" s="376" t="s">
        <v>113</v>
      </c>
      <c r="D1417" s="376" t="s">
        <v>280</v>
      </c>
      <c r="E1417" s="510" t="s">
        <v>492</v>
      </c>
      <c r="F1417" s="510"/>
      <c r="G1417" s="390" t="s">
        <v>161</v>
      </c>
      <c r="H1417" s="393">
        <v>1</v>
      </c>
      <c r="I1417" s="392">
        <v>0.88</v>
      </c>
      <c r="J1417" s="392">
        <v>0.88</v>
      </c>
    </row>
    <row r="1418" spans="1:10" ht="26.45" customHeight="1" x14ac:dyDescent="0.25">
      <c r="A1418" s="376" t="s">
        <v>189</v>
      </c>
      <c r="B1418" s="391" t="s">
        <v>243</v>
      </c>
      <c r="C1418" s="376" t="s">
        <v>113</v>
      </c>
      <c r="D1418" s="376" t="s">
        <v>244</v>
      </c>
      <c r="E1418" s="510" t="s">
        <v>492</v>
      </c>
      <c r="F1418" s="510"/>
      <c r="G1418" s="390" t="s">
        <v>161</v>
      </c>
      <c r="H1418" s="393">
        <v>1</v>
      </c>
      <c r="I1418" s="392">
        <v>1.49</v>
      </c>
      <c r="J1418" s="392">
        <v>1.49</v>
      </c>
    </row>
    <row r="1419" spans="1:10" ht="25.5" x14ac:dyDescent="0.25">
      <c r="A1419" s="376" t="s">
        <v>189</v>
      </c>
      <c r="B1419" s="391" t="s">
        <v>245</v>
      </c>
      <c r="C1419" s="376" t="s">
        <v>113</v>
      </c>
      <c r="D1419" s="376" t="s">
        <v>246</v>
      </c>
      <c r="E1419" s="510" t="s">
        <v>492</v>
      </c>
      <c r="F1419" s="510"/>
      <c r="G1419" s="390" t="s">
        <v>161</v>
      </c>
      <c r="H1419" s="393">
        <v>1</v>
      </c>
      <c r="I1419" s="392">
        <v>0.11</v>
      </c>
      <c r="J1419" s="392">
        <v>0.11</v>
      </c>
    </row>
    <row r="1420" spans="1:10" ht="38.25" x14ac:dyDescent="0.25">
      <c r="A1420" s="376" t="s">
        <v>189</v>
      </c>
      <c r="B1420" s="391" t="s">
        <v>308</v>
      </c>
      <c r="C1420" s="376" t="s">
        <v>113</v>
      </c>
      <c r="D1420" s="376" t="s">
        <v>309</v>
      </c>
      <c r="E1420" s="510" t="s">
        <v>492</v>
      </c>
      <c r="F1420" s="510"/>
      <c r="G1420" s="390" t="s">
        <v>161</v>
      </c>
      <c r="H1420" s="393">
        <v>1</v>
      </c>
      <c r="I1420" s="392">
        <v>0.02</v>
      </c>
      <c r="J1420" s="392">
        <v>0.02</v>
      </c>
    </row>
    <row r="1421" spans="1:10" ht="25.5" x14ac:dyDescent="0.25">
      <c r="A1421" s="376" t="s">
        <v>189</v>
      </c>
      <c r="B1421" s="391" t="s">
        <v>310</v>
      </c>
      <c r="C1421" s="376" t="s">
        <v>113</v>
      </c>
      <c r="D1421" s="376" t="s">
        <v>311</v>
      </c>
      <c r="E1421" s="510" t="s">
        <v>492</v>
      </c>
      <c r="F1421" s="510"/>
      <c r="G1421" s="390" t="s">
        <v>161</v>
      </c>
      <c r="H1421" s="393">
        <v>1</v>
      </c>
      <c r="I1421" s="392">
        <v>0.89</v>
      </c>
      <c r="J1421" s="392">
        <v>0.89</v>
      </c>
    </row>
    <row r="1422" spans="1:10" x14ac:dyDescent="0.25">
      <c r="A1422" s="376" t="s">
        <v>189</v>
      </c>
      <c r="B1422" s="391" t="s">
        <v>976</v>
      </c>
      <c r="C1422" s="376" t="s">
        <v>113</v>
      </c>
      <c r="D1422" s="376" t="s">
        <v>977</v>
      </c>
      <c r="E1422" s="510" t="s">
        <v>242</v>
      </c>
      <c r="F1422" s="510"/>
      <c r="G1422" s="390" t="s">
        <v>161</v>
      </c>
      <c r="H1422" s="393">
        <v>1</v>
      </c>
      <c r="I1422" s="392">
        <v>27.71</v>
      </c>
      <c r="J1422" s="392">
        <v>27.71</v>
      </c>
    </row>
    <row r="1423" spans="1:10" ht="25.5" x14ac:dyDescent="0.25">
      <c r="A1423" s="377"/>
      <c r="B1423" s="377"/>
      <c r="C1423" s="377"/>
      <c r="D1423" s="377"/>
      <c r="E1423" s="377" t="s">
        <v>174</v>
      </c>
      <c r="F1423" s="396">
        <v>28.02</v>
      </c>
      <c r="G1423" s="377" t="s">
        <v>175</v>
      </c>
      <c r="H1423" s="396">
        <v>0</v>
      </c>
      <c r="I1423" s="377" t="s">
        <v>176</v>
      </c>
      <c r="J1423" s="396">
        <v>28.02</v>
      </c>
    </row>
    <row r="1424" spans="1:10" ht="15.75" thickBot="1" x14ac:dyDescent="0.3">
      <c r="A1424" s="377"/>
      <c r="B1424" s="377"/>
      <c r="C1424" s="377"/>
      <c r="D1424" s="377"/>
      <c r="E1424" s="377" t="s">
        <v>177</v>
      </c>
      <c r="F1424" s="396">
        <v>7.4</v>
      </c>
      <c r="G1424" s="377"/>
      <c r="H1424" s="511" t="s">
        <v>178</v>
      </c>
      <c r="I1424" s="511"/>
      <c r="J1424" s="396">
        <v>43.81</v>
      </c>
    </row>
    <row r="1425" spans="1:10" ht="15.75" thickTop="1" x14ac:dyDescent="0.25">
      <c r="A1425" s="385"/>
      <c r="B1425" s="385"/>
      <c r="C1425" s="385"/>
      <c r="D1425" s="385"/>
      <c r="E1425" s="385"/>
      <c r="F1425" s="385"/>
      <c r="G1425" s="385"/>
      <c r="H1425" s="385"/>
      <c r="I1425" s="385"/>
      <c r="J1425" s="385"/>
    </row>
    <row r="1426" spans="1:10" ht="30" x14ac:dyDescent="0.25">
      <c r="A1426" s="375"/>
      <c r="B1426" s="380" t="s">
        <v>3</v>
      </c>
      <c r="C1426" s="375" t="s">
        <v>4</v>
      </c>
      <c r="D1426" s="375" t="s">
        <v>5</v>
      </c>
      <c r="E1426" s="512" t="s">
        <v>169</v>
      </c>
      <c r="F1426" s="512"/>
      <c r="G1426" s="379" t="s">
        <v>6</v>
      </c>
      <c r="H1426" s="380" t="s">
        <v>7</v>
      </c>
      <c r="I1426" s="380" t="s">
        <v>8</v>
      </c>
      <c r="J1426" s="380" t="s">
        <v>10</v>
      </c>
    </row>
    <row r="1427" spans="1:10" ht="15" customHeight="1" x14ac:dyDescent="0.25">
      <c r="A1427" s="373" t="s">
        <v>170</v>
      </c>
      <c r="B1427" s="382" t="s">
        <v>922</v>
      </c>
      <c r="C1427" s="373" t="s">
        <v>113</v>
      </c>
      <c r="D1427" s="373" t="s">
        <v>923</v>
      </c>
      <c r="E1427" s="513" t="s">
        <v>335</v>
      </c>
      <c r="F1427" s="513"/>
      <c r="G1427" s="381" t="s">
        <v>161</v>
      </c>
      <c r="H1427" s="384">
        <v>1</v>
      </c>
      <c r="I1427" s="383">
        <v>37</v>
      </c>
      <c r="J1427" s="383">
        <v>37</v>
      </c>
    </row>
    <row r="1428" spans="1:10" ht="25.5" x14ac:dyDescent="0.25">
      <c r="A1428" s="374" t="s">
        <v>172</v>
      </c>
      <c r="B1428" s="387" t="s">
        <v>978</v>
      </c>
      <c r="C1428" s="374" t="s">
        <v>113</v>
      </c>
      <c r="D1428" s="374" t="s">
        <v>979</v>
      </c>
      <c r="E1428" s="514" t="s">
        <v>335</v>
      </c>
      <c r="F1428" s="514"/>
      <c r="G1428" s="386" t="s">
        <v>161</v>
      </c>
      <c r="H1428" s="389">
        <v>1</v>
      </c>
      <c r="I1428" s="388">
        <v>0.14000000000000001</v>
      </c>
      <c r="J1428" s="388">
        <v>0.14000000000000001</v>
      </c>
    </row>
    <row r="1429" spans="1:10" x14ac:dyDescent="0.25">
      <c r="A1429" s="376" t="s">
        <v>189</v>
      </c>
      <c r="B1429" s="391" t="s">
        <v>980</v>
      </c>
      <c r="C1429" s="376" t="s">
        <v>113</v>
      </c>
      <c r="D1429" s="376" t="s">
        <v>981</v>
      </c>
      <c r="E1429" s="510" t="s">
        <v>242</v>
      </c>
      <c r="F1429" s="510"/>
      <c r="G1429" s="390" t="s">
        <v>161</v>
      </c>
      <c r="H1429" s="393">
        <v>1</v>
      </c>
      <c r="I1429" s="392">
        <v>28.47</v>
      </c>
      <c r="J1429" s="392">
        <v>28.47</v>
      </c>
    </row>
    <row r="1430" spans="1:10" ht="26.45" customHeight="1" x14ac:dyDescent="0.25">
      <c r="A1430" s="376" t="s">
        <v>189</v>
      </c>
      <c r="B1430" s="391" t="s">
        <v>277</v>
      </c>
      <c r="C1430" s="376" t="s">
        <v>113</v>
      </c>
      <c r="D1430" s="376" t="s">
        <v>278</v>
      </c>
      <c r="E1430" s="510" t="s">
        <v>492</v>
      </c>
      <c r="F1430" s="510"/>
      <c r="G1430" s="390" t="s">
        <v>161</v>
      </c>
      <c r="H1430" s="393">
        <v>1</v>
      </c>
      <c r="I1430" s="392">
        <v>5</v>
      </c>
      <c r="J1430" s="392">
        <v>5</v>
      </c>
    </row>
    <row r="1431" spans="1:10" ht="26.45" customHeight="1" x14ac:dyDescent="0.25">
      <c r="A1431" s="376" t="s">
        <v>189</v>
      </c>
      <c r="B1431" s="391" t="s">
        <v>279</v>
      </c>
      <c r="C1431" s="376" t="s">
        <v>113</v>
      </c>
      <c r="D1431" s="376" t="s">
        <v>280</v>
      </c>
      <c r="E1431" s="510" t="s">
        <v>492</v>
      </c>
      <c r="F1431" s="510"/>
      <c r="G1431" s="390" t="s">
        <v>161</v>
      </c>
      <c r="H1431" s="393">
        <v>1</v>
      </c>
      <c r="I1431" s="392">
        <v>0.88</v>
      </c>
      <c r="J1431" s="392">
        <v>0.88</v>
      </c>
    </row>
    <row r="1432" spans="1:10" ht="25.5" x14ac:dyDescent="0.25">
      <c r="A1432" s="376" t="s">
        <v>189</v>
      </c>
      <c r="B1432" s="391" t="s">
        <v>243</v>
      </c>
      <c r="C1432" s="376" t="s">
        <v>113</v>
      </c>
      <c r="D1432" s="376" t="s">
        <v>244</v>
      </c>
      <c r="E1432" s="510" t="s">
        <v>492</v>
      </c>
      <c r="F1432" s="510"/>
      <c r="G1432" s="390" t="s">
        <v>161</v>
      </c>
      <c r="H1432" s="393">
        <v>1</v>
      </c>
      <c r="I1432" s="392">
        <v>1.49</v>
      </c>
      <c r="J1432" s="392">
        <v>1.49</v>
      </c>
    </row>
    <row r="1433" spans="1:10" ht="25.5" x14ac:dyDescent="0.25">
      <c r="A1433" s="376" t="s">
        <v>189</v>
      </c>
      <c r="B1433" s="391" t="s">
        <v>245</v>
      </c>
      <c r="C1433" s="376" t="s">
        <v>113</v>
      </c>
      <c r="D1433" s="376" t="s">
        <v>246</v>
      </c>
      <c r="E1433" s="510" t="s">
        <v>492</v>
      </c>
      <c r="F1433" s="510"/>
      <c r="G1433" s="390" t="s">
        <v>161</v>
      </c>
      <c r="H1433" s="393">
        <v>1</v>
      </c>
      <c r="I1433" s="392">
        <v>0.11</v>
      </c>
      <c r="J1433" s="392">
        <v>0.11</v>
      </c>
    </row>
    <row r="1434" spans="1:10" ht="38.25" x14ac:dyDescent="0.25">
      <c r="A1434" s="376" t="s">
        <v>189</v>
      </c>
      <c r="B1434" s="391" t="s">
        <v>308</v>
      </c>
      <c r="C1434" s="376" t="s">
        <v>113</v>
      </c>
      <c r="D1434" s="376" t="s">
        <v>309</v>
      </c>
      <c r="E1434" s="510" t="s">
        <v>492</v>
      </c>
      <c r="F1434" s="510"/>
      <c r="G1434" s="390" t="s">
        <v>161</v>
      </c>
      <c r="H1434" s="393">
        <v>1</v>
      </c>
      <c r="I1434" s="392">
        <v>0.02</v>
      </c>
      <c r="J1434" s="392">
        <v>0.02</v>
      </c>
    </row>
    <row r="1435" spans="1:10" ht="25.5" x14ac:dyDescent="0.25">
      <c r="A1435" s="376" t="s">
        <v>189</v>
      </c>
      <c r="B1435" s="391" t="s">
        <v>310</v>
      </c>
      <c r="C1435" s="376" t="s">
        <v>113</v>
      </c>
      <c r="D1435" s="376" t="s">
        <v>311</v>
      </c>
      <c r="E1435" s="510" t="s">
        <v>492</v>
      </c>
      <c r="F1435" s="510"/>
      <c r="G1435" s="390" t="s">
        <v>161</v>
      </c>
      <c r="H1435" s="393">
        <v>1</v>
      </c>
      <c r="I1435" s="392">
        <v>0.89</v>
      </c>
      <c r="J1435" s="392">
        <v>0.89</v>
      </c>
    </row>
    <row r="1436" spans="1:10" ht="25.5" x14ac:dyDescent="0.25">
      <c r="A1436" s="377"/>
      <c r="B1436" s="377"/>
      <c r="C1436" s="377"/>
      <c r="D1436" s="377"/>
      <c r="E1436" s="377" t="s">
        <v>174</v>
      </c>
      <c r="F1436" s="396">
        <v>28.61</v>
      </c>
      <c r="G1436" s="377" t="s">
        <v>175</v>
      </c>
      <c r="H1436" s="396">
        <v>0</v>
      </c>
      <c r="I1436" s="377" t="s">
        <v>176</v>
      </c>
      <c r="J1436" s="396">
        <v>28.61</v>
      </c>
    </row>
    <row r="1437" spans="1:10" ht="15" customHeight="1" thickBot="1" x14ac:dyDescent="0.3">
      <c r="A1437" s="377"/>
      <c r="B1437" s="377"/>
      <c r="C1437" s="377"/>
      <c r="D1437" s="377"/>
      <c r="E1437" s="377" t="s">
        <v>177</v>
      </c>
      <c r="F1437" s="396">
        <v>7.52</v>
      </c>
      <c r="G1437" s="377"/>
      <c r="H1437" s="511" t="s">
        <v>178</v>
      </c>
      <c r="I1437" s="511"/>
      <c r="J1437" s="396">
        <v>44.52</v>
      </c>
    </row>
    <row r="1438" spans="1:10" ht="15.75" thickTop="1" x14ac:dyDescent="0.25">
      <c r="A1438" s="385"/>
      <c r="B1438" s="385"/>
      <c r="C1438" s="385"/>
      <c r="D1438" s="385"/>
      <c r="E1438" s="385"/>
      <c r="F1438" s="385"/>
      <c r="G1438" s="385"/>
      <c r="H1438" s="385"/>
      <c r="I1438" s="385"/>
      <c r="J1438" s="385"/>
    </row>
    <row r="1439" spans="1:10" ht="30" x14ac:dyDescent="0.25">
      <c r="A1439" s="375"/>
      <c r="B1439" s="380" t="s">
        <v>3</v>
      </c>
      <c r="C1439" s="375" t="s">
        <v>4</v>
      </c>
      <c r="D1439" s="375" t="s">
        <v>5</v>
      </c>
      <c r="E1439" s="512" t="s">
        <v>169</v>
      </c>
      <c r="F1439" s="512"/>
      <c r="G1439" s="379" t="s">
        <v>6</v>
      </c>
      <c r="H1439" s="380" t="s">
        <v>7</v>
      </c>
      <c r="I1439" s="380" t="s">
        <v>8</v>
      </c>
      <c r="J1439" s="380" t="s">
        <v>10</v>
      </c>
    </row>
    <row r="1440" spans="1:10" ht="15" customHeight="1" x14ac:dyDescent="0.25">
      <c r="A1440" s="373" t="s">
        <v>170</v>
      </c>
      <c r="B1440" s="382" t="s">
        <v>1040</v>
      </c>
      <c r="C1440" s="373" t="s">
        <v>113</v>
      </c>
      <c r="D1440" s="373" t="s">
        <v>1041</v>
      </c>
      <c r="E1440" s="513" t="s">
        <v>335</v>
      </c>
      <c r="F1440" s="513"/>
      <c r="G1440" s="381" t="s">
        <v>161</v>
      </c>
      <c r="H1440" s="384">
        <v>1</v>
      </c>
      <c r="I1440" s="383">
        <v>39.61</v>
      </c>
      <c r="J1440" s="383">
        <v>39.61</v>
      </c>
    </row>
    <row r="1441" spans="1:10" ht="25.5" x14ac:dyDescent="0.25">
      <c r="A1441" s="374" t="s">
        <v>172</v>
      </c>
      <c r="B1441" s="387" t="s">
        <v>982</v>
      </c>
      <c r="C1441" s="374" t="s">
        <v>113</v>
      </c>
      <c r="D1441" s="374" t="s">
        <v>983</v>
      </c>
      <c r="E1441" s="514" t="s">
        <v>335</v>
      </c>
      <c r="F1441" s="514"/>
      <c r="G1441" s="386" t="s">
        <v>161</v>
      </c>
      <c r="H1441" s="389">
        <v>1</v>
      </c>
      <c r="I1441" s="388">
        <v>0.5</v>
      </c>
      <c r="J1441" s="388">
        <v>0.5</v>
      </c>
    </row>
    <row r="1442" spans="1:10" ht="25.5" x14ac:dyDescent="0.25">
      <c r="A1442" s="376" t="s">
        <v>189</v>
      </c>
      <c r="B1442" s="391" t="s">
        <v>984</v>
      </c>
      <c r="C1442" s="376" t="s">
        <v>113</v>
      </c>
      <c r="D1442" s="376" t="s">
        <v>985</v>
      </c>
      <c r="E1442" s="510" t="s">
        <v>242</v>
      </c>
      <c r="F1442" s="510"/>
      <c r="G1442" s="390" t="s">
        <v>161</v>
      </c>
      <c r="H1442" s="393">
        <v>1</v>
      </c>
      <c r="I1442" s="392">
        <v>30.72</v>
      </c>
      <c r="J1442" s="392">
        <v>30.72</v>
      </c>
    </row>
    <row r="1443" spans="1:10" ht="26.45" customHeight="1" x14ac:dyDescent="0.25">
      <c r="A1443" s="376" t="s">
        <v>189</v>
      </c>
      <c r="B1443" s="391" t="s">
        <v>277</v>
      </c>
      <c r="C1443" s="376" t="s">
        <v>113</v>
      </c>
      <c r="D1443" s="376" t="s">
        <v>278</v>
      </c>
      <c r="E1443" s="510" t="s">
        <v>492</v>
      </c>
      <c r="F1443" s="510"/>
      <c r="G1443" s="390" t="s">
        <v>161</v>
      </c>
      <c r="H1443" s="393">
        <v>1</v>
      </c>
      <c r="I1443" s="392">
        <v>5</v>
      </c>
      <c r="J1443" s="392">
        <v>5</v>
      </c>
    </row>
    <row r="1444" spans="1:10" ht="25.5" x14ac:dyDescent="0.25">
      <c r="A1444" s="376" t="s">
        <v>189</v>
      </c>
      <c r="B1444" s="391" t="s">
        <v>279</v>
      </c>
      <c r="C1444" s="376" t="s">
        <v>113</v>
      </c>
      <c r="D1444" s="376" t="s">
        <v>280</v>
      </c>
      <c r="E1444" s="510" t="s">
        <v>492</v>
      </c>
      <c r="F1444" s="510"/>
      <c r="G1444" s="390" t="s">
        <v>161</v>
      </c>
      <c r="H1444" s="393">
        <v>1</v>
      </c>
      <c r="I1444" s="392">
        <v>0.88</v>
      </c>
      <c r="J1444" s="392">
        <v>0.88</v>
      </c>
    </row>
    <row r="1445" spans="1:10" ht="25.5" x14ac:dyDescent="0.25">
      <c r="A1445" s="376" t="s">
        <v>189</v>
      </c>
      <c r="B1445" s="391" t="s">
        <v>243</v>
      </c>
      <c r="C1445" s="376" t="s">
        <v>113</v>
      </c>
      <c r="D1445" s="376" t="s">
        <v>244</v>
      </c>
      <c r="E1445" s="510" t="s">
        <v>492</v>
      </c>
      <c r="F1445" s="510"/>
      <c r="G1445" s="390" t="s">
        <v>161</v>
      </c>
      <c r="H1445" s="393">
        <v>1</v>
      </c>
      <c r="I1445" s="392">
        <v>1.49</v>
      </c>
      <c r="J1445" s="392">
        <v>1.49</v>
      </c>
    </row>
    <row r="1446" spans="1:10" ht="25.5" x14ac:dyDescent="0.25">
      <c r="A1446" s="376" t="s">
        <v>189</v>
      </c>
      <c r="B1446" s="391" t="s">
        <v>245</v>
      </c>
      <c r="C1446" s="376" t="s">
        <v>113</v>
      </c>
      <c r="D1446" s="376" t="s">
        <v>246</v>
      </c>
      <c r="E1446" s="510" t="s">
        <v>492</v>
      </c>
      <c r="F1446" s="510"/>
      <c r="G1446" s="390" t="s">
        <v>161</v>
      </c>
      <c r="H1446" s="393">
        <v>1</v>
      </c>
      <c r="I1446" s="392">
        <v>0.11</v>
      </c>
      <c r="J1446" s="392">
        <v>0.11</v>
      </c>
    </row>
    <row r="1447" spans="1:10" ht="38.25" x14ac:dyDescent="0.25">
      <c r="A1447" s="376" t="s">
        <v>189</v>
      </c>
      <c r="B1447" s="391" t="s">
        <v>308</v>
      </c>
      <c r="C1447" s="376" t="s">
        <v>113</v>
      </c>
      <c r="D1447" s="376" t="s">
        <v>309</v>
      </c>
      <c r="E1447" s="510" t="s">
        <v>492</v>
      </c>
      <c r="F1447" s="510"/>
      <c r="G1447" s="390" t="s">
        <v>161</v>
      </c>
      <c r="H1447" s="393">
        <v>1</v>
      </c>
      <c r="I1447" s="392">
        <v>0.02</v>
      </c>
      <c r="J1447" s="392">
        <v>0.02</v>
      </c>
    </row>
    <row r="1448" spans="1:10" ht="25.5" x14ac:dyDescent="0.25">
      <c r="A1448" s="376" t="s">
        <v>189</v>
      </c>
      <c r="B1448" s="391" t="s">
        <v>310</v>
      </c>
      <c r="C1448" s="376" t="s">
        <v>113</v>
      </c>
      <c r="D1448" s="376" t="s">
        <v>311</v>
      </c>
      <c r="E1448" s="510" t="s">
        <v>492</v>
      </c>
      <c r="F1448" s="510"/>
      <c r="G1448" s="390" t="s">
        <v>161</v>
      </c>
      <c r="H1448" s="393">
        <v>1</v>
      </c>
      <c r="I1448" s="392">
        <v>0.89</v>
      </c>
      <c r="J1448" s="392">
        <v>0.89</v>
      </c>
    </row>
    <row r="1449" spans="1:10" ht="25.5" x14ac:dyDescent="0.25">
      <c r="A1449" s="377"/>
      <c r="B1449" s="377"/>
      <c r="C1449" s="377"/>
      <c r="D1449" s="377"/>
      <c r="E1449" s="377" t="s">
        <v>174</v>
      </c>
      <c r="F1449" s="396">
        <v>31.22</v>
      </c>
      <c r="G1449" s="377" t="s">
        <v>175</v>
      </c>
      <c r="H1449" s="396">
        <v>0</v>
      </c>
      <c r="I1449" s="377" t="s">
        <v>176</v>
      </c>
      <c r="J1449" s="396">
        <v>31.22</v>
      </c>
    </row>
    <row r="1450" spans="1:10" ht="15.75" thickBot="1" x14ac:dyDescent="0.3">
      <c r="A1450" s="377"/>
      <c r="B1450" s="377"/>
      <c r="C1450" s="377"/>
      <c r="D1450" s="377"/>
      <c r="E1450" s="377" t="s">
        <v>177</v>
      </c>
      <c r="F1450" s="396">
        <v>8.06</v>
      </c>
      <c r="G1450" s="377"/>
      <c r="H1450" s="511" t="s">
        <v>178</v>
      </c>
      <c r="I1450" s="511"/>
      <c r="J1450" s="396">
        <v>47.67</v>
      </c>
    </row>
    <row r="1451" spans="1:10" ht="15.75" thickTop="1" x14ac:dyDescent="0.25">
      <c r="A1451" s="385"/>
      <c r="B1451" s="385"/>
      <c r="C1451" s="385"/>
      <c r="D1451" s="385"/>
      <c r="E1451" s="385"/>
      <c r="F1451" s="385"/>
      <c r="G1451" s="385"/>
      <c r="H1451" s="385"/>
      <c r="I1451" s="385"/>
      <c r="J1451" s="385"/>
    </row>
    <row r="1452" spans="1:10" ht="30" x14ac:dyDescent="0.25">
      <c r="A1452" s="375"/>
      <c r="B1452" s="380" t="s">
        <v>3</v>
      </c>
      <c r="C1452" s="375" t="s">
        <v>4</v>
      </c>
      <c r="D1452" s="375" t="s">
        <v>5</v>
      </c>
      <c r="E1452" s="512" t="s">
        <v>169</v>
      </c>
      <c r="F1452" s="512"/>
      <c r="G1452" s="379" t="s">
        <v>6</v>
      </c>
      <c r="H1452" s="380" t="s">
        <v>7</v>
      </c>
      <c r="I1452" s="380" t="s">
        <v>8</v>
      </c>
      <c r="J1452" s="380" t="s">
        <v>10</v>
      </c>
    </row>
    <row r="1453" spans="1:10" ht="15" customHeight="1" x14ac:dyDescent="0.25">
      <c r="A1453" s="373" t="s">
        <v>170</v>
      </c>
      <c r="B1453" s="382" t="s">
        <v>289</v>
      </c>
      <c r="C1453" s="373" t="s">
        <v>113</v>
      </c>
      <c r="D1453" s="373" t="s">
        <v>290</v>
      </c>
      <c r="E1453" s="513" t="s">
        <v>335</v>
      </c>
      <c r="F1453" s="513"/>
      <c r="G1453" s="381" t="s">
        <v>161</v>
      </c>
      <c r="H1453" s="384">
        <v>1</v>
      </c>
      <c r="I1453" s="383">
        <v>41.86</v>
      </c>
      <c r="J1453" s="383">
        <v>41.86</v>
      </c>
    </row>
    <row r="1454" spans="1:10" ht="38.25" x14ac:dyDescent="0.25">
      <c r="A1454" s="374" t="s">
        <v>172</v>
      </c>
      <c r="B1454" s="387" t="s">
        <v>299</v>
      </c>
      <c r="C1454" s="374" t="s">
        <v>113</v>
      </c>
      <c r="D1454" s="374" t="s">
        <v>300</v>
      </c>
      <c r="E1454" s="514" t="s">
        <v>335</v>
      </c>
      <c r="F1454" s="514"/>
      <c r="G1454" s="386" t="s">
        <v>161</v>
      </c>
      <c r="H1454" s="389">
        <v>1</v>
      </c>
      <c r="I1454" s="388">
        <v>0.27</v>
      </c>
      <c r="J1454" s="388">
        <v>0.27</v>
      </c>
    </row>
    <row r="1455" spans="1:10" ht="25.5" x14ac:dyDescent="0.25">
      <c r="A1455" s="376" t="s">
        <v>189</v>
      </c>
      <c r="B1455" s="391" t="s">
        <v>277</v>
      </c>
      <c r="C1455" s="376" t="s">
        <v>113</v>
      </c>
      <c r="D1455" s="376" t="s">
        <v>278</v>
      </c>
      <c r="E1455" s="510" t="s">
        <v>492</v>
      </c>
      <c r="F1455" s="510"/>
      <c r="G1455" s="390" t="s">
        <v>161</v>
      </c>
      <c r="H1455" s="393">
        <v>1</v>
      </c>
      <c r="I1455" s="392">
        <v>5</v>
      </c>
      <c r="J1455" s="392">
        <v>5</v>
      </c>
    </row>
    <row r="1456" spans="1:10" ht="26.45" customHeight="1" x14ac:dyDescent="0.25">
      <c r="A1456" s="376" t="s">
        <v>189</v>
      </c>
      <c r="B1456" s="391" t="s">
        <v>279</v>
      </c>
      <c r="C1456" s="376" t="s">
        <v>113</v>
      </c>
      <c r="D1456" s="376" t="s">
        <v>280</v>
      </c>
      <c r="E1456" s="510" t="s">
        <v>492</v>
      </c>
      <c r="F1456" s="510"/>
      <c r="G1456" s="390" t="s">
        <v>161</v>
      </c>
      <c r="H1456" s="393">
        <v>1</v>
      </c>
      <c r="I1456" s="392">
        <v>0.88</v>
      </c>
      <c r="J1456" s="392">
        <v>0.88</v>
      </c>
    </row>
    <row r="1457" spans="1:10" ht="26.45" customHeight="1" x14ac:dyDescent="0.25">
      <c r="A1457" s="376" t="s">
        <v>189</v>
      </c>
      <c r="B1457" s="391" t="s">
        <v>243</v>
      </c>
      <c r="C1457" s="376" t="s">
        <v>113</v>
      </c>
      <c r="D1457" s="376" t="s">
        <v>244</v>
      </c>
      <c r="E1457" s="510" t="s">
        <v>492</v>
      </c>
      <c r="F1457" s="510"/>
      <c r="G1457" s="390" t="s">
        <v>161</v>
      </c>
      <c r="H1457" s="393">
        <v>1</v>
      </c>
      <c r="I1457" s="392">
        <v>1.49</v>
      </c>
      <c r="J1457" s="392">
        <v>1.49</v>
      </c>
    </row>
    <row r="1458" spans="1:10" ht="15" customHeight="1" x14ac:dyDescent="0.25">
      <c r="A1458" s="376" t="s">
        <v>189</v>
      </c>
      <c r="B1458" s="391" t="s">
        <v>245</v>
      </c>
      <c r="C1458" s="376" t="s">
        <v>113</v>
      </c>
      <c r="D1458" s="376" t="s">
        <v>246</v>
      </c>
      <c r="E1458" s="510" t="s">
        <v>492</v>
      </c>
      <c r="F1458" s="510"/>
      <c r="G1458" s="390" t="s">
        <v>161</v>
      </c>
      <c r="H1458" s="393">
        <v>1</v>
      </c>
      <c r="I1458" s="392">
        <v>0.11</v>
      </c>
      <c r="J1458" s="392">
        <v>0.11</v>
      </c>
    </row>
    <row r="1459" spans="1:10" ht="25.5" x14ac:dyDescent="0.25">
      <c r="A1459" s="376" t="s">
        <v>189</v>
      </c>
      <c r="B1459" s="391" t="s">
        <v>301</v>
      </c>
      <c r="C1459" s="376" t="s">
        <v>113</v>
      </c>
      <c r="D1459" s="376" t="s">
        <v>325</v>
      </c>
      <c r="E1459" s="510" t="s">
        <v>242</v>
      </c>
      <c r="F1459" s="510"/>
      <c r="G1459" s="390" t="s">
        <v>161</v>
      </c>
      <c r="H1459" s="393">
        <v>1</v>
      </c>
      <c r="I1459" s="392">
        <v>33.200000000000003</v>
      </c>
      <c r="J1459" s="392">
        <v>33.200000000000003</v>
      </c>
    </row>
    <row r="1460" spans="1:10" ht="38.25" x14ac:dyDescent="0.25">
      <c r="A1460" s="376" t="s">
        <v>189</v>
      </c>
      <c r="B1460" s="391" t="s">
        <v>308</v>
      </c>
      <c r="C1460" s="376" t="s">
        <v>113</v>
      </c>
      <c r="D1460" s="376" t="s">
        <v>309</v>
      </c>
      <c r="E1460" s="510" t="s">
        <v>492</v>
      </c>
      <c r="F1460" s="510"/>
      <c r="G1460" s="390" t="s">
        <v>161</v>
      </c>
      <c r="H1460" s="393">
        <v>1</v>
      </c>
      <c r="I1460" s="392">
        <v>0.02</v>
      </c>
      <c r="J1460" s="392">
        <v>0.02</v>
      </c>
    </row>
    <row r="1461" spans="1:10" ht="25.5" x14ac:dyDescent="0.25">
      <c r="A1461" s="376" t="s">
        <v>189</v>
      </c>
      <c r="B1461" s="391" t="s">
        <v>310</v>
      </c>
      <c r="C1461" s="376" t="s">
        <v>113</v>
      </c>
      <c r="D1461" s="376" t="s">
        <v>311</v>
      </c>
      <c r="E1461" s="510" t="s">
        <v>492</v>
      </c>
      <c r="F1461" s="510"/>
      <c r="G1461" s="390" t="s">
        <v>161</v>
      </c>
      <c r="H1461" s="393">
        <v>1</v>
      </c>
      <c r="I1461" s="392">
        <v>0.89</v>
      </c>
      <c r="J1461" s="392">
        <v>0.89</v>
      </c>
    </row>
    <row r="1462" spans="1:10" ht="25.5" x14ac:dyDescent="0.25">
      <c r="A1462" s="377"/>
      <c r="B1462" s="377"/>
      <c r="C1462" s="377"/>
      <c r="D1462" s="377"/>
      <c r="E1462" s="377" t="s">
        <v>174</v>
      </c>
      <c r="F1462" s="396">
        <v>33.47</v>
      </c>
      <c r="G1462" s="377" t="s">
        <v>175</v>
      </c>
      <c r="H1462" s="396">
        <v>0</v>
      </c>
      <c r="I1462" s="377" t="s">
        <v>176</v>
      </c>
      <c r="J1462" s="396">
        <v>33.47</v>
      </c>
    </row>
    <row r="1463" spans="1:10" ht="15.75" thickBot="1" x14ac:dyDescent="0.3">
      <c r="A1463" s="377"/>
      <c r="B1463" s="377"/>
      <c r="C1463" s="377"/>
      <c r="D1463" s="377"/>
      <c r="E1463" s="377" t="s">
        <v>177</v>
      </c>
      <c r="F1463" s="396">
        <v>8.51</v>
      </c>
      <c r="G1463" s="377"/>
      <c r="H1463" s="511" t="s">
        <v>178</v>
      </c>
      <c r="I1463" s="511"/>
      <c r="J1463" s="396">
        <v>50.37</v>
      </c>
    </row>
    <row r="1464" spans="1:10" ht="15.75" thickTop="1" x14ac:dyDescent="0.25">
      <c r="A1464" s="385"/>
      <c r="B1464" s="385"/>
      <c r="C1464" s="385"/>
      <c r="D1464" s="385"/>
      <c r="E1464" s="385"/>
      <c r="F1464" s="385"/>
      <c r="G1464" s="385"/>
      <c r="H1464" s="385"/>
      <c r="I1464" s="385"/>
      <c r="J1464" s="385"/>
    </row>
    <row r="1465" spans="1:10" ht="30" x14ac:dyDescent="0.25">
      <c r="A1465" s="375"/>
      <c r="B1465" s="380" t="s">
        <v>3</v>
      </c>
      <c r="C1465" s="375" t="s">
        <v>4</v>
      </c>
      <c r="D1465" s="375" t="s">
        <v>5</v>
      </c>
      <c r="E1465" s="512" t="s">
        <v>169</v>
      </c>
      <c r="F1465" s="512"/>
      <c r="G1465" s="379" t="s">
        <v>6</v>
      </c>
      <c r="H1465" s="380" t="s">
        <v>7</v>
      </c>
      <c r="I1465" s="380" t="s">
        <v>8</v>
      </c>
      <c r="J1465" s="380" t="s">
        <v>10</v>
      </c>
    </row>
    <row r="1466" spans="1:10" ht="15" customHeight="1" x14ac:dyDescent="0.25">
      <c r="A1466" s="373" t="s">
        <v>170</v>
      </c>
      <c r="B1466" s="382" t="s">
        <v>1018</v>
      </c>
      <c r="C1466" s="373" t="s">
        <v>113</v>
      </c>
      <c r="D1466" s="373" t="s">
        <v>1019</v>
      </c>
      <c r="E1466" s="513" t="s">
        <v>335</v>
      </c>
      <c r="F1466" s="513"/>
      <c r="G1466" s="381" t="s">
        <v>161</v>
      </c>
      <c r="H1466" s="384">
        <v>1</v>
      </c>
      <c r="I1466" s="383">
        <v>44.87</v>
      </c>
      <c r="J1466" s="383">
        <v>44.87</v>
      </c>
    </row>
    <row r="1467" spans="1:10" ht="38.25" x14ac:dyDescent="0.25">
      <c r="A1467" s="374" t="s">
        <v>172</v>
      </c>
      <c r="B1467" s="387" t="s">
        <v>986</v>
      </c>
      <c r="C1467" s="374" t="s">
        <v>113</v>
      </c>
      <c r="D1467" s="374" t="s">
        <v>987</v>
      </c>
      <c r="E1467" s="514" t="s">
        <v>335</v>
      </c>
      <c r="F1467" s="514"/>
      <c r="G1467" s="386" t="s">
        <v>161</v>
      </c>
      <c r="H1467" s="389">
        <v>1</v>
      </c>
      <c r="I1467" s="388">
        <v>0.41</v>
      </c>
      <c r="J1467" s="388">
        <v>0.41</v>
      </c>
    </row>
    <row r="1468" spans="1:10" x14ac:dyDescent="0.25">
      <c r="A1468" s="376" t="s">
        <v>189</v>
      </c>
      <c r="B1468" s="391" t="s">
        <v>988</v>
      </c>
      <c r="C1468" s="376" t="s">
        <v>113</v>
      </c>
      <c r="D1468" s="376" t="s">
        <v>989</v>
      </c>
      <c r="E1468" s="510" t="s">
        <v>242</v>
      </c>
      <c r="F1468" s="510"/>
      <c r="G1468" s="390" t="s">
        <v>161</v>
      </c>
      <c r="H1468" s="393">
        <v>1</v>
      </c>
      <c r="I1468" s="392">
        <v>36.07</v>
      </c>
      <c r="J1468" s="392">
        <v>36.07</v>
      </c>
    </row>
    <row r="1469" spans="1:10" ht="26.45" customHeight="1" x14ac:dyDescent="0.25">
      <c r="A1469" s="376" t="s">
        <v>189</v>
      </c>
      <c r="B1469" s="391" t="s">
        <v>277</v>
      </c>
      <c r="C1469" s="376" t="s">
        <v>113</v>
      </c>
      <c r="D1469" s="376" t="s">
        <v>278</v>
      </c>
      <c r="E1469" s="510" t="s">
        <v>492</v>
      </c>
      <c r="F1469" s="510"/>
      <c r="G1469" s="390" t="s">
        <v>161</v>
      </c>
      <c r="H1469" s="393">
        <v>1</v>
      </c>
      <c r="I1469" s="392">
        <v>5</v>
      </c>
      <c r="J1469" s="392">
        <v>5</v>
      </c>
    </row>
    <row r="1470" spans="1:10" ht="26.45" customHeight="1" x14ac:dyDescent="0.25">
      <c r="A1470" s="376" t="s">
        <v>189</v>
      </c>
      <c r="B1470" s="391" t="s">
        <v>279</v>
      </c>
      <c r="C1470" s="376" t="s">
        <v>113</v>
      </c>
      <c r="D1470" s="376" t="s">
        <v>280</v>
      </c>
      <c r="E1470" s="510" t="s">
        <v>492</v>
      </c>
      <c r="F1470" s="510"/>
      <c r="G1470" s="390" t="s">
        <v>161</v>
      </c>
      <c r="H1470" s="393">
        <v>1</v>
      </c>
      <c r="I1470" s="392">
        <v>0.88</v>
      </c>
      <c r="J1470" s="392">
        <v>0.88</v>
      </c>
    </row>
    <row r="1471" spans="1:10" ht="25.5" x14ac:dyDescent="0.25">
      <c r="A1471" s="376" t="s">
        <v>189</v>
      </c>
      <c r="B1471" s="391" t="s">
        <v>243</v>
      </c>
      <c r="C1471" s="376" t="s">
        <v>113</v>
      </c>
      <c r="D1471" s="376" t="s">
        <v>244</v>
      </c>
      <c r="E1471" s="510" t="s">
        <v>492</v>
      </c>
      <c r="F1471" s="510"/>
      <c r="G1471" s="390" t="s">
        <v>161</v>
      </c>
      <c r="H1471" s="393">
        <v>1</v>
      </c>
      <c r="I1471" s="392">
        <v>1.49</v>
      </c>
      <c r="J1471" s="392">
        <v>1.49</v>
      </c>
    </row>
    <row r="1472" spans="1:10" ht="25.5" x14ac:dyDescent="0.25">
      <c r="A1472" s="376" t="s">
        <v>189</v>
      </c>
      <c r="B1472" s="391" t="s">
        <v>245</v>
      </c>
      <c r="C1472" s="376" t="s">
        <v>113</v>
      </c>
      <c r="D1472" s="376" t="s">
        <v>246</v>
      </c>
      <c r="E1472" s="510" t="s">
        <v>492</v>
      </c>
      <c r="F1472" s="510"/>
      <c r="G1472" s="390" t="s">
        <v>161</v>
      </c>
      <c r="H1472" s="393">
        <v>1</v>
      </c>
      <c r="I1472" s="392">
        <v>0.11</v>
      </c>
      <c r="J1472" s="392">
        <v>0.11</v>
      </c>
    </row>
    <row r="1473" spans="1:10" ht="38.25" x14ac:dyDescent="0.25">
      <c r="A1473" s="376" t="s">
        <v>189</v>
      </c>
      <c r="B1473" s="391" t="s">
        <v>308</v>
      </c>
      <c r="C1473" s="376" t="s">
        <v>113</v>
      </c>
      <c r="D1473" s="376" t="s">
        <v>309</v>
      </c>
      <c r="E1473" s="510" t="s">
        <v>492</v>
      </c>
      <c r="F1473" s="510"/>
      <c r="G1473" s="390" t="s">
        <v>161</v>
      </c>
      <c r="H1473" s="393">
        <v>1</v>
      </c>
      <c r="I1473" s="392">
        <v>0.02</v>
      </c>
      <c r="J1473" s="392">
        <v>0.02</v>
      </c>
    </row>
    <row r="1474" spans="1:10" ht="25.5" x14ac:dyDescent="0.25">
      <c r="A1474" s="376" t="s">
        <v>189</v>
      </c>
      <c r="B1474" s="391" t="s">
        <v>310</v>
      </c>
      <c r="C1474" s="376" t="s">
        <v>113</v>
      </c>
      <c r="D1474" s="376" t="s">
        <v>311</v>
      </c>
      <c r="E1474" s="510" t="s">
        <v>492</v>
      </c>
      <c r="F1474" s="510"/>
      <c r="G1474" s="390" t="s">
        <v>161</v>
      </c>
      <c r="H1474" s="393">
        <v>1</v>
      </c>
      <c r="I1474" s="392">
        <v>0.89</v>
      </c>
      <c r="J1474" s="392">
        <v>0.89</v>
      </c>
    </row>
    <row r="1475" spans="1:10" ht="25.5" x14ac:dyDescent="0.25">
      <c r="A1475" s="377"/>
      <c r="B1475" s="377"/>
      <c r="C1475" s="377"/>
      <c r="D1475" s="377"/>
      <c r="E1475" s="377" t="s">
        <v>174</v>
      </c>
      <c r="F1475" s="396">
        <v>36.479999999999997</v>
      </c>
      <c r="G1475" s="377" t="s">
        <v>175</v>
      </c>
      <c r="H1475" s="396">
        <v>0</v>
      </c>
      <c r="I1475" s="377" t="s">
        <v>176</v>
      </c>
      <c r="J1475" s="396">
        <v>36.479999999999997</v>
      </c>
    </row>
    <row r="1476" spans="1:10" ht="15.75" thickBot="1" x14ac:dyDescent="0.3">
      <c r="A1476" s="377"/>
      <c r="B1476" s="377"/>
      <c r="C1476" s="377"/>
      <c r="D1476" s="377"/>
      <c r="E1476" s="377" t="s">
        <v>177</v>
      </c>
      <c r="F1476" s="396">
        <v>9.1300000000000008</v>
      </c>
      <c r="G1476" s="377"/>
      <c r="H1476" s="511" t="s">
        <v>178</v>
      </c>
      <c r="I1476" s="511"/>
      <c r="J1476" s="396">
        <v>54</v>
      </c>
    </row>
    <row r="1477" spans="1:10" ht="15.75" thickTop="1" x14ac:dyDescent="0.25">
      <c r="A1477" s="385"/>
      <c r="B1477" s="385"/>
      <c r="C1477" s="385"/>
      <c r="D1477" s="385"/>
      <c r="E1477" s="385"/>
      <c r="F1477" s="385"/>
      <c r="G1477" s="385"/>
      <c r="H1477" s="385"/>
      <c r="I1477" s="385"/>
      <c r="J1477" s="385"/>
    </row>
    <row r="1478" spans="1:10" ht="30" x14ac:dyDescent="0.25">
      <c r="A1478" s="375"/>
      <c r="B1478" s="380" t="s">
        <v>3</v>
      </c>
      <c r="C1478" s="375" t="s">
        <v>4</v>
      </c>
      <c r="D1478" s="375" t="s">
        <v>5</v>
      </c>
      <c r="E1478" s="512" t="s">
        <v>169</v>
      </c>
      <c r="F1478" s="512"/>
      <c r="G1478" s="379" t="s">
        <v>6</v>
      </c>
      <c r="H1478" s="380" t="s">
        <v>7</v>
      </c>
      <c r="I1478" s="380" t="s">
        <v>8</v>
      </c>
      <c r="J1478" s="380" t="s">
        <v>10</v>
      </c>
    </row>
    <row r="1479" spans="1:10" ht="15" customHeight="1" x14ac:dyDescent="0.25">
      <c r="A1479" s="373" t="s">
        <v>170</v>
      </c>
      <c r="B1479" s="382" t="s">
        <v>1028</v>
      </c>
      <c r="C1479" s="373" t="s">
        <v>113</v>
      </c>
      <c r="D1479" s="373" t="s">
        <v>1029</v>
      </c>
      <c r="E1479" s="513" t="s">
        <v>335</v>
      </c>
      <c r="F1479" s="513"/>
      <c r="G1479" s="381" t="s">
        <v>161</v>
      </c>
      <c r="H1479" s="384">
        <v>1</v>
      </c>
      <c r="I1479" s="383">
        <v>38.32</v>
      </c>
      <c r="J1479" s="383">
        <v>38.32</v>
      </c>
    </row>
    <row r="1480" spans="1:10" ht="25.5" x14ac:dyDescent="0.25">
      <c r="A1480" s="374" t="s">
        <v>172</v>
      </c>
      <c r="B1480" s="387" t="s">
        <v>990</v>
      </c>
      <c r="C1480" s="374" t="s">
        <v>113</v>
      </c>
      <c r="D1480" s="374" t="s">
        <v>991</v>
      </c>
      <c r="E1480" s="514" t="s">
        <v>335</v>
      </c>
      <c r="F1480" s="514"/>
      <c r="G1480" s="386" t="s">
        <v>161</v>
      </c>
      <c r="H1480" s="389">
        <v>1</v>
      </c>
      <c r="I1480" s="388">
        <v>0.48</v>
      </c>
      <c r="J1480" s="388">
        <v>0.48</v>
      </c>
    </row>
    <row r="1481" spans="1:10" ht="15" customHeight="1" x14ac:dyDescent="0.25">
      <c r="A1481" s="376" t="s">
        <v>189</v>
      </c>
      <c r="B1481" s="391" t="s">
        <v>992</v>
      </c>
      <c r="C1481" s="376" t="s">
        <v>113</v>
      </c>
      <c r="D1481" s="376" t="s">
        <v>993</v>
      </c>
      <c r="E1481" s="510" t="s">
        <v>242</v>
      </c>
      <c r="F1481" s="510"/>
      <c r="G1481" s="390" t="s">
        <v>161</v>
      </c>
      <c r="H1481" s="393">
        <v>1</v>
      </c>
      <c r="I1481" s="392">
        <v>29.45</v>
      </c>
      <c r="J1481" s="392">
        <v>29.45</v>
      </c>
    </row>
    <row r="1482" spans="1:10" ht="14.45" customHeight="1" x14ac:dyDescent="0.25">
      <c r="A1482" s="376" t="s">
        <v>189</v>
      </c>
      <c r="B1482" s="391" t="s">
        <v>277</v>
      </c>
      <c r="C1482" s="376" t="s">
        <v>113</v>
      </c>
      <c r="D1482" s="376" t="s">
        <v>278</v>
      </c>
      <c r="E1482" s="510" t="s">
        <v>492</v>
      </c>
      <c r="F1482" s="510"/>
      <c r="G1482" s="390" t="s">
        <v>161</v>
      </c>
      <c r="H1482" s="393">
        <v>1</v>
      </c>
      <c r="I1482" s="392">
        <v>5</v>
      </c>
      <c r="J1482" s="392">
        <v>5</v>
      </c>
    </row>
    <row r="1483" spans="1:10" ht="26.45" customHeight="1" x14ac:dyDescent="0.25">
      <c r="A1483" s="376" t="s">
        <v>189</v>
      </c>
      <c r="B1483" s="391" t="s">
        <v>279</v>
      </c>
      <c r="C1483" s="376" t="s">
        <v>113</v>
      </c>
      <c r="D1483" s="376" t="s">
        <v>280</v>
      </c>
      <c r="E1483" s="510" t="s">
        <v>492</v>
      </c>
      <c r="F1483" s="510"/>
      <c r="G1483" s="390" t="s">
        <v>161</v>
      </c>
      <c r="H1483" s="393">
        <v>1</v>
      </c>
      <c r="I1483" s="392">
        <v>0.88</v>
      </c>
      <c r="J1483" s="392">
        <v>0.88</v>
      </c>
    </row>
    <row r="1484" spans="1:10" ht="25.5" x14ac:dyDescent="0.25">
      <c r="A1484" s="376" t="s">
        <v>189</v>
      </c>
      <c r="B1484" s="391" t="s">
        <v>243</v>
      </c>
      <c r="C1484" s="376" t="s">
        <v>113</v>
      </c>
      <c r="D1484" s="376" t="s">
        <v>244</v>
      </c>
      <c r="E1484" s="510" t="s">
        <v>492</v>
      </c>
      <c r="F1484" s="510"/>
      <c r="G1484" s="390" t="s">
        <v>161</v>
      </c>
      <c r="H1484" s="393">
        <v>1</v>
      </c>
      <c r="I1484" s="392">
        <v>1.49</v>
      </c>
      <c r="J1484" s="392">
        <v>1.49</v>
      </c>
    </row>
    <row r="1485" spans="1:10" ht="26.45" customHeight="1" x14ac:dyDescent="0.25">
      <c r="A1485" s="376" t="s">
        <v>189</v>
      </c>
      <c r="B1485" s="391" t="s">
        <v>245</v>
      </c>
      <c r="C1485" s="376" t="s">
        <v>113</v>
      </c>
      <c r="D1485" s="376" t="s">
        <v>246</v>
      </c>
      <c r="E1485" s="510" t="s">
        <v>492</v>
      </c>
      <c r="F1485" s="510"/>
      <c r="G1485" s="390" t="s">
        <v>161</v>
      </c>
      <c r="H1485" s="393">
        <v>1</v>
      </c>
      <c r="I1485" s="392">
        <v>0.11</v>
      </c>
      <c r="J1485" s="392">
        <v>0.11</v>
      </c>
    </row>
    <row r="1486" spans="1:10" ht="26.45" customHeight="1" x14ac:dyDescent="0.25">
      <c r="A1486" s="376" t="s">
        <v>189</v>
      </c>
      <c r="B1486" s="391" t="s">
        <v>308</v>
      </c>
      <c r="C1486" s="376" t="s">
        <v>113</v>
      </c>
      <c r="D1486" s="376" t="s">
        <v>309</v>
      </c>
      <c r="E1486" s="510" t="s">
        <v>492</v>
      </c>
      <c r="F1486" s="510"/>
      <c r="G1486" s="390" t="s">
        <v>161</v>
      </c>
      <c r="H1486" s="393">
        <v>1</v>
      </c>
      <c r="I1486" s="392">
        <v>0.02</v>
      </c>
      <c r="J1486" s="392">
        <v>0.02</v>
      </c>
    </row>
    <row r="1487" spans="1:10" ht="25.5" x14ac:dyDescent="0.25">
      <c r="A1487" s="376" t="s">
        <v>189</v>
      </c>
      <c r="B1487" s="391" t="s">
        <v>310</v>
      </c>
      <c r="C1487" s="376" t="s">
        <v>113</v>
      </c>
      <c r="D1487" s="376" t="s">
        <v>311</v>
      </c>
      <c r="E1487" s="510" t="s">
        <v>492</v>
      </c>
      <c r="F1487" s="510"/>
      <c r="G1487" s="390" t="s">
        <v>161</v>
      </c>
      <c r="H1487" s="393">
        <v>1</v>
      </c>
      <c r="I1487" s="392">
        <v>0.89</v>
      </c>
      <c r="J1487" s="392">
        <v>0.89</v>
      </c>
    </row>
    <row r="1488" spans="1:10" ht="25.5" x14ac:dyDescent="0.25">
      <c r="A1488" s="377"/>
      <c r="B1488" s="377"/>
      <c r="C1488" s="377"/>
      <c r="D1488" s="377"/>
      <c r="E1488" s="377" t="s">
        <v>174</v>
      </c>
      <c r="F1488" s="396">
        <v>29.93</v>
      </c>
      <c r="G1488" s="377" t="s">
        <v>175</v>
      </c>
      <c r="H1488" s="396">
        <v>0</v>
      </c>
      <c r="I1488" s="377" t="s">
        <v>176</v>
      </c>
      <c r="J1488" s="396">
        <v>29.93</v>
      </c>
    </row>
    <row r="1489" spans="1:10" ht="15" customHeight="1" thickBot="1" x14ac:dyDescent="0.3">
      <c r="A1489" s="377"/>
      <c r="B1489" s="377"/>
      <c r="C1489" s="377"/>
      <c r="D1489" s="377"/>
      <c r="E1489" s="377" t="s">
        <v>177</v>
      </c>
      <c r="F1489" s="396">
        <v>7.79</v>
      </c>
      <c r="G1489" s="377"/>
      <c r="H1489" s="511" t="s">
        <v>178</v>
      </c>
      <c r="I1489" s="511"/>
      <c r="J1489" s="396">
        <v>46.11</v>
      </c>
    </row>
    <row r="1490" spans="1:10" ht="15.75" thickTop="1" x14ac:dyDescent="0.25">
      <c r="A1490" s="385"/>
      <c r="B1490" s="385"/>
      <c r="C1490" s="385"/>
      <c r="D1490" s="385"/>
      <c r="E1490" s="385"/>
      <c r="F1490" s="385"/>
      <c r="G1490" s="385"/>
      <c r="H1490" s="385"/>
      <c r="I1490" s="385"/>
      <c r="J1490" s="385"/>
    </row>
    <row r="1491" spans="1:10" ht="30" x14ac:dyDescent="0.25">
      <c r="A1491" s="375"/>
      <c r="B1491" s="380" t="s">
        <v>3</v>
      </c>
      <c r="C1491" s="375" t="s">
        <v>4</v>
      </c>
      <c r="D1491" s="375" t="s">
        <v>5</v>
      </c>
      <c r="E1491" s="512" t="s">
        <v>169</v>
      </c>
      <c r="F1491" s="512"/>
      <c r="G1491" s="379" t="s">
        <v>6</v>
      </c>
      <c r="H1491" s="380" t="s">
        <v>7</v>
      </c>
      <c r="I1491" s="380" t="s">
        <v>8</v>
      </c>
      <c r="J1491" s="380" t="s">
        <v>10</v>
      </c>
    </row>
    <row r="1492" spans="1:10" ht="39.6" customHeight="1" x14ac:dyDescent="0.25">
      <c r="A1492" s="373" t="s">
        <v>170</v>
      </c>
      <c r="B1492" s="382" t="s">
        <v>198</v>
      </c>
      <c r="C1492" s="373" t="s">
        <v>113</v>
      </c>
      <c r="D1492" s="373" t="s">
        <v>199</v>
      </c>
      <c r="E1492" s="513" t="s">
        <v>335</v>
      </c>
      <c r="F1492" s="513"/>
      <c r="G1492" s="381" t="s">
        <v>161</v>
      </c>
      <c r="H1492" s="384">
        <v>1</v>
      </c>
      <c r="I1492" s="383">
        <v>34.28</v>
      </c>
      <c r="J1492" s="383">
        <v>34.28</v>
      </c>
    </row>
    <row r="1493" spans="1:10" ht="26.45" customHeight="1" x14ac:dyDescent="0.25">
      <c r="A1493" s="374" t="s">
        <v>172</v>
      </c>
      <c r="B1493" s="387" t="s">
        <v>994</v>
      </c>
      <c r="C1493" s="374" t="s">
        <v>113</v>
      </c>
      <c r="D1493" s="374" t="s">
        <v>995</v>
      </c>
      <c r="E1493" s="514" t="s">
        <v>335</v>
      </c>
      <c r="F1493" s="514"/>
      <c r="G1493" s="386" t="s">
        <v>161</v>
      </c>
      <c r="H1493" s="389">
        <v>1</v>
      </c>
      <c r="I1493" s="388">
        <v>0.51</v>
      </c>
      <c r="J1493" s="388">
        <v>0.51</v>
      </c>
    </row>
    <row r="1494" spans="1:10" ht="39.6" customHeight="1" x14ac:dyDescent="0.25">
      <c r="A1494" s="376" t="s">
        <v>189</v>
      </c>
      <c r="B1494" s="391" t="s">
        <v>996</v>
      </c>
      <c r="C1494" s="376" t="s">
        <v>113</v>
      </c>
      <c r="D1494" s="376" t="s">
        <v>997</v>
      </c>
      <c r="E1494" s="510" t="s">
        <v>242</v>
      </c>
      <c r="F1494" s="510"/>
      <c r="G1494" s="390" t="s">
        <v>161</v>
      </c>
      <c r="H1494" s="393">
        <v>1</v>
      </c>
      <c r="I1494" s="392">
        <v>24.29</v>
      </c>
      <c r="J1494" s="392">
        <v>24.29</v>
      </c>
    </row>
    <row r="1495" spans="1:10" ht="39.6" customHeight="1" x14ac:dyDescent="0.25">
      <c r="A1495" s="376" t="s">
        <v>189</v>
      </c>
      <c r="B1495" s="391" t="s">
        <v>277</v>
      </c>
      <c r="C1495" s="376" t="s">
        <v>113</v>
      </c>
      <c r="D1495" s="376" t="s">
        <v>278</v>
      </c>
      <c r="E1495" s="510" t="s">
        <v>492</v>
      </c>
      <c r="F1495" s="510"/>
      <c r="G1495" s="390" t="s">
        <v>161</v>
      </c>
      <c r="H1495" s="393">
        <v>1</v>
      </c>
      <c r="I1495" s="392">
        <v>5</v>
      </c>
      <c r="J1495" s="392">
        <v>5</v>
      </c>
    </row>
    <row r="1496" spans="1:10" ht="26.45" customHeight="1" x14ac:dyDescent="0.25">
      <c r="A1496" s="376" t="s">
        <v>189</v>
      </c>
      <c r="B1496" s="391" t="s">
        <v>279</v>
      </c>
      <c r="C1496" s="376" t="s">
        <v>113</v>
      </c>
      <c r="D1496" s="376" t="s">
        <v>280</v>
      </c>
      <c r="E1496" s="510" t="s">
        <v>492</v>
      </c>
      <c r="F1496" s="510"/>
      <c r="G1496" s="390" t="s">
        <v>161</v>
      </c>
      <c r="H1496" s="393">
        <v>1</v>
      </c>
      <c r="I1496" s="392">
        <v>0.88</v>
      </c>
      <c r="J1496" s="392">
        <v>0.88</v>
      </c>
    </row>
    <row r="1497" spans="1:10" ht="15" customHeight="1" x14ac:dyDescent="0.25">
      <c r="A1497" s="376" t="s">
        <v>189</v>
      </c>
      <c r="B1497" s="391" t="s">
        <v>243</v>
      </c>
      <c r="C1497" s="376" t="s">
        <v>113</v>
      </c>
      <c r="D1497" s="376" t="s">
        <v>244</v>
      </c>
      <c r="E1497" s="510" t="s">
        <v>492</v>
      </c>
      <c r="F1497" s="510"/>
      <c r="G1497" s="390" t="s">
        <v>161</v>
      </c>
      <c r="H1497" s="393">
        <v>1</v>
      </c>
      <c r="I1497" s="392">
        <v>1.49</v>
      </c>
      <c r="J1497" s="392">
        <v>1.49</v>
      </c>
    </row>
    <row r="1498" spans="1:10" ht="25.5" x14ac:dyDescent="0.25">
      <c r="A1498" s="376" t="s">
        <v>189</v>
      </c>
      <c r="B1498" s="391" t="s">
        <v>245</v>
      </c>
      <c r="C1498" s="376" t="s">
        <v>113</v>
      </c>
      <c r="D1498" s="376" t="s">
        <v>246</v>
      </c>
      <c r="E1498" s="510" t="s">
        <v>492</v>
      </c>
      <c r="F1498" s="510"/>
      <c r="G1498" s="390" t="s">
        <v>161</v>
      </c>
      <c r="H1498" s="393">
        <v>1</v>
      </c>
      <c r="I1498" s="392">
        <v>0.11</v>
      </c>
      <c r="J1498" s="392">
        <v>0.11</v>
      </c>
    </row>
    <row r="1499" spans="1:10" ht="25.5" x14ac:dyDescent="0.25">
      <c r="A1499" s="376" t="s">
        <v>189</v>
      </c>
      <c r="B1499" s="391" t="s">
        <v>281</v>
      </c>
      <c r="C1499" s="376" t="s">
        <v>113</v>
      </c>
      <c r="D1499" s="376" t="s">
        <v>282</v>
      </c>
      <c r="E1499" s="510" t="s">
        <v>492</v>
      </c>
      <c r="F1499" s="510"/>
      <c r="G1499" s="390" t="s">
        <v>161</v>
      </c>
      <c r="H1499" s="393">
        <v>1</v>
      </c>
      <c r="I1499" s="392">
        <v>0.59</v>
      </c>
      <c r="J1499" s="392">
        <v>0.59</v>
      </c>
    </row>
    <row r="1500" spans="1:10" ht="39.6" customHeight="1" x14ac:dyDescent="0.25">
      <c r="A1500" s="376" t="s">
        <v>189</v>
      </c>
      <c r="B1500" s="391" t="s">
        <v>283</v>
      </c>
      <c r="C1500" s="376" t="s">
        <v>113</v>
      </c>
      <c r="D1500" s="376" t="s">
        <v>284</v>
      </c>
      <c r="E1500" s="510" t="s">
        <v>492</v>
      </c>
      <c r="F1500" s="510"/>
      <c r="G1500" s="390" t="s">
        <v>161</v>
      </c>
      <c r="H1500" s="393">
        <v>1</v>
      </c>
      <c r="I1500" s="392">
        <v>1.41</v>
      </c>
      <c r="J1500" s="392">
        <v>1.41</v>
      </c>
    </row>
    <row r="1501" spans="1:10" ht="26.45" customHeight="1" x14ac:dyDescent="0.25">
      <c r="A1501" s="377"/>
      <c r="B1501" s="377"/>
      <c r="C1501" s="377"/>
      <c r="D1501" s="377"/>
      <c r="E1501" s="377" t="s">
        <v>174</v>
      </c>
      <c r="F1501" s="396">
        <v>24.8</v>
      </c>
      <c r="G1501" s="377" t="s">
        <v>175</v>
      </c>
      <c r="H1501" s="396">
        <v>0</v>
      </c>
      <c r="I1501" s="377" t="s">
        <v>176</v>
      </c>
      <c r="J1501" s="396">
        <v>24.8</v>
      </c>
    </row>
    <row r="1502" spans="1:10" ht="39.6" customHeight="1" thickBot="1" x14ac:dyDescent="0.3">
      <c r="A1502" s="377"/>
      <c r="B1502" s="377"/>
      <c r="C1502" s="377"/>
      <c r="D1502" s="377"/>
      <c r="E1502" s="377" t="s">
        <v>177</v>
      </c>
      <c r="F1502" s="396">
        <v>6.97</v>
      </c>
      <c r="G1502" s="377"/>
      <c r="H1502" s="511" t="s">
        <v>178</v>
      </c>
      <c r="I1502" s="511"/>
      <c r="J1502" s="396">
        <v>41.25</v>
      </c>
    </row>
    <row r="1503" spans="1:10" ht="39.6" customHeight="1" thickTop="1" x14ac:dyDescent="0.25">
      <c r="A1503" s="385"/>
      <c r="B1503" s="385"/>
      <c r="C1503" s="385"/>
      <c r="D1503" s="385"/>
      <c r="E1503" s="385"/>
      <c r="F1503" s="385"/>
      <c r="G1503" s="385"/>
      <c r="H1503" s="385"/>
      <c r="I1503" s="385"/>
      <c r="J1503" s="385"/>
    </row>
    <row r="1504" spans="1:10" ht="39.6" customHeight="1" x14ac:dyDescent="0.25">
      <c r="A1504" s="375"/>
      <c r="B1504" s="380" t="s">
        <v>3</v>
      </c>
      <c r="C1504" s="375" t="s">
        <v>4</v>
      </c>
      <c r="D1504" s="375" t="s">
        <v>5</v>
      </c>
      <c r="E1504" s="512" t="s">
        <v>169</v>
      </c>
      <c r="F1504" s="512"/>
      <c r="G1504" s="379" t="s">
        <v>6</v>
      </c>
      <c r="H1504" s="380" t="s">
        <v>7</v>
      </c>
      <c r="I1504" s="380" t="s">
        <v>8</v>
      </c>
      <c r="J1504" s="380" t="s">
        <v>10</v>
      </c>
    </row>
    <row r="1505" spans="1:10" ht="39.6" customHeight="1" x14ac:dyDescent="0.25">
      <c r="A1505" s="373" t="s">
        <v>170</v>
      </c>
      <c r="B1505" s="382" t="s">
        <v>312</v>
      </c>
      <c r="C1505" s="373" t="s">
        <v>113</v>
      </c>
      <c r="D1505" s="373" t="s">
        <v>313</v>
      </c>
      <c r="E1505" s="513" t="s">
        <v>335</v>
      </c>
      <c r="F1505" s="513"/>
      <c r="G1505" s="381" t="s">
        <v>161</v>
      </c>
      <c r="H1505" s="384">
        <v>1</v>
      </c>
      <c r="I1505" s="383">
        <v>35.69</v>
      </c>
      <c r="J1505" s="383">
        <v>35.69</v>
      </c>
    </row>
    <row r="1506" spans="1:10" ht="25.5" x14ac:dyDescent="0.25">
      <c r="A1506" s="374" t="s">
        <v>172</v>
      </c>
      <c r="B1506" s="387" t="s">
        <v>302</v>
      </c>
      <c r="C1506" s="374" t="s">
        <v>113</v>
      </c>
      <c r="D1506" s="374" t="s">
        <v>303</v>
      </c>
      <c r="E1506" s="514" t="s">
        <v>335</v>
      </c>
      <c r="F1506" s="514"/>
      <c r="G1506" s="386" t="s">
        <v>161</v>
      </c>
      <c r="H1506" s="389">
        <v>1</v>
      </c>
      <c r="I1506" s="388">
        <v>0.35</v>
      </c>
      <c r="J1506" s="388">
        <v>0.35</v>
      </c>
    </row>
    <row r="1507" spans="1:10" ht="15" customHeight="1" x14ac:dyDescent="0.25">
      <c r="A1507" s="376" t="s">
        <v>189</v>
      </c>
      <c r="B1507" s="391" t="s">
        <v>304</v>
      </c>
      <c r="C1507" s="376" t="s">
        <v>113</v>
      </c>
      <c r="D1507" s="376" t="s">
        <v>305</v>
      </c>
      <c r="E1507" s="510" t="s">
        <v>242</v>
      </c>
      <c r="F1507" s="510"/>
      <c r="G1507" s="390" t="s">
        <v>161</v>
      </c>
      <c r="H1507" s="393">
        <v>1</v>
      </c>
      <c r="I1507" s="392">
        <v>24.29</v>
      </c>
      <c r="J1507" s="392">
        <v>24.29</v>
      </c>
    </row>
    <row r="1508" spans="1:10" ht="25.5" x14ac:dyDescent="0.25">
      <c r="A1508" s="376" t="s">
        <v>189</v>
      </c>
      <c r="B1508" s="391" t="s">
        <v>277</v>
      </c>
      <c r="C1508" s="376" t="s">
        <v>113</v>
      </c>
      <c r="D1508" s="376" t="s">
        <v>278</v>
      </c>
      <c r="E1508" s="510" t="s">
        <v>492</v>
      </c>
      <c r="F1508" s="510"/>
      <c r="G1508" s="390" t="s">
        <v>161</v>
      </c>
      <c r="H1508" s="393">
        <v>1</v>
      </c>
      <c r="I1508" s="392">
        <v>5</v>
      </c>
      <c r="J1508" s="392">
        <v>5</v>
      </c>
    </row>
    <row r="1509" spans="1:10" ht="26.45" customHeight="1" x14ac:dyDescent="0.25">
      <c r="A1509" s="376" t="s">
        <v>189</v>
      </c>
      <c r="B1509" s="391" t="s">
        <v>279</v>
      </c>
      <c r="C1509" s="376" t="s">
        <v>113</v>
      </c>
      <c r="D1509" s="376" t="s">
        <v>280</v>
      </c>
      <c r="E1509" s="510" t="s">
        <v>492</v>
      </c>
      <c r="F1509" s="510"/>
      <c r="G1509" s="390" t="s">
        <v>161</v>
      </c>
      <c r="H1509" s="393">
        <v>1</v>
      </c>
      <c r="I1509" s="392">
        <v>0.88</v>
      </c>
      <c r="J1509" s="392">
        <v>0.88</v>
      </c>
    </row>
    <row r="1510" spans="1:10" ht="39.6" customHeight="1" x14ac:dyDescent="0.25">
      <c r="A1510" s="376" t="s">
        <v>189</v>
      </c>
      <c r="B1510" s="391" t="s">
        <v>243</v>
      </c>
      <c r="C1510" s="376" t="s">
        <v>113</v>
      </c>
      <c r="D1510" s="376" t="s">
        <v>244</v>
      </c>
      <c r="E1510" s="510" t="s">
        <v>492</v>
      </c>
      <c r="F1510" s="510"/>
      <c r="G1510" s="390" t="s">
        <v>161</v>
      </c>
      <c r="H1510" s="393">
        <v>1</v>
      </c>
      <c r="I1510" s="392">
        <v>1.49</v>
      </c>
      <c r="J1510" s="392">
        <v>1.49</v>
      </c>
    </row>
    <row r="1511" spans="1:10" ht="26.45" customHeight="1" x14ac:dyDescent="0.25">
      <c r="A1511" s="376" t="s">
        <v>189</v>
      </c>
      <c r="B1511" s="391" t="s">
        <v>245</v>
      </c>
      <c r="C1511" s="376" t="s">
        <v>113</v>
      </c>
      <c r="D1511" s="376" t="s">
        <v>246</v>
      </c>
      <c r="E1511" s="510" t="s">
        <v>492</v>
      </c>
      <c r="F1511" s="510"/>
      <c r="G1511" s="390" t="s">
        <v>161</v>
      </c>
      <c r="H1511" s="393">
        <v>1</v>
      </c>
      <c r="I1511" s="392">
        <v>0.11</v>
      </c>
      <c r="J1511" s="392">
        <v>0.11</v>
      </c>
    </row>
    <row r="1512" spans="1:10" ht="15" customHeight="1" x14ac:dyDescent="0.25">
      <c r="A1512" s="376" t="s">
        <v>189</v>
      </c>
      <c r="B1512" s="391" t="s">
        <v>314</v>
      </c>
      <c r="C1512" s="376" t="s">
        <v>113</v>
      </c>
      <c r="D1512" s="376" t="s">
        <v>315</v>
      </c>
      <c r="E1512" s="510" t="s">
        <v>492</v>
      </c>
      <c r="F1512" s="510"/>
      <c r="G1512" s="390" t="s">
        <v>161</v>
      </c>
      <c r="H1512" s="393">
        <v>1</v>
      </c>
      <c r="I1512" s="392">
        <v>1.77</v>
      </c>
      <c r="J1512" s="392">
        <v>1.77</v>
      </c>
    </row>
    <row r="1513" spans="1:10" ht="15" customHeight="1" x14ac:dyDescent="0.25">
      <c r="A1513" s="376" t="s">
        <v>189</v>
      </c>
      <c r="B1513" s="391" t="s">
        <v>316</v>
      </c>
      <c r="C1513" s="376" t="s">
        <v>113</v>
      </c>
      <c r="D1513" s="376" t="s">
        <v>317</v>
      </c>
      <c r="E1513" s="510" t="s">
        <v>492</v>
      </c>
      <c r="F1513" s="510"/>
      <c r="G1513" s="390" t="s">
        <v>161</v>
      </c>
      <c r="H1513" s="393">
        <v>1</v>
      </c>
      <c r="I1513" s="392">
        <v>1.8</v>
      </c>
      <c r="J1513" s="392">
        <v>1.8</v>
      </c>
    </row>
    <row r="1514" spans="1:10" ht="25.5" x14ac:dyDescent="0.25">
      <c r="A1514" s="377"/>
      <c r="B1514" s="377"/>
      <c r="C1514" s="377"/>
      <c r="D1514" s="377"/>
      <c r="E1514" s="377" t="s">
        <v>174</v>
      </c>
      <c r="F1514" s="396">
        <v>24.64</v>
      </c>
      <c r="G1514" s="377" t="s">
        <v>175</v>
      </c>
      <c r="H1514" s="396">
        <v>0</v>
      </c>
      <c r="I1514" s="377" t="s">
        <v>176</v>
      </c>
      <c r="J1514" s="396">
        <v>24.64</v>
      </c>
    </row>
    <row r="1515" spans="1:10" ht="15.75" thickBot="1" x14ac:dyDescent="0.3">
      <c r="A1515" s="377"/>
      <c r="B1515" s="377"/>
      <c r="C1515" s="377"/>
      <c r="D1515" s="377"/>
      <c r="E1515" s="377" t="s">
        <v>177</v>
      </c>
      <c r="F1515" s="396">
        <v>7.26</v>
      </c>
      <c r="G1515" s="377"/>
      <c r="H1515" s="511" t="s">
        <v>178</v>
      </c>
      <c r="I1515" s="511"/>
      <c r="J1515" s="396">
        <v>42.95</v>
      </c>
    </row>
    <row r="1516" spans="1:10" ht="39.6" customHeight="1" thickTop="1" x14ac:dyDescent="0.25">
      <c r="A1516" s="385"/>
      <c r="B1516" s="385"/>
      <c r="C1516" s="385"/>
      <c r="D1516" s="385"/>
      <c r="E1516" s="385"/>
      <c r="F1516" s="385"/>
      <c r="G1516" s="385"/>
      <c r="H1516" s="385"/>
      <c r="I1516" s="385"/>
      <c r="J1516" s="385"/>
    </row>
    <row r="1517" spans="1:10" ht="26.45" customHeight="1" x14ac:dyDescent="0.25">
      <c r="A1517" s="375"/>
      <c r="B1517" s="380" t="s">
        <v>3</v>
      </c>
      <c r="C1517" s="375" t="s">
        <v>4</v>
      </c>
      <c r="D1517" s="375" t="s">
        <v>5</v>
      </c>
      <c r="E1517" s="512" t="s">
        <v>169</v>
      </c>
      <c r="F1517" s="512"/>
      <c r="G1517" s="379" t="s">
        <v>6</v>
      </c>
      <c r="H1517" s="380" t="s">
        <v>7</v>
      </c>
      <c r="I1517" s="380" t="s">
        <v>8</v>
      </c>
      <c r="J1517" s="380" t="s">
        <v>10</v>
      </c>
    </row>
    <row r="1518" spans="1:10" ht="25.5" x14ac:dyDescent="0.25">
      <c r="A1518" s="373" t="s">
        <v>170</v>
      </c>
      <c r="B1518" s="382" t="s">
        <v>259</v>
      </c>
      <c r="C1518" s="373" t="s">
        <v>113</v>
      </c>
      <c r="D1518" s="373" t="s">
        <v>260</v>
      </c>
      <c r="E1518" s="513" t="s">
        <v>337</v>
      </c>
      <c r="F1518" s="513"/>
      <c r="G1518" s="381" t="s">
        <v>154</v>
      </c>
      <c r="H1518" s="384">
        <v>1</v>
      </c>
      <c r="I1518" s="383">
        <v>25.97</v>
      </c>
      <c r="J1518" s="383">
        <v>25.97</v>
      </c>
    </row>
    <row r="1519" spans="1:10" ht="15" customHeight="1" x14ac:dyDescent="0.25">
      <c r="A1519" s="374" t="s">
        <v>172</v>
      </c>
      <c r="B1519" s="387" t="s">
        <v>312</v>
      </c>
      <c r="C1519" s="374" t="s">
        <v>113</v>
      </c>
      <c r="D1519" s="374" t="s">
        <v>313</v>
      </c>
      <c r="E1519" s="514" t="s">
        <v>335</v>
      </c>
      <c r="F1519" s="514"/>
      <c r="G1519" s="386" t="s">
        <v>161</v>
      </c>
      <c r="H1519" s="389">
        <v>0.45290000000000002</v>
      </c>
      <c r="I1519" s="388">
        <v>35.69</v>
      </c>
      <c r="J1519" s="388">
        <v>16.16</v>
      </c>
    </row>
    <row r="1520" spans="1:10" x14ac:dyDescent="0.25">
      <c r="A1520" s="376" t="s">
        <v>189</v>
      </c>
      <c r="B1520" s="391" t="s">
        <v>318</v>
      </c>
      <c r="C1520" s="376" t="s">
        <v>113</v>
      </c>
      <c r="D1520" s="376" t="s">
        <v>319</v>
      </c>
      <c r="E1520" s="510" t="s">
        <v>190</v>
      </c>
      <c r="F1520" s="510"/>
      <c r="G1520" s="390" t="s">
        <v>95</v>
      </c>
      <c r="H1520" s="393">
        <v>0.32569999999999999</v>
      </c>
      <c r="I1520" s="392">
        <v>30.13</v>
      </c>
      <c r="J1520" s="392">
        <v>9.81</v>
      </c>
    </row>
    <row r="1521" spans="1:10" ht="25.5" x14ac:dyDescent="0.25">
      <c r="A1521" s="377"/>
      <c r="B1521" s="377"/>
      <c r="C1521" s="377"/>
      <c r="D1521" s="377"/>
      <c r="E1521" s="377" t="s">
        <v>174</v>
      </c>
      <c r="F1521" s="396">
        <v>11.15</v>
      </c>
      <c r="G1521" s="377" t="s">
        <v>175</v>
      </c>
      <c r="H1521" s="396">
        <v>0</v>
      </c>
      <c r="I1521" s="377" t="s">
        <v>176</v>
      </c>
      <c r="J1521" s="396">
        <v>11.15</v>
      </c>
    </row>
    <row r="1522" spans="1:10" ht="39.6" customHeight="1" thickBot="1" x14ac:dyDescent="0.3">
      <c r="A1522" s="377"/>
      <c r="B1522" s="377"/>
      <c r="C1522" s="377"/>
      <c r="D1522" s="377"/>
      <c r="E1522" s="377" t="s">
        <v>177</v>
      </c>
      <c r="F1522" s="396">
        <v>5.28</v>
      </c>
      <c r="G1522" s="377"/>
      <c r="H1522" s="511" t="s">
        <v>178</v>
      </c>
      <c r="I1522" s="511"/>
      <c r="J1522" s="396">
        <v>31.25</v>
      </c>
    </row>
    <row r="1523" spans="1:10" ht="26.45" customHeight="1" thickTop="1" x14ac:dyDescent="0.25">
      <c r="A1523" s="385"/>
      <c r="B1523" s="385"/>
      <c r="C1523" s="385"/>
      <c r="D1523" s="385"/>
      <c r="E1523" s="385"/>
      <c r="F1523" s="385"/>
      <c r="G1523" s="385"/>
      <c r="H1523" s="385"/>
      <c r="I1523" s="385"/>
      <c r="J1523" s="385"/>
    </row>
    <row r="1524" spans="1:10" ht="30" x14ac:dyDescent="0.25">
      <c r="A1524" s="375"/>
      <c r="B1524" s="380" t="s">
        <v>3</v>
      </c>
      <c r="C1524" s="375" t="s">
        <v>4</v>
      </c>
      <c r="D1524" s="375" t="s">
        <v>5</v>
      </c>
      <c r="E1524" s="512" t="s">
        <v>169</v>
      </c>
      <c r="F1524" s="512"/>
      <c r="G1524" s="379" t="s">
        <v>6</v>
      </c>
      <c r="H1524" s="380" t="s">
        <v>7</v>
      </c>
      <c r="I1524" s="380" t="s">
        <v>8</v>
      </c>
      <c r="J1524" s="380" t="s">
        <v>10</v>
      </c>
    </row>
    <row r="1525" spans="1:10" ht="15" customHeight="1" x14ac:dyDescent="0.25">
      <c r="A1525" s="373" t="s">
        <v>170</v>
      </c>
      <c r="B1525" s="382" t="s">
        <v>563</v>
      </c>
      <c r="C1525" s="373" t="s">
        <v>113</v>
      </c>
      <c r="D1525" s="373" t="s">
        <v>564</v>
      </c>
      <c r="E1525" s="513" t="s">
        <v>558</v>
      </c>
      <c r="F1525" s="513"/>
      <c r="G1525" s="381" t="s">
        <v>157</v>
      </c>
      <c r="H1525" s="384">
        <v>1</v>
      </c>
      <c r="I1525" s="383">
        <v>482.69</v>
      </c>
      <c r="J1525" s="383">
        <v>482.69</v>
      </c>
    </row>
    <row r="1526" spans="1:10" ht="14.45" customHeight="1" x14ac:dyDescent="0.25">
      <c r="A1526" s="374" t="s">
        <v>172</v>
      </c>
      <c r="B1526" s="387" t="s">
        <v>859</v>
      </c>
      <c r="C1526" s="374" t="s">
        <v>113</v>
      </c>
      <c r="D1526" s="374" t="s">
        <v>860</v>
      </c>
      <c r="E1526" s="514" t="s">
        <v>335</v>
      </c>
      <c r="F1526" s="514"/>
      <c r="G1526" s="386" t="s">
        <v>161</v>
      </c>
      <c r="H1526" s="389">
        <v>2.2419775999999998</v>
      </c>
      <c r="I1526" s="388">
        <v>32.590000000000003</v>
      </c>
      <c r="J1526" s="388">
        <v>73.06</v>
      </c>
    </row>
    <row r="1527" spans="1:10" ht="26.45" customHeight="1" x14ac:dyDescent="0.25">
      <c r="A1527" s="374" t="s">
        <v>172</v>
      </c>
      <c r="B1527" s="387" t="s">
        <v>180</v>
      </c>
      <c r="C1527" s="374" t="s">
        <v>113</v>
      </c>
      <c r="D1527" s="374" t="s">
        <v>181</v>
      </c>
      <c r="E1527" s="514" t="s">
        <v>335</v>
      </c>
      <c r="F1527" s="514"/>
      <c r="G1527" s="386" t="s">
        <v>161</v>
      </c>
      <c r="H1527" s="389">
        <v>0.63360240000000001</v>
      </c>
      <c r="I1527" s="388">
        <v>25.81</v>
      </c>
      <c r="J1527" s="388">
        <v>16.350000000000001</v>
      </c>
    </row>
    <row r="1528" spans="1:10" ht="39.6" customHeight="1" x14ac:dyDescent="0.25">
      <c r="A1528" s="376" t="s">
        <v>189</v>
      </c>
      <c r="B1528" s="391" t="s">
        <v>1066</v>
      </c>
      <c r="C1528" s="376" t="s">
        <v>113</v>
      </c>
      <c r="D1528" s="376" t="s">
        <v>1067</v>
      </c>
      <c r="E1528" s="510" t="s">
        <v>190</v>
      </c>
      <c r="F1528" s="510"/>
      <c r="G1528" s="390" t="s">
        <v>157</v>
      </c>
      <c r="H1528" s="393">
        <v>3</v>
      </c>
      <c r="I1528" s="392">
        <v>35.659999999999997</v>
      </c>
      <c r="J1528" s="392">
        <v>106.98</v>
      </c>
    </row>
    <row r="1529" spans="1:10" ht="63.75" x14ac:dyDescent="0.25">
      <c r="A1529" s="376" t="s">
        <v>189</v>
      </c>
      <c r="B1529" s="391" t="s">
        <v>1068</v>
      </c>
      <c r="C1529" s="376" t="s">
        <v>113</v>
      </c>
      <c r="D1529" s="376" t="s">
        <v>1069</v>
      </c>
      <c r="E1529" s="510" t="s">
        <v>190</v>
      </c>
      <c r="F1529" s="510"/>
      <c r="G1529" s="390" t="s">
        <v>157</v>
      </c>
      <c r="H1529" s="393">
        <v>1</v>
      </c>
      <c r="I1529" s="392">
        <v>283.74</v>
      </c>
      <c r="J1529" s="392">
        <v>283.74</v>
      </c>
    </row>
    <row r="1530" spans="1:10" ht="25.5" x14ac:dyDescent="0.25">
      <c r="A1530" s="376" t="s">
        <v>189</v>
      </c>
      <c r="B1530" s="391" t="s">
        <v>1070</v>
      </c>
      <c r="C1530" s="376" t="s">
        <v>113</v>
      </c>
      <c r="D1530" s="376" t="s">
        <v>1071</v>
      </c>
      <c r="E1530" s="510" t="s">
        <v>190</v>
      </c>
      <c r="F1530" s="510"/>
      <c r="G1530" s="390" t="s">
        <v>157</v>
      </c>
      <c r="H1530" s="393">
        <v>19.8</v>
      </c>
      <c r="I1530" s="392">
        <v>7.0000000000000007E-2</v>
      </c>
      <c r="J1530" s="392">
        <v>1.38</v>
      </c>
    </row>
    <row r="1531" spans="1:10" ht="15" customHeight="1" x14ac:dyDescent="0.25">
      <c r="A1531" s="376" t="s">
        <v>189</v>
      </c>
      <c r="B1531" s="391" t="s">
        <v>1072</v>
      </c>
      <c r="C1531" s="376" t="s">
        <v>113</v>
      </c>
      <c r="D1531" s="376" t="s">
        <v>1073</v>
      </c>
      <c r="E1531" s="510" t="s">
        <v>190</v>
      </c>
      <c r="F1531" s="510"/>
      <c r="G1531" s="390" t="s">
        <v>157</v>
      </c>
      <c r="H1531" s="393">
        <v>19.8</v>
      </c>
      <c r="I1531" s="392">
        <v>0.06</v>
      </c>
      <c r="J1531" s="392">
        <v>1.18</v>
      </c>
    </row>
    <row r="1532" spans="1:10" ht="25.5" x14ac:dyDescent="0.25">
      <c r="A1532" s="377"/>
      <c r="B1532" s="377"/>
      <c r="C1532" s="377"/>
      <c r="D1532" s="377"/>
      <c r="E1532" s="377" t="s">
        <v>174</v>
      </c>
      <c r="F1532" s="396">
        <v>63.01</v>
      </c>
      <c r="G1532" s="377" t="s">
        <v>175</v>
      </c>
      <c r="H1532" s="396">
        <v>0</v>
      </c>
      <c r="I1532" s="377" t="s">
        <v>176</v>
      </c>
      <c r="J1532" s="396">
        <v>63.01</v>
      </c>
    </row>
    <row r="1533" spans="1:10" ht="15.75" thickBot="1" x14ac:dyDescent="0.3">
      <c r="A1533" s="377"/>
      <c r="B1533" s="377"/>
      <c r="C1533" s="377"/>
      <c r="D1533" s="377"/>
      <c r="E1533" s="377" t="s">
        <v>177</v>
      </c>
      <c r="F1533" s="396">
        <v>98.22</v>
      </c>
      <c r="G1533" s="377"/>
      <c r="H1533" s="511" t="s">
        <v>178</v>
      </c>
      <c r="I1533" s="511"/>
      <c r="J1533" s="396">
        <v>580.91</v>
      </c>
    </row>
    <row r="1534" spans="1:10" ht="15.75" thickTop="1" x14ac:dyDescent="0.25">
      <c r="A1534" s="385"/>
      <c r="B1534" s="385"/>
      <c r="C1534" s="385"/>
      <c r="D1534" s="385"/>
      <c r="E1534" s="385"/>
      <c r="F1534" s="385"/>
      <c r="G1534" s="385"/>
      <c r="H1534" s="385"/>
      <c r="I1534" s="385"/>
      <c r="J1534" s="385"/>
    </row>
    <row r="1535" spans="1:10" ht="26.45" customHeight="1" x14ac:dyDescent="0.25">
      <c r="A1535" s="375"/>
      <c r="B1535" s="380" t="s">
        <v>3</v>
      </c>
      <c r="C1535" s="375" t="s">
        <v>4</v>
      </c>
      <c r="D1535" s="375" t="s">
        <v>5</v>
      </c>
      <c r="E1535" s="512" t="s">
        <v>169</v>
      </c>
      <c r="F1535" s="512"/>
      <c r="G1535" s="379" t="s">
        <v>6</v>
      </c>
      <c r="H1535" s="380" t="s">
        <v>7</v>
      </c>
      <c r="I1535" s="380" t="s">
        <v>8</v>
      </c>
      <c r="J1535" s="380" t="s">
        <v>10</v>
      </c>
    </row>
    <row r="1536" spans="1:10" ht="66" customHeight="1" x14ac:dyDescent="0.25">
      <c r="A1536" s="373" t="s">
        <v>170</v>
      </c>
      <c r="B1536" s="382" t="s">
        <v>1110</v>
      </c>
      <c r="C1536" s="373" t="s">
        <v>113</v>
      </c>
      <c r="D1536" s="373" t="s">
        <v>1111</v>
      </c>
      <c r="E1536" s="513" t="s">
        <v>335</v>
      </c>
      <c r="F1536" s="513"/>
      <c r="G1536" s="381" t="s">
        <v>161</v>
      </c>
      <c r="H1536" s="384">
        <v>1</v>
      </c>
      <c r="I1536" s="383">
        <v>34.049999999999997</v>
      </c>
      <c r="J1536" s="383">
        <v>34.049999999999997</v>
      </c>
    </row>
    <row r="1537" spans="1:10" ht="52.9" customHeight="1" x14ac:dyDescent="0.25">
      <c r="A1537" s="374" t="s">
        <v>172</v>
      </c>
      <c r="B1537" s="387" t="s">
        <v>1124</v>
      </c>
      <c r="C1537" s="374" t="s">
        <v>113</v>
      </c>
      <c r="D1537" s="374" t="s">
        <v>1125</v>
      </c>
      <c r="E1537" s="514" t="s">
        <v>335</v>
      </c>
      <c r="F1537" s="514"/>
      <c r="G1537" s="386" t="s">
        <v>161</v>
      </c>
      <c r="H1537" s="389">
        <v>1</v>
      </c>
      <c r="I1537" s="388">
        <v>0.28000000000000003</v>
      </c>
      <c r="J1537" s="388">
        <v>0.28000000000000003</v>
      </c>
    </row>
    <row r="1538" spans="1:10" ht="66" customHeight="1" x14ac:dyDescent="0.25">
      <c r="A1538" s="376" t="s">
        <v>189</v>
      </c>
      <c r="B1538" s="391" t="s">
        <v>1126</v>
      </c>
      <c r="C1538" s="376" t="s">
        <v>113</v>
      </c>
      <c r="D1538" s="376" t="s">
        <v>1127</v>
      </c>
      <c r="E1538" s="510" t="s">
        <v>242</v>
      </c>
      <c r="F1538" s="510"/>
      <c r="G1538" s="390" t="s">
        <v>161</v>
      </c>
      <c r="H1538" s="393">
        <v>1</v>
      </c>
      <c r="I1538" s="392">
        <v>24.29</v>
      </c>
      <c r="J1538" s="392">
        <v>24.29</v>
      </c>
    </row>
    <row r="1539" spans="1:10" ht="14.45" customHeight="1" x14ac:dyDescent="0.25">
      <c r="A1539" s="376" t="s">
        <v>189</v>
      </c>
      <c r="B1539" s="391" t="s">
        <v>277</v>
      </c>
      <c r="C1539" s="376" t="s">
        <v>113</v>
      </c>
      <c r="D1539" s="376" t="s">
        <v>278</v>
      </c>
      <c r="E1539" s="510" t="s">
        <v>492</v>
      </c>
      <c r="F1539" s="510"/>
      <c r="G1539" s="390" t="s">
        <v>161</v>
      </c>
      <c r="H1539" s="393">
        <v>1</v>
      </c>
      <c r="I1539" s="392">
        <v>5</v>
      </c>
      <c r="J1539" s="392">
        <v>5</v>
      </c>
    </row>
    <row r="1540" spans="1:10" ht="15" customHeight="1" x14ac:dyDescent="0.25">
      <c r="A1540" s="376" t="s">
        <v>189</v>
      </c>
      <c r="B1540" s="391" t="s">
        <v>279</v>
      </c>
      <c r="C1540" s="376" t="s">
        <v>113</v>
      </c>
      <c r="D1540" s="376" t="s">
        <v>280</v>
      </c>
      <c r="E1540" s="510" t="s">
        <v>492</v>
      </c>
      <c r="F1540" s="510"/>
      <c r="G1540" s="390" t="s">
        <v>161</v>
      </c>
      <c r="H1540" s="393">
        <v>1</v>
      </c>
      <c r="I1540" s="392">
        <v>0.88</v>
      </c>
      <c r="J1540" s="392">
        <v>0.88</v>
      </c>
    </row>
    <row r="1541" spans="1:10" ht="25.5" x14ac:dyDescent="0.25">
      <c r="A1541" s="376" t="s">
        <v>189</v>
      </c>
      <c r="B1541" s="391" t="s">
        <v>243</v>
      </c>
      <c r="C1541" s="376" t="s">
        <v>113</v>
      </c>
      <c r="D1541" s="376" t="s">
        <v>244</v>
      </c>
      <c r="E1541" s="510" t="s">
        <v>492</v>
      </c>
      <c r="F1541" s="510"/>
      <c r="G1541" s="390" t="s">
        <v>161</v>
      </c>
      <c r="H1541" s="393">
        <v>1</v>
      </c>
      <c r="I1541" s="392">
        <v>1.49</v>
      </c>
      <c r="J1541" s="392">
        <v>1.49</v>
      </c>
    </row>
    <row r="1542" spans="1:10" ht="25.5" x14ac:dyDescent="0.25">
      <c r="A1542" s="376" t="s">
        <v>189</v>
      </c>
      <c r="B1542" s="391" t="s">
        <v>245</v>
      </c>
      <c r="C1542" s="376" t="s">
        <v>113</v>
      </c>
      <c r="D1542" s="376" t="s">
        <v>246</v>
      </c>
      <c r="E1542" s="510" t="s">
        <v>492</v>
      </c>
      <c r="F1542" s="510"/>
      <c r="G1542" s="390" t="s">
        <v>161</v>
      </c>
      <c r="H1542" s="393">
        <v>1</v>
      </c>
      <c r="I1542" s="392">
        <v>0.11</v>
      </c>
      <c r="J1542" s="392">
        <v>0.11</v>
      </c>
    </row>
    <row r="1543" spans="1:10" ht="25.5" x14ac:dyDescent="0.25">
      <c r="A1543" s="376" t="s">
        <v>189</v>
      </c>
      <c r="B1543" s="391" t="s">
        <v>281</v>
      </c>
      <c r="C1543" s="376" t="s">
        <v>113</v>
      </c>
      <c r="D1543" s="376" t="s">
        <v>282</v>
      </c>
      <c r="E1543" s="510" t="s">
        <v>492</v>
      </c>
      <c r="F1543" s="510"/>
      <c r="G1543" s="390" t="s">
        <v>161</v>
      </c>
      <c r="H1543" s="393">
        <v>1</v>
      </c>
      <c r="I1543" s="392">
        <v>0.59</v>
      </c>
      <c r="J1543" s="392">
        <v>0.59</v>
      </c>
    </row>
    <row r="1544" spans="1:10" ht="26.45" customHeight="1" x14ac:dyDescent="0.25">
      <c r="A1544" s="376" t="s">
        <v>189</v>
      </c>
      <c r="B1544" s="391" t="s">
        <v>283</v>
      </c>
      <c r="C1544" s="376" t="s">
        <v>113</v>
      </c>
      <c r="D1544" s="376" t="s">
        <v>284</v>
      </c>
      <c r="E1544" s="510" t="s">
        <v>492</v>
      </c>
      <c r="F1544" s="510"/>
      <c r="G1544" s="390" t="s">
        <v>161</v>
      </c>
      <c r="H1544" s="393">
        <v>1</v>
      </c>
      <c r="I1544" s="392">
        <v>1.41</v>
      </c>
      <c r="J1544" s="392">
        <v>1.41</v>
      </c>
    </row>
    <row r="1545" spans="1:10" ht="66" customHeight="1" x14ac:dyDescent="0.25">
      <c r="A1545" s="377"/>
      <c r="B1545" s="377"/>
      <c r="C1545" s="377"/>
      <c r="D1545" s="377"/>
      <c r="E1545" s="377" t="s">
        <v>174</v>
      </c>
      <c r="F1545" s="396">
        <v>24.57</v>
      </c>
      <c r="G1545" s="377" t="s">
        <v>175</v>
      </c>
      <c r="H1545" s="396">
        <v>0</v>
      </c>
      <c r="I1545" s="377" t="s">
        <v>176</v>
      </c>
      <c r="J1545" s="396">
        <v>24.57</v>
      </c>
    </row>
    <row r="1546" spans="1:10" ht="52.9" customHeight="1" thickBot="1" x14ac:dyDescent="0.3">
      <c r="A1546" s="377"/>
      <c r="B1546" s="377"/>
      <c r="C1546" s="377"/>
      <c r="D1546" s="377"/>
      <c r="E1546" s="377" t="s">
        <v>177</v>
      </c>
      <c r="F1546" s="396">
        <v>6.92</v>
      </c>
      <c r="G1546" s="377"/>
      <c r="H1546" s="511" t="s">
        <v>178</v>
      </c>
      <c r="I1546" s="511"/>
      <c r="J1546" s="396">
        <v>40.97</v>
      </c>
    </row>
    <row r="1547" spans="1:10" ht="66" customHeight="1" thickTop="1" x14ac:dyDescent="0.25">
      <c r="A1547" s="385"/>
      <c r="B1547" s="385"/>
      <c r="C1547" s="385"/>
      <c r="D1547" s="385"/>
      <c r="E1547" s="385"/>
      <c r="F1547" s="385"/>
      <c r="G1547" s="385"/>
      <c r="H1547" s="385"/>
      <c r="I1547" s="385"/>
      <c r="J1547" s="385"/>
    </row>
    <row r="1548" spans="1:10" ht="66" customHeight="1" x14ac:dyDescent="0.25">
      <c r="A1548" s="375"/>
      <c r="B1548" s="380" t="s">
        <v>3</v>
      </c>
      <c r="C1548" s="375" t="s">
        <v>4</v>
      </c>
      <c r="D1548" s="375" t="s">
        <v>5</v>
      </c>
      <c r="E1548" s="512" t="s">
        <v>169</v>
      </c>
      <c r="F1548" s="512"/>
      <c r="G1548" s="379" t="s">
        <v>6</v>
      </c>
      <c r="H1548" s="380" t="s">
        <v>7</v>
      </c>
      <c r="I1548" s="380" t="s">
        <v>8</v>
      </c>
      <c r="J1548" s="380" t="s">
        <v>10</v>
      </c>
    </row>
    <row r="1549" spans="1:10" ht="66" customHeight="1" x14ac:dyDescent="0.25">
      <c r="A1549" s="373" t="s">
        <v>170</v>
      </c>
      <c r="B1549" s="382" t="s">
        <v>180</v>
      </c>
      <c r="C1549" s="373" t="s">
        <v>113</v>
      </c>
      <c r="D1549" s="373" t="s">
        <v>181</v>
      </c>
      <c r="E1549" s="513" t="s">
        <v>335</v>
      </c>
      <c r="F1549" s="513"/>
      <c r="G1549" s="381" t="s">
        <v>161</v>
      </c>
      <c r="H1549" s="384">
        <v>1</v>
      </c>
      <c r="I1549" s="383">
        <v>25.81</v>
      </c>
      <c r="J1549" s="383">
        <v>25.81</v>
      </c>
    </row>
    <row r="1550" spans="1:10" ht="25.5" x14ac:dyDescent="0.25">
      <c r="A1550" s="374" t="s">
        <v>172</v>
      </c>
      <c r="B1550" s="387" t="s">
        <v>306</v>
      </c>
      <c r="C1550" s="374" t="s">
        <v>113</v>
      </c>
      <c r="D1550" s="374" t="s">
        <v>307</v>
      </c>
      <c r="E1550" s="514" t="s">
        <v>335</v>
      </c>
      <c r="F1550" s="514"/>
      <c r="G1550" s="386" t="s">
        <v>161</v>
      </c>
      <c r="H1550" s="389">
        <v>1</v>
      </c>
      <c r="I1550" s="388">
        <v>0.34</v>
      </c>
      <c r="J1550" s="388">
        <v>0.34</v>
      </c>
    </row>
    <row r="1551" spans="1:10" ht="15" customHeight="1" x14ac:dyDescent="0.25">
      <c r="A1551" s="376" t="s">
        <v>189</v>
      </c>
      <c r="B1551" s="391" t="s">
        <v>273</v>
      </c>
      <c r="C1551" s="376" t="s">
        <v>113</v>
      </c>
      <c r="D1551" s="376" t="s">
        <v>324</v>
      </c>
      <c r="E1551" s="510" t="s">
        <v>242</v>
      </c>
      <c r="F1551" s="510"/>
      <c r="G1551" s="390" t="s">
        <v>161</v>
      </c>
      <c r="H1551" s="393">
        <v>1</v>
      </c>
      <c r="I1551" s="392">
        <v>16.04</v>
      </c>
      <c r="J1551" s="392">
        <v>16.04</v>
      </c>
    </row>
    <row r="1552" spans="1:10" ht="25.5" x14ac:dyDescent="0.25">
      <c r="A1552" s="376" t="s">
        <v>189</v>
      </c>
      <c r="B1552" s="391" t="s">
        <v>277</v>
      </c>
      <c r="C1552" s="376" t="s">
        <v>113</v>
      </c>
      <c r="D1552" s="376" t="s">
        <v>278</v>
      </c>
      <c r="E1552" s="510" t="s">
        <v>492</v>
      </c>
      <c r="F1552" s="510"/>
      <c r="G1552" s="390" t="s">
        <v>161</v>
      </c>
      <c r="H1552" s="393">
        <v>1</v>
      </c>
      <c r="I1552" s="392">
        <v>5</v>
      </c>
      <c r="J1552" s="392">
        <v>5</v>
      </c>
    </row>
    <row r="1553" spans="1:10" ht="26.45" customHeight="1" x14ac:dyDescent="0.25">
      <c r="A1553" s="376" t="s">
        <v>189</v>
      </c>
      <c r="B1553" s="391" t="s">
        <v>279</v>
      </c>
      <c r="C1553" s="376" t="s">
        <v>113</v>
      </c>
      <c r="D1553" s="376" t="s">
        <v>280</v>
      </c>
      <c r="E1553" s="510" t="s">
        <v>492</v>
      </c>
      <c r="F1553" s="510"/>
      <c r="G1553" s="390" t="s">
        <v>161</v>
      </c>
      <c r="H1553" s="393">
        <v>1</v>
      </c>
      <c r="I1553" s="392">
        <v>0.88</v>
      </c>
      <c r="J1553" s="392">
        <v>0.88</v>
      </c>
    </row>
    <row r="1554" spans="1:10" ht="66" customHeight="1" x14ac:dyDescent="0.25">
      <c r="A1554" s="376" t="s">
        <v>189</v>
      </c>
      <c r="B1554" s="391" t="s">
        <v>243</v>
      </c>
      <c r="C1554" s="376" t="s">
        <v>113</v>
      </c>
      <c r="D1554" s="376" t="s">
        <v>244</v>
      </c>
      <c r="E1554" s="510" t="s">
        <v>492</v>
      </c>
      <c r="F1554" s="510"/>
      <c r="G1554" s="390" t="s">
        <v>161</v>
      </c>
      <c r="H1554" s="393">
        <v>1</v>
      </c>
      <c r="I1554" s="392">
        <v>1.49</v>
      </c>
      <c r="J1554" s="392">
        <v>1.49</v>
      </c>
    </row>
    <row r="1555" spans="1:10" ht="25.5" x14ac:dyDescent="0.25">
      <c r="A1555" s="376" t="s">
        <v>189</v>
      </c>
      <c r="B1555" s="391" t="s">
        <v>245</v>
      </c>
      <c r="C1555" s="376" t="s">
        <v>113</v>
      </c>
      <c r="D1555" s="376" t="s">
        <v>246</v>
      </c>
      <c r="E1555" s="510" t="s">
        <v>492</v>
      </c>
      <c r="F1555" s="510"/>
      <c r="G1555" s="390" t="s">
        <v>161</v>
      </c>
      <c r="H1555" s="393">
        <v>1</v>
      </c>
      <c r="I1555" s="392">
        <v>0.11</v>
      </c>
      <c r="J1555" s="392">
        <v>0.11</v>
      </c>
    </row>
    <row r="1556" spans="1:10" ht="25.5" x14ac:dyDescent="0.25">
      <c r="A1556" s="376" t="s">
        <v>189</v>
      </c>
      <c r="B1556" s="391" t="s">
        <v>320</v>
      </c>
      <c r="C1556" s="376" t="s">
        <v>113</v>
      </c>
      <c r="D1556" s="376" t="s">
        <v>321</v>
      </c>
      <c r="E1556" s="510" t="s">
        <v>492</v>
      </c>
      <c r="F1556" s="510"/>
      <c r="G1556" s="390" t="s">
        <v>161</v>
      </c>
      <c r="H1556" s="393">
        <v>1</v>
      </c>
      <c r="I1556" s="392">
        <v>0.47</v>
      </c>
      <c r="J1556" s="392">
        <v>0.47</v>
      </c>
    </row>
    <row r="1557" spans="1:10" ht="25.5" x14ac:dyDescent="0.25">
      <c r="A1557" s="376" t="s">
        <v>189</v>
      </c>
      <c r="B1557" s="391" t="s">
        <v>322</v>
      </c>
      <c r="C1557" s="376" t="s">
        <v>113</v>
      </c>
      <c r="D1557" s="376" t="s">
        <v>323</v>
      </c>
      <c r="E1557" s="510" t="s">
        <v>492</v>
      </c>
      <c r="F1557" s="510"/>
      <c r="G1557" s="390" t="s">
        <v>161</v>
      </c>
      <c r="H1557" s="393">
        <v>1</v>
      </c>
      <c r="I1557" s="392">
        <v>1.48</v>
      </c>
      <c r="J1557" s="392">
        <v>1.48</v>
      </c>
    </row>
    <row r="1558" spans="1:10" ht="15" customHeight="1" x14ac:dyDescent="0.25">
      <c r="A1558" s="377"/>
      <c r="B1558" s="377"/>
      <c r="C1558" s="377"/>
      <c r="D1558" s="377"/>
      <c r="E1558" s="377" t="s">
        <v>174</v>
      </c>
      <c r="F1558" s="396">
        <v>16.38</v>
      </c>
      <c r="G1558" s="377" t="s">
        <v>175</v>
      </c>
      <c r="H1558" s="396">
        <v>0</v>
      </c>
      <c r="I1558" s="377" t="s">
        <v>176</v>
      </c>
      <c r="J1558" s="396">
        <v>16.38</v>
      </c>
    </row>
    <row r="1559" spans="1:10" ht="15.75" thickBot="1" x14ac:dyDescent="0.3">
      <c r="A1559" s="377"/>
      <c r="B1559" s="377"/>
      <c r="C1559" s="377"/>
      <c r="D1559" s="377"/>
      <c r="E1559" s="377" t="s">
        <v>177</v>
      </c>
      <c r="F1559" s="396">
        <v>5.25</v>
      </c>
      <c r="G1559" s="377"/>
      <c r="H1559" s="511" t="s">
        <v>178</v>
      </c>
      <c r="I1559" s="511"/>
      <c r="J1559" s="396">
        <v>31.06</v>
      </c>
    </row>
    <row r="1560" spans="1:10" ht="15.75" thickTop="1" x14ac:dyDescent="0.25">
      <c r="A1560" s="385"/>
      <c r="B1560" s="385"/>
      <c r="C1560" s="385"/>
      <c r="D1560" s="385"/>
      <c r="E1560" s="385"/>
      <c r="F1560" s="385"/>
      <c r="G1560" s="385"/>
      <c r="H1560" s="385"/>
      <c r="I1560" s="385"/>
      <c r="J1560" s="385"/>
    </row>
    <row r="1561" spans="1:10" ht="66" customHeight="1" x14ac:dyDescent="0.25">
      <c r="A1561" s="375"/>
      <c r="B1561" s="380" t="s">
        <v>3</v>
      </c>
      <c r="C1561" s="375" t="s">
        <v>4</v>
      </c>
      <c r="D1561" s="375" t="s">
        <v>5</v>
      </c>
      <c r="E1561" s="512" t="s">
        <v>169</v>
      </c>
      <c r="F1561" s="512"/>
      <c r="G1561" s="379" t="s">
        <v>6</v>
      </c>
      <c r="H1561" s="380" t="s">
        <v>7</v>
      </c>
      <c r="I1561" s="380" t="s">
        <v>8</v>
      </c>
      <c r="J1561" s="380" t="s">
        <v>10</v>
      </c>
    </row>
    <row r="1562" spans="1:10" ht="26.45" customHeight="1" x14ac:dyDescent="0.25">
      <c r="A1562" s="373" t="s">
        <v>170</v>
      </c>
      <c r="B1562" s="382" t="s">
        <v>952</v>
      </c>
      <c r="C1562" s="373" t="s">
        <v>113</v>
      </c>
      <c r="D1562" s="373" t="s">
        <v>953</v>
      </c>
      <c r="E1562" s="513" t="s">
        <v>552</v>
      </c>
      <c r="F1562" s="513"/>
      <c r="G1562" s="381" t="s">
        <v>157</v>
      </c>
      <c r="H1562" s="384">
        <v>1</v>
      </c>
      <c r="I1562" s="383">
        <v>11.09</v>
      </c>
      <c r="J1562" s="383">
        <v>11.09</v>
      </c>
    </row>
    <row r="1563" spans="1:10" ht="25.5" x14ac:dyDescent="0.25">
      <c r="A1563" s="374" t="s">
        <v>172</v>
      </c>
      <c r="B1563" s="387" t="s">
        <v>533</v>
      </c>
      <c r="C1563" s="374" t="s">
        <v>113</v>
      </c>
      <c r="D1563" s="374" t="s">
        <v>534</v>
      </c>
      <c r="E1563" s="514" t="s">
        <v>335</v>
      </c>
      <c r="F1563" s="514"/>
      <c r="G1563" s="386" t="s">
        <v>161</v>
      </c>
      <c r="H1563" s="389">
        <v>8.4500000000000006E-2</v>
      </c>
      <c r="I1563" s="388">
        <v>33.799999999999997</v>
      </c>
      <c r="J1563" s="388">
        <v>2.85</v>
      </c>
    </row>
    <row r="1564" spans="1:10" ht="25.5" x14ac:dyDescent="0.25">
      <c r="A1564" s="374" t="s">
        <v>172</v>
      </c>
      <c r="B1564" s="387" t="s">
        <v>180</v>
      </c>
      <c r="C1564" s="374" t="s">
        <v>113</v>
      </c>
      <c r="D1564" s="374" t="s">
        <v>181</v>
      </c>
      <c r="E1564" s="514" t="s">
        <v>335</v>
      </c>
      <c r="F1564" s="514"/>
      <c r="G1564" s="386" t="s">
        <v>161</v>
      </c>
      <c r="H1564" s="389">
        <v>2.6599999999999999E-2</v>
      </c>
      <c r="I1564" s="388">
        <v>25.81</v>
      </c>
      <c r="J1564" s="388">
        <v>0.68</v>
      </c>
    </row>
    <row r="1565" spans="1:10" ht="15" customHeight="1" x14ac:dyDescent="0.25">
      <c r="A1565" s="376" t="s">
        <v>189</v>
      </c>
      <c r="B1565" s="391" t="s">
        <v>553</v>
      </c>
      <c r="C1565" s="376" t="s">
        <v>113</v>
      </c>
      <c r="D1565" s="376" t="s">
        <v>554</v>
      </c>
      <c r="E1565" s="510" t="s">
        <v>190</v>
      </c>
      <c r="F1565" s="510"/>
      <c r="G1565" s="390" t="s">
        <v>157</v>
      </c>
      <c r="H1565" s="393">
        <v>3.32E-2</v>
      </c>
      <c r="I1565" s="392">
        <v>3.69</v>
      </c>
      <c r="J1565" s="392">
        <v>0.12</v>
      </c>
    </row>
    <row r="1566" spans="1:10" ht="38.25" x14ac:dyDescent="0.25">
      <c r="A1566" s="376" t="s">
        <v>189</v>
      </c>
      <c r="B1566" s="391" t="s">
        <v>1074</v>
      </c>
      <c r="C1566" s="376" t="s">
        <v>113</v>
      </c>
      <c r="D1566" s="376" t="s">
        <v>1075</v>
      </c>
      <c r="E1566" s="510" t="s">
        <v>190</v>
      </c>
      <c r="F1566" s="510"/>
      <c r="G1566" s="390" t="s">
        <v>157</v>
      </c>
      <c r="H1566" s="393">
        <v>1</v>
      </c>
      <c r="I1566" s="392">
        <v>7.44</v>
      </c>
      <c r="J1566" s="392">
        <v>7.44</v>
      </c>
    </row>
    <row r="1567" spans="1:10" ht="25.5" x14ac:dyDescent="0.25">
      <c r="A1567" s="377"/>
      <c r="B1567" s="377"/>
      <c r="C1567" s="377"/>
      <c r="D1567" s="377"/>
      <c r="E1567" s="377" t="s">
        <v>174</v>
      </c>
      <c r="F1567" s="396">
        <v>2.5099999999999998</v>
      </c>
      <c r="G1567" s="377" t="s">
        <v>175</v>
      </c>
      <c r="H1567" s="396">
        <v>0</v>
      </c>
      <c r="I1567" s="377" t="s">
        <v>176</v>
      </c>
      <c r="J1567" s="396">
        <v>2.5099999999999998</v>
      </c>
    </row>
    <row r="1568" spans="1:10" ht="52.9" customHeight="1" thickBot="1" x14ac:dyDescent="0.3">
      <c r="A1568" s="377"/>
      <c r="B1568" s="377"/>
      <c r="C1568" s="377"/>
      <c r="D1568" s="377"/>
      <c r="E1568" s="377" t="s">
        <v>177</v>
      </c>
      <c r="F1568" s="396">
        <v>2.25</v>
      </c>
      <c r="G1568" s="377"/>
      <c r="H1568" s="511" t="s">
        <v>178</v>
      </c>
      <c r="I1568" s="511"/>
      <c r="J1568" s="396">
        <v>13.34</v>
      </c>
    </row>
    <row r="1569" spans="1:10" ht="15.75" thickTop="1" x14ac:dyDescent="0.25">
      <c r="A1569" s="385"/>
      <c r="B1569" s="385"/>
      <c r="C1569" s="385"/>
      <c r="D1569" s="385"/>
      <c r="E1569" s="385"/>
      <c r="F1569" s="385"/>
      <c r="G1569" s="385"/>
      <c r="H1569" s="385"/>
      <c r="I1569" s="385"/>
      <c r="J1569" s="385"/>
    </row>
    <row r="1570" spans="1:10" ht="30" x14ac:dyDescent="0.25">
      <c r="A1570" s="375"/>
      <c r="B1570" s="380" t="s">
        <v>3</v>
      </c>
      <c r="C1570" s="375" t="s">
        <v>4</v>
      </c>
      <c r="D1570" s="375" t="s">
        <v>5</v>
      </c>
      <c r="E1570" s="512" t="s">
        <v>169</v>
      </c>
      <c r="F1570" s="512"/>
      <c r="G1570" s="379" t="s">
        <v>6</v>
      </c>
      <c r="H1570" s="380" t="s">
        <v>7</v>
      </c>
      <c r="I1570" s="380" t="s">
        <v>8</v>
      </c>
      <c r="J1570" s="380" t="s">
        <v>10</v>
      </c>
    </row>
    <row r="1571" spans="1:10" ht="15" customHeight="1" x14ac:dyDescent="0.25">
      <c r="A1571" s="373" t="s">
        <v>170</v>
      </c>
      <c r="B1571" s="382" t="s">
        <v>1157</v>
      </c>
      <c r="C1571" s="373" t="s">
        <v>113</v>
      </c>
      <c r="D1571" s="373" t="s">
        <v>1158</v>
      </c>
      <c r="E1571" s="513" t="s">
        <v>719</v>
      </c>
      <c r="F1571" s="513"/>
      <c r="G1571" s="381" t="s">
        <v>157</v>
      </c>
      <c r="H1571" s="384">
        <v>1</v>
      </c>
      <c r="I1571" s="383">
        <v>11.08</v>
      </c>
      <c r="J1571" s="383">
        <v>11.08</v>
      </c>
    </row>
    <row r="1572" spans="1:10" ht="15" customHeight="1" x14ac:dyDescent="0.25">
      <c r="A1572" s="374" t="s">
        <v>172</v>
      </c>
      <c r="B1572" s="387" t="s">
        <v>616</v>
      </c>
      <c r="C1572" s="374" t="s">
        <v>113</v>
      </c>
      <c r="D1572" s="374" t="s">
        <v>617</v>
      </c>
      <c r="E1572" s="514" t="s">
        <v>335</v>
      </c>
      <c r="F1572" s="514"/>
      <c r="G1572" s="386" t="s">
        <v>161</v>
      </c>
      <c r="H1572" s="389">
        <v>0.128</v>
      </c>
      <c r="I1572" s="388">
        <v>27.11</v>
      </c>
      <c r="J1572" s="388">
        <v>3.47</v>
      </c>
    </row>
    <row r="1573" spans="1:10" ht="25.5" x14ac:dyDescent="0.25">
      <c r="A1573" s="374" t="s">
        <v>172</v>
      </c>
      <c r="B1573" s="387" t="s">
        <v>618</v>
      </c>
      <c r="C1573" s="374" t="s">
        <v>113</v>
      </c>
      <c r="D1573" s="374" t="s">
        <v>619</v>
      </c>
      <c r="E1573" s="514" t="s">
        <v>335</v>
      </c>
      <c r="F1573" s="514"/>
      <c r="G1573" s="386" t="s">
        <v>161</v>
      </c>
      <c r="H1573" s="389">
        <v>0.128</v>
      </c>
      <c r="I1573" s="388">
        <v>34.78</v>
      </c>
      <c r="J1573" s="388">
        <v>4.45</v>
      </c>
    </row>
    <row r="1574" spans="1:10" ht="25.5" x14ac:dyDescent="0.25">
      <c r="A1574" s="376" t="s">
        <v>189</v>
      </c>
      <c r="B1574" s="391" t="s">
        <v>1169</v>
      </c>
      <c r="C1574" s="376" t="s">
        <v>113</v>
      </c>
      <c r="D1574" s="376" t="s">
        <v>1170</v>
      </c>
      <c r="E1574" s="510" t="s">
        <v>190</v>
      </c>
      <c r="F1574" s="510"/>
      <c r="G1574" s="390" t="s">
        <v>157</v>
      </c>
      <c r="H1574" s="393">
        <v>1</v>
      </c>
      <c r="I1574" s="392">
        <v>2.08</v>
      </c>
      <c r="J1574" s="392">
        <v>2.08</v>
      </c>
    </row>
    <row r="1575" spans="1:10" ht="66" customHeight="1" x14ac:dyDescent="0.25">
      <c r="A1575" s="376" t="s">
        <v>189</v>
      </c>
      <c r="B1575" s="391" t="s">
        <v>1171</v>
      </c>
      <c r="C1575" s="376" t="s">
        <v>113</v>
      </c>
      <c r="D1575" s="376" t="s">
        <v>1172</v>
      </c>
      <c r="E1575" s="510" t="s">
        <v>190</v>
      </c>
      <c r="F1575" s="510"/>
      <c r="G1575" s="390" t="s">
        <v>157</v>
      </c>
      <c r="H1575" s="393">
        <v>1</v>
      </c>
      <c r="I1575" s="392">
        <v>1.08</v>
      </c>
      <c r="J1575" s="392">
        <v>1.08</v>
      </c>
    </row>
    <row r="1576" spans="1:10" ht="26.45" customHeight="1" x14ac:dyDescent="0.25">
      <c r="A1576" s="377"/>
      <c r="B1576" s="377"/>
      <c r="C1576" s="377"/>
      <c r="D1576" s="377"/>
      <c r="E1576" s="377" t="s">
        <v>174</v>
      </c>
      <c r="F1576" s="396">
        <v>5.46</v>
      </c>
      <c r="G1576" s="377" t="s">
        <v>175</v>
      </c>
      <c r="H1576" s="396">
        <v>0</v>
      </c>
      <c r="I1576" s="377" t="s">
        <v>176</v>
      </c>
      <c r="J1576" s="396">
        <v>5.46</v>
      </c>
    </row>
    <row r="1577" spans="1:10" ht="15.75" thickBot="1" x14ac:dyDescent="0.3">
      <c r="A1577" s="377"/>
      <c r="B1577" s="377"/>
      <c r="C1577" s="377"/>
      <c r="D1577" s="377"/>
      <c r="E1577" s="377" t="s">
        <v>177</v>
      </c>
      <c r="F1577" s="396">
        <v>2.25</v>
      </c>
      <c r="G1577" s="377"/>
      <c r="H1577" s="511" t="s">
        <v>178</v>
      </c>
      <c r="I1577" s="511"/>
      <c r="J1577" s="396">
        <v>13.33</v>
      </c>
    </row>
    <row r="1578" spans="1:10" ht="15.75" thickTop="1" x14ac:dyDescent="0.25">
      <c r="A1578" s="385"/>
      <c r="B1578" s="385"/>
      <c r="C1578" s="385"/>
      <c r="D1578" s="385"/>
      <c r="E1578" s="385"/>
      <c r="F1578" s="385"/>
      <c r="G1578" s="385"/>
      <c r="H1578" s="385"/>
      <c r="I1578" s="385"/>
      <c r="J1578" s="385"/>
    </row>
    <row r="1579" spans="1:10" ht="15" customHeight="1" x14ac:dyDescent="0.25">
      <c r="A1579" s="375"/>
      <c r="B1579" s="380" t="s">
        <v>3</v>
      </c>
      <c r="C1579" s="375" t="s">
        <v>4</v>
      </c>
      <c r="D1579" s="375" t="s">
        <v>5</v>
      </c>
      <c r="E1579" s="512" t="s">
        <v>169</v>
      </c>
      <c r="F1579" s="512"/>
      <c r="G1579" s="379" t="s">
        <v>6</v>
      </c>
      <c r="H1579" s="380" t="s">
        <v>7</v>
      </c>
      <c r="I1579" s="380" t="s">
        <v>8</v>
      </c>
      <c r="J1579" s="380" t="s">
        <v>10</v>
      </c>
    </row>
    <row r="1580" spans="1:10" ht="15" customHeight="1" x14ac:dyDescent="0.25">
      <c r="A1580" s="373" t="s">
        <v>170</v>
      </c>
      <c r="B1580" s="382" t="s">
        <v>1153</v>
      </c>
      <c r="C1580" s="373" t="s">
        <v>113</v>
      </c>
      <c r="D1580" s="373" t="s">
        <v>1154</v>
      </c>
      <c r="E1580" s="513" t="s">
        <v>719</v>
      </c>
      <c r="F1580" s="513"/>
      <c r="G1580" s="381" t="s">
        <v>157</v>
      </c>
      <c r="H1580" s="384">
        <v>1</v>
      </c>
      <c r="I1580" s="383">
        <v>15.25</v>
      </c>
      <c r="J1580" s="383">
        <v>15.25</v>
      </c>
    </row>
    <row r="1581" spans="1:10" ht="25.5" x14ac:dyDescent="0.25">
      <c r="A1581" s="374" t="s">
        <v>172</v>
      </c>
      <c r="B1581" s="387" t="s">
        <v>616</v>
      </c>
      <c r="C1581" s="374" t="s">
        <v>113</v>
      </c>
      <c r="D1581" s="374" t="s">
        <v>617</v>
      </c>
      <c r="E1581" s="514" t="s">
        <v>335</v>
      </c>
      <c r="F1581" s="514"/>
      <c r="G1581" s="386" t="s">
        <v>161</v>
      </c>
      <c r="H1581" s="389">
        <v>0.15</v>
      </c>
      <c r="I1581" s="388">
        <v>27.11</v>
      </c>
      <c r="J1581" s="388">
        <v>4.0599999999999996</v>
      </c>
    </row>
    <row r="1582" spans="1:10" ht="66" customHeight="1" x14ac:dyDescent="0.25">
      <c r="A1582" s="374" t="s">
        <v>172</v>
      </c>
      <c r="B1582" s="387" t="s">
        <v>618</v>
      </c>
      <c r="C1582" s="374" t="s">
        <v>113</v>
      </c>
      <c r="D1582" s="374" t="s">
        <v>619</v>
      </c>
      <c r="E1582" s="514" t="s">
        <v>335</v>
      </c>
      <c r="F1582" s="514"/>
      <c r="G1582" s="386" t="s">
        <v>161</v>
      </c>
      <c r="H1582" s="389">
        <v>0.15</v>
      </c>
      <c r="I1582" s="388">
        <v>34.78</v>
      </c>
      <c r="J1582" s="388">
        <v>5.21</v>
      </c>
    </row>
    <row r="1583" spans="1:10" ht="25.5" x14ac:dyDescent="0.25">
      <c r="A1583" s="376" t="s">
        <v>189</v>
      </c>
      <c r="B1583" s="391" t="s">
        <v>1173</v>
      </c>
      <c r="C1583" s="376" t="s">
        <v>113</v>
      </c>
      <c r="D1583" s="376" t="s">
        <v>1174</v>
      </c>
      <c r="E1583" s="510" t="s">
        <v>190</v>
      </c>
      <c r="F1583" s="510"/>
      <c r="G1583" s="390" t="s">
        <v>157</v>
      </c>
      <c r="H1583" s="393">
        <v>1</v>
      </c>
      <c r="I1583" s="392">
        <v>4.22</v>
      </c>
      <c r="J1583" s="392">
        <v>4.22</v>
      </c>
    </row>
    <row r="1584" spans="1:10" ht="26.45" customHeight="1" x14ac:dyDescent="0.25">
      <c r="A1584" s="376" t="s">
        <v>189</v>
      </c>
      <c r="B1584" s="391" t="s">
        <v>1175</v>
      </c>
      <c r="C1584" s="376" t="s">
        <v>113</v>
      </c>
      <c r="D1584" s="376" t="s">
        <v>1176</v>
      </c>
      <c r="E1584" s="510" t="s">
        <v>190</v>
      </c>
      <c r="F1584" s="510"/>
      <c r="G1584" s="390" t="s">
        <v>157</v>
      </c>
      <c r="H1584" s="393">
        <v>1</v>
      </c>
      <c r="I1584" s="392">
        <v>1.76</v>
      </c>
      <c r="J1584" s="392">
        <v>1.76</v>
      </c>
    </row>
    <row r="1585" spans="1:10" ht="15" customHeight="1" x14ac:dyDescent="0.25">
      <c r="A1585" s="377"/>
      <c r="B1585" s="377"/>
      <c r="C1585" s="377"/>
      <c r="D1585" s="377"/>
      <c r="E1585" s="377" t="s">
        <v>174</v>
      </c>
      <c r="F1585" s="396">
        <v>6.39</v>
      </c>
      <c r="G1585" s="377" t="s">
        <v>175</v>
      </c>
      <c r="H1585" s="396">
        <v>0</v>
      </c>
      <c r="I1585" s="377" t="s">
        <v>176</v>
      </c>
      <c r="J1585" s="396">
        <v>6.39</v>
      </c>
    </row>
    <row r="1586" spans="1:10" ht="15.75" thickBot="1" x14ac:dyDescent="0.3">
      <c r="A1586" s="377"/>
      <c r="B1586" s="377"/>
      <c r="C1586" s="377"/>
      <c r="D1586" s="377"/>
      <c r="E1586" s="377" t="s">
        <v>177</v>
      </c>
      <c r="F1586" s="396">
        <v>3.1</v>
      </c>
      <c r="G1586" s="377"/>
      <c r="H1586" s="511" t="s">
        <v>178</v>
      </c>
      <c r="I1586" s="511"/>
      <c r="J1586" s="396">
        <v>18.350000000000001</v>
      </c>
    </row>
    <row r="1587" spans="1:10" ht="15.75" thickTop="1" x14ac:dyDescent="0.25">
      <c r="A1587" s="385"/>
      <c r="B1587" s="385"/>
      <c r="C1587" s="385"/>
      <c r="D1587" s="385"/>
      <c r="E1587" s="385"/>
      <c r="F1587" s="385"/>
      <c r="G1587" s="385"/>
      <c r="H1587" s="385"/>
      <c r="I1587" s="385"/>
      <c r="J1587" s="385"/>
    </row>
    <row r="1588" spans="1:10" ht="14.45" customHeight="1" x14ac:dyDescent="0.25">
      <c r="A1588" s="375"/>
      <c r="B1588" s="380" t="s">
        <v>3</v>
      </c>
      <c r="C1588" s="375" t="s">
        <v>4</v>
      </c>
      <c r="D1588" s="375" t="s">
        <v>5</v>
      </c>
      <c r="E1588" s="512" t="s">
        <v>169</v>
      </c>
      <c r="F1588" s="512"/>
      <c r="G1588" s="379" t="s">
        <v>6</v>
      </c>
      <c r="H1588" s="380" t="s">
        <v>7</v>
      </c>
      <c r="I1588" s="380" t="s">
        <v>8</v>
      </c>
      <c r="J1588" s="380" t="s">
        <v>10</v>
      </c>
    </row>
    <row r="1589" spans="1:10" ht="26.45" customHeight="1" x14ac:dyDescent="0.25">
      <c r="A1589" s="373" t="s">
        <v>170</v>
      </c>
      <c r="B1589" s="382" t="s">
        <v>654</v>
      </c>
      <c r="C1589" s="373" t="s">
        <v>113</v>
      </c>
      <c r="D1589" s="373" t="s">
        <v>655</v>
      </c>
      <c r="E1589" s="513" t="s">
        <v>335</v>
      </c>
      <c r="F1589" s="513"/>
      <c r="G1589" s="381" t="s">
        <v>161</v>
      </c>
      <c r="H1589" s="384">
        <v>1</v>
      </c>
      <c r="I1589" s="383">
        <v>33.369999999999997</v>
      </c>
      <c r="J1589" s="383">
        <v>33.369999999999997</v>
      </c>
    </row>
    <row r="1590" spans="1:10" ht="25.5" x14ac:dyDescent="0.25">
      <c r="A1590" s="374" t="s">
        <v>172</v>
      </c>
      <c r="B1590" s="387" t="s">
        <v>998</v>
      </c>
      <c r="C1590" s="374" t="s">
        <v>113</v>
      </c>
      <c r="D1590" s="374" t="s">
        <v>999</v>
      </c>
      <c r="E1590" s="514" t="s">
        <v>335</v>
      </c>
      <c r="F1590" s="514"/>
      <c r="G1590" s="386" t="s">
        <v>161</v>
      </c>
      <c r="H1590" s="389">
        <v>1</v>
      </c>
      <c r="I1590" s="388">
        <v>0.27</v>
      </c>
      <c r="J1590" s="388">
        <v>0.27</v>
      </c>
    </row>
    <row r="1591" spans="1:10" ht="15" customHeight="1" x14ac:dyDescent="0.25">
      <c r="A1591" s="376" t="s">
        <v>189</v>
      </c>
      <c r="B1591" s="391" t="s">
        <v>1000</v>
      </c>
      <c r="C1591" s="376" t="s">
        <v>113</v>
      </c>
      <c r="D1591" s="376" t="s">
        <v>1001</v>
      </c>
      <c r="E1591" s="510" t="s">
        <v>242</v>
      </c>
      <c r="F1591" s="510"/>
      <c r="G1591" s="390" t="s">
        <v>161</v>
      </c>
      <c r="H1591" s="393">
        <v>1</v>
      </c>
      <c r="I1591" s="392">
        <v>23.99</v>
      </c>
      <c r="J1591" s="392">
        <v>23.99</v>
      </c>
    </row>
    <row r="1592" spans="1:10" ht="25.5" x14ac:dyDescent="0.25">
      <c r="A1592" s="376" t="s">
        <v>189</v>
      </c>
      <c r="B1592" s="391" t="s">
        <v>277</v>
      </c>
      <c r="C1592" s="376" t="s">
        <v>113</v>
      </c>
      <c r="D1592" s="376" t="s">
        <v>278</v>
      </c>
      <c r="E1592" s="510" t="s">
        <v>492</v>
      </c>
      <c r="F1592" s="510"/>
      <c r="G1592" s="390" t="s">
        <v>161</v>
      </c>
      <c r="H1592" s="393">
        <v>1</v>
      </c>
      <c r="I1592" s="392">
        <v>5</v>
      </c>
      <c r="J1592" s="392">
        <v>5</v>
      </c>
    </row>
    <row r="1593" spans="1:10" ht="25.5" x14ac:dyDescent="0.25">
      <c r="A1593" s="376" t="s">
        <v>189</v>
      </c>
      <c r="B1593" s="391" t="s">
        <v>279</v>
      </c>
      <c r="C1593" s="376" t="s">
        <v>113</v>
      </c>
      <c r="D1593" s="376" t="s">
        <v>280</v>
      </c>
      <c r="E1593" s="510" t="s">
        <v>492</v>
      </c>
      <c r="F1593" s="510"/>
      <c r="G1593" s="390" t="s">
        <v>161</v>
      </c>
      <c r="H1593" s="393">
        <v>1</v>
      </c>
      <c r="I1593" s="392">
        <v>0.88</v>
      </c>
      <c r="J1593" s="392">
        <v>0.88</v>
      </c>
    </row>
    <row r="1594" spans="1:10" ht="14.45" customHeight="1" x14ac:dyDescent="0.25">
      <c r="A1594" s="376" t="s">
        <v>189</v>
      </c>
      <c r="B1594" s="391" t="s">
        <v>243</v>
      </c>
      <c r="C1594" s="376" t="s">
        <v>113</v>
      </c>
      <c r="D1594" s="376" t="s">
        <v>244</v>
      </c>
      <c r="E1594" s="510" t="s">
        <v>492</v>
      </c>
      <c r="F1594" s="510"/>
      <c r="G1594" s="390" t="s">
        <v>161</v>
      </c>
      <c r="H1594" s="393">
        <v>1</v>
      </c>
      <c r="I1594" s="392">
        <v>1.49</v>
      </c>
      <c r="J1594" s="392">
        <v>1.49</v>
      </c>
    </row>
    <row r="1595" spans="1:10" ht="26.45" customHeight="1" x14ac:dyDescent="0.25">
      <c r="A1595" s="376" t="s">
        <v>189</v>
      </c>
      <c r="B1595" s="391" t="s">
        <v>245</v>
      </c>
      <c r="C1595" s="376" t="s">
        <v>113</v>
      </c>
      <c r="D1595" s="376" t="s">
        <v>246</v>
      </c>
      <c r="E1595" s="510" t="s">
        <v>492</v>
      </c>
      <c r="F1595" s="510"/>
      <c r="G1595" s="390" t="s">
        <v>161</v>
      </c>
      <c r="H1595" s="393">
        <v>1</v>
      </c>
      <c r="I1595" s="392">
        <v>0.11</v>
      </c>
      <c r="J1595" s="392">
        <v>0.11</v>
      </c>
    </row>
    <row r="1596" spans="1:10" ht="38.25" x14ac:dyDescent="0.25">
      <c r="A1596" s="376" t="s">
        <v>189</v>
      </c>
      <c r="B1596" s="391" t="s">
        <v>285</v>
      </c>
      <c r="C1596" s="376" t="s">
        <v>113</v>
      </c>
      <c r="D1596" s="376" t="s">
        <v>286</v>
      </c>
      <c r="E1596" s="510" t="s">
        <v>492</v>
      </c>
      <c r="F1596" s="510"/>
      <c r="G1596" s="390" t="s">
        <v>161</v>
      </c>
      <c r="H1596" s="393">
        <v>1</v>
      </c>
      <c r="I1596" s="392">
        <v>0.24</v>
      </c>
      <c r="J1596" s="392">
        <v>0.24</v>
      </c>
    </row>
    <row r="1597" spans="1:10" ht="25.5" x14ac:dyDescent="0.25">
      <c r="A1597" s="376" t="s">
        <v>189</v>
      </c>
      <c r="B1597" s="391" t="s">
        <v>287</v>
      </c>
      <c r="C1597" s="376" t="s">
        <v>113</v>
      </c>
      <c r="D1597" s="376" t="s">
        <v>288</v>
      </c>
      <c r="E1597" s="510" t="s">
        <v>492</v>
      </c>
      <c r="F1597" s="510"/>
      <c r="G1597" s="390" t="s">
        <v>161</v>
      </c>
      <c r="H1597" s="393">
        <v>1</v>
      </c>
      <c r="I1597" s="392">
        <v>1.39</v>
      </c>
      <c r="J1597" s="392">
        <v>1.39</v>
      </c>
    </row>
    <row r="1598" spans="1:10" ht="15" customHeight="1" x14ac:dyDescent="0.25">
      <c r="A1598" s="377"/>
      <c r="B1598" s="377"/>
      <c r="C1598" s="377"/>
      <c r="D1598" s="377"/>
      <c r="E1598" s="377" t="s">
        <v>174</v>
      </c>
      <c r="F1598" s="396">
        <v>24.26</v>
      </c>
      <c r="G1598" s="377" t="s">
        <v>175</v>
      </c>
      <c r="H1598" s="396">
        <v>0</v>
      </c>
      <c r="I1598" s="377" t="s">
        <v>176</v>
      </c>
      <c r="J1598" s="396">
        <v>24.26</v>
      </c>
    </row>
    <row r="1599" spans="1:10" ht="15.75" thickBot="1" x14ac:dyDescent="0.3">
      <c r="A1599" s="377"/>
      <c r="B1599" s="377"/>
      <c r="C1599" s="377"/>
      <c r="D1599" s="377"/>
      <c r="E1599" s="377" t="s">
        <v>177</v>
      </c>
      <c r="F1599" s="396">
        <v>6.79</v>
      </c>
      <c r="G1599" s="377"/>
      <c r="H1599" s="511" t="s">
        <v>178</v>
      </c>
      <c r="I1599" s="511"/>
      <c r="J1599" s="396">
        <v>40.159999999999997</v>
      </c>
    </row>
    <row r="1600" spans="1:10" ht="15.75" thickTop="1" x14ac:dyDescent="0.25">
      <c r="A1600" s="385"/>
      <c r="B1600" s="385"/>
      <c r="C1600" s="385"/>
      <c r="D1600" s="385"/>
      <c r="E1600" s="385"/>
      <c r="F1600" s="385"/>
      <c r="G1600" s="385"/>
      <c r="H1600" s="385"/>
      <c r="I1600" s="385"/>
      <c r="J1600" s="385"/>
    </row>
    <row r="1601" spans="1:10" ht="30" x14ac:dyDescent="0.25">
      <c r="A1601" s="375"/>
      <c r="B1601" s="380" t="s">
        <v>3</v>
      </c>
      <c r="C1601" s="375" t="s">
        <v>4</v>
      </c>
      <c r="D1601" s="375" t="s">
        <v>5</v>
      </c>
      <c r="E1601" s="512" t="s">
        <v>169</v>
      </c>
      <c r="F1601" s="512"/>
      <c r="G1601" s="379" t="s">
        <v>6</v>
      </c>
      <c r="H1601" s="380" t="s">
        <v>7</v>
      </c>
      <c r="I1601" s="380" t="s">
        <v>8</v>
      </c>
      <c r="J1601" s="380" t="s">
        <v>10</v>
      </c>
    </row>
    <row r="1602" spans="1:10" ht="52.9" customHeight="1" x14ac:dyDescent="0.25">
      <c r="A1602" s="373" t="s">
        <v>170</v>
      </c>
      <c r="B1602" s="382" t="s">
        <v>1155</v>
      </c>
      <c r="C1602" s="373" t="s">
        <v>113</v>
      </c>
      <c r="D1602" s="373" t="s">
        <v>1156</v>
      </c>
      <c r="E1602" s="513" t="s">
        <v>719</v>
      </c>
      <c r="F1602" s="513"/>
      <c r="G1602" s="381" t="s">
        <v>157</v>
      </c>
      <c r="H1602" s="384">
        <v>1</v>
      </c>
      <c r="I1602" s="383">
        <v>71.2</v>
      </c>
      <c r="J1602" s="383">
        <v>71.2</v>
      </c>
    </row>
    <row r="1603" spans="1:10" ht="52.9" customHeight="1" x14ac:dyDescent="0.25">
      <c r="A1603" s="374" t="s">
        <v>172</v>
      </c>
      <c r="B1603" s="387" t="s">
        <v>616</v>
      </c>
      <c r="C1603" s="374" t="s">
        <v>113</v>
      </c>
      <c r="D1603" s="374" t="s">
        <v>617</v>
      </c>
      <c r="E1603" s="514" t="s">
        <v>335</v>
      </c>
      <c r="F1603" s="514"/>
      <c r="G1603" s="386" t="s">
        <v>161</v>
      </c>
      <c r="H1603" s="389">
        <v>0.79</v>
      </c>
      <c r="I1603" s="388">
        <v>27.11</v>
      </c>
      <c r="J1603" s="388">
        <v>21.41</v>
      </c>
    </row>
    <row r="1604" spans="1:10" ht="15" customHeight="1" x14ac:dyDescent="0.25">
      <c r="A1604" s="374" t="s">
        <v>172</v>
      </c>
      <c r="B1604" s="387" t="s">
        <v>618</v>
      </c>
      <c r="C1604" s="374" t="s">
        <v>113</v>
      </c>
      <c r="D1604" s="374" t="s">
        <v>619</v>
      </c>
      <c r="E1604" s="514" t="s">
        <v>335</v>
      </c>
      <c r="F1604" s="514"/>
      <c r="G1604" s="386" t="s">
        <v>161</v>
      </c>
      <c r="H1604" s="389">
        <v>0.79</v>
      </c>
      <c r="I1604" s="388">
        <v>34.78</v>
      </c>
      <c r="J1604" s="388">
        <v>27.47</v>
      </c>
    </row>
    <row r="1605" spans="1:10" ht="15" customHeight="1" x14ac:dyDescent="0.25">
      <c r="A1605" s="376" t="s">
        <v>189</v>
      </c>
      <c r="B1605" s="391" t="s">
        <v>1163</v>
      </c>
      <c r="C1605" s="376" t="s">
        <v>113</v>
      </c>
      <c r="D1605" s="376" t="s">
        <v>1164</v>
      </c>
      <c r="E1605" s="510" t="s">
        <v>190</v>
      </c>
      <c r="F1605" s="510"/>
      <c r="G1605" s="390" t="s">
        <v>157</v>
      </c>
      <c r="H1605" s="393">
        <v>4</v>
      </c>
      <c r="I1605" s="392">
        <v>5.58</v>
      </c>
      <c r="J1605" s="392">
        <v>22.32</v>
      </c>
    </row>
    <row r="1606" spans="1:10" ht="25.5" x14ac:dyDescent="0.25">
      <c r="A1606" s="377"/>
      <c r="B1606" s="377"/>
      <c r="C1606" s="377"/>
      <c r="D1606" s="377"/>
      <c r="E1606" s="377" t="s">
        <v>174</v>
      </c>
      <c r="F1606" s="396">
        <v>33.74</v>
      </c>
      <c r="G1606" s="377" t="s">
        <v>175</v>
      </c>
      <c r="H1606" s="396">
        <v>0</v>
      </c>
      <c r="I1606" s="377" t="s">
        <v>176</v>
      </c>
      <c r="J1606" s="396">
        <v>33.74</v>
      </c>
    </row>
    <row r="1607" spans="1:10" ht="15.75" thickBot="1" x14ac:dyDescent="0.3">
      <c r="A1607" s="377"/>
      <c r="B1607" s="377"/>
      <c r="C1607" s="377"/>
      <c r="D1607" s="377"/>
      <c r="E1607" s="377" t="s">
        <v>177</v>
      </c>
      <c r="F1607" s="396">
        <v>14.48</v>
      </c>
      <c r="G1607" s="377"/>
      <c r="H1607" s="511" t="s">
        <v>178</v>
      </c>
      <c r="I1607" s="511"/>
      <c r="J1607" s="396">
        <v>85.68</v>
      </c>
    </row>
    <row r="1608" spans="1:10" ht="26.45" customHeight="1" thickTop="1" x14ac:dyDescent="0.25">
      <c r="A1608" s="385"/>
      <c r="B1608" s="385"/>
      <c r="C1608" s="385"/>
      <c r="D1608" s="385"/>
      <c r="E1608" s="385"/>
      <c r="F1608" s="385"/>
      <c r="G1608" s="385"/>
      <c r="H1608" s="385"/>
      <c r="I1608" s="385"/>
      <c r="J1608" s="385"/>
    </row>
    <row r="1609" spans="1:10" ht="52.9" customHeight="1" x14ac:dyDescent="0.25">
      <c r="A1609" s="375"/>
      <c r="B1609" s="380" t="s">
        <v>3</v>
      </c>
      <c r="C1609" s="375" t="s">
        <v>4</v>
      </c>
      <c r="D1609" s="375" t="s">
        <v>5</v>
      </c>
      <c r="E1609" s="512" t="s">
        <v>169</v>
      </c>
      <c r="F1609" s="512"/>
      <c r="G1609" s="379" t="s">
        <v>6</v>
      </c>
      <c r="H1609" s="380" t="s">
        <v>7</v>
      </c>
      <c r="I1609" s="380" t="s">
        <v>8</v>
      </c>
      <c r="J1609" s="380" t="s">
        <v>10</v>
      </c>
    </row>
    <row r="1610" spans="1:10" ht="52.9" customHeight="1" x14ac:dyDescent="0.25">
      <c r="A1610" s="373" t="s">
        <v>170</v>
      </c>
      <c r="B1610" s="382" t="s">
        <v>599</v>
      </c>
      <c r="C1610" s="373" t="s">
        <v>113</v>
      </c>
      <c r="D1610" s="373" t="s">
        <v>600</v>
      </c>
      <c r="E1610" s="513" t="s">
        <v>552</v>
      </c>
      <c r="F1610" s="513"/>
      <c r="G1610" s="381" t="s">
        <v>157</v>
      </c>
      <c r="H1610" s="384">
        <v>1</v>
      </c>
      <c r="I1610" s="383">
        <v>79.489999999999995</v>
      </c>
      <c r="J1610" s="383">
        <v>79.489999999999995</v>
      </c>
    </row>
    <row r="1611" spans="1:10" ht="52.9" customHeight="1" x14ac:dyDescent="0.25">
      <c r="A1611" s="374" t="s">
        <v>172</v>
      </c>
      <c r="B1611" s="387" t="s">
        <v>533</v>
      </c>
      <c r="C1611" s="374" t="s">
        <v>113</v>
      </c>
      <c r="D1611" s="374" t="s">
        <v>534</v>
      </c>
      <c r="E1611" s="514" t="s">
        <v>335</v>
      </c>
      <c r="F1611" s="514"/>
      <c r="G1611" s="386" t="s">
        <v>161</v>
      </c>
      <c r="H1611" s="389">
        <v>9.6000000000000002E-2</v>
      </c>
      <c r="I1611" s="388">
        <v>33.799999999999997</v>
      </c>
      <c r="J1611" s="388">
        <v>3.24</v>
      </c>
    </row>
    <row r="1612" spans="1:10" ht="52.9" customHeight="1" x14ac:dyDescent="0.25">
      <c r="A1612" s="374" t="s">
        <v>172</v>
      </c>
      <c r="B1612" s="387" t="s">
        <v>180</v>
      </c>
      <c r="C1612" s="374" t="s">
        <v>113</v>
      </c>
      <c r="D1612" s="374" t="s">
        <v>181</v>
      </c>
      <c r="E1612" s="514" t="s">
        <v>335</v>
      </c>
      <c r="F1612" s="514"/>
      <c r="G1612" s="386" t="s">
        <v>161</v>
      </c>
      <c r="H1612" s="389">
        <v>3.0300000000000001E-2</v>
      </c>
      <c r="I1612" s="388">
        <v>25.81</v>
      </c>
      <c r="J1612" s="388">
        <v>0.78</v>
      </c>
    </row>
    <row r="1613" spans="1:10" ht="15" customHeight="1" x14ac:dyDescent="0.25">
      <c r="A1613" s="376" t="s">
        <v>189</v>
      </c>
      <c r="B1613" s="391" t="s">
        <v>553</v>
      </c>
      <c r="C1613" s="376" t="s">
        <v>113</v>
      </c>
      <c r="D1613" s="376" t="s">
        <v>554</v>
      </c>
      <c r="E1613" s="510" t="s">
        <v>190</v>
      </c>
      <c r="F1613" s="510"/>
      <c r="G1613" s="390" t="s">
        <v>157</v>
      </c>
      <c r="H1613" s="393">
        <v>2.1000000000000001E-2</v>
      </c>
      <c r="I1613" s="392">
        <v>3.69</v>
      </c>
      <c r="J1613" s="392">
        <v>7.0000000000000007E-2</v>
      </c>
    </row>
    <row r="1614" spans="1:10" ht="15" customHeight="1" x14ac:dyDescent="0.25">
      <c r="A1614" s="376" t="s">
        <v>189</v>
      </c>
      <c r="B1614" s="391" t="s">
        <v>1076</v>
      </c>
      <c r="C1614" s="376" t="s">
        <v>113</v>
      </c>
      <c r="D1614" s="376" t="s">
        <v>1077</v>
      </c>
      <c r="E1614" s="510" t="s">
        <v>190</v>
      </c>
      <c r="F1614" s="510"/>
      <c r="G1614" s="390" t="s">
        <v>157</v>
      </c>
      <c r="H1614" s="393">
        <v>1</v>
      </c>
      <c r="I1614" s="392">
        <v>75.400000000000006</v>
      </c>
      <c r="J1614" s="392">
        <v>75.400000000000006</v>
      </c>
    </row>
    <row r="1615" spans="1:10" ht="25.5" x14ac:dyDescent="0.25">
      <c r="A1615" s="377"/>
      <c r="B1615" s="377"/>
      <c r="C1615" s="377"/>
      <c r="D1615" s="377"/>
      <c r="E1615" s="377" t="s">
        <v>174</v>
      </c>
      <c r="F1615" s="396">
        <v>2.86</v>
      </c>
      <c r="G1615" s="377" t="s">
        <v>175</v>
      </c>
      <c r="H1615" s="396">
        <v>0</v>
      </c>
      <c r="I1615" s="377" t="s">
        <v>176</v>
      </c>
      <c r="J1615" s="396">
        <v>2.86</v>
      </c>
    </row>
    <row r="1616" spans="1:10" ht="14.45" customHeight="1" thickBot="1" x14ac:dyDescent="0.3">
      <c r="A1616" s="377"/>
      <c r="B1616" s="377"/>
      <c r="C1616" s="377"/>
      <c r="D1616" s="377"/>
      <c r="E1616" s="377" t="s">
        <v>177</v>
      </c>
      <c r="F1616" s="396">
        <v>16.170000000000002</v>
      </c>
      <c r="G1616" s="377"/>
      <c r="H1616" s="511" t="s">
        <v>178</v>
      </c>
      <c r="I1616" s="511"/>
      <c r="J1616" s="396">
        <v>95.66</v>
      </c>
    </row>
    <row r="1617" spans="1:10" ht="15.75" thickTop="1" x14ac:dyDescent="0.25">
      <c r="A1617" s="385"/>
      <c r="B1617" s="385"/>
      <c r="C1617" s="385"/>
      <c r="D1617" s="385"/>
      <c r="E1617" s="385"/>
      <c r="F1617" s="385"/>
      <c r="G1617" s="385"/>
      <c r="H1617" s="385"/>
      <c r="I1617" s="385"/>
      <c r="J1617" s="385"/>
    </row>
    <row r="1618" spans="1:10" ht="30" x14ac:dyDescent="0.25">
      <c r="A1618" s="375"/>
      <c r="B1618" s="380" t="s">
        <v>3</v>
      </c>
      <c r="C1618" s="375" t="s">
        <v>4</v>
      </c>
      <c r="D1618" s="375" t="s">
        <v>5</v>
      </c>
      <c r="E1618" s="512" t="s">
        <v>169</v>
      </c>
      <c r="F1618" s="512"/>
      <c r="G1618" s="379" t="s">
        <v>6</v>
      </c>
      <c r="H1618" s="380" t="s">
        <v>7</v>
      </c>
      <c r="I1618" s="380" t="s">
        <v>8</v>
      </c>
      <c r="J1618" s="380" t="s">
        <v>10</v>
      </c>
    </row>
    <row r="1619" spans="1:10" ht="38.25" x14ac:dyDescent="0.25">
      <c r="A1619" s="373" t="s">
        <v>170</v>
      </c>
      <c r="B1619" s="382" t="s">
        <v>633</v>
      </c>
      <c r="C1619" s="373" t="s">
        <v>113</v>
      </c>
      <c r="D1619" s="373" t="s">
        <v>634</v>
      </c>
      <c r="E1619" s="513" t="s">
        <v>552</v>
      </c>
      <c r="F1619" s="513"/>
      <c r="G1619" s="381" t="s">
        <v>157</v>
      </c>
      <c r="H1619" s="384">
        <v>1</v>
      </c>
      <c r="I1619" s="383">
        <v>552.74</v>
      </c>
      <c r="J1619" s="383">
        <v>552.74</v>
      </c>
    </row>
    <row r="1620" spans="1:10" ht="25.5" x14ac:dyDescent="0.25">
      <c r="A1620" s="374" t="s">
        <v>172</v>
      </c>
      <c r="B1620" s="387" t="s">
        <v>533</v>
      </c>
      <c r="C1620" s="374" t="s">
        <v>113</v>
      </c>
      <c r="D1620" s="374" t="s">
        <v>534</v>
      </c>
      <c r="E1620" s="514" t="s">
        <v>335</v>
      </c>
      <c r="F1620" s="514"/>
      <c r="G1620" s="386" t="s">
        <v>161</v>
      </c>
      <c r="H1620" s="389">
        <v>0.77910000000000001</v>
      </c>
      <c r="I1620" s="388">
        <v>33.799999999999997</v>
      </c>
      <c r="J1620" s="388">
        <v>26.33</v>
      </c>
    </row>
    <row r="1621" spans="1:10" ht="25.5" x14ac:dyDescent="0.25">
      <c r="A1621" s="374" t="s">
        <v>172</v>
      </c>
      <c r="B1621" s="387" t="s">
        <v>180</v>
      </c>
      <c r="C1621" s="374" t="s">
        <v>113</v>
      </c>
      <c r="D1621" s="374" t="s">
        <v>181</v>
      </c>
      <c r="E1621" s="514" t="s">
        <v>335</v>
      </c>
      <c r="F1621" s="514"/>
      <c r="G1621" s="386" t="s">
        <v>161</v>
      </c>
      <c r="H1621" s="389">
        <v>0.43840000000000001</v>
      </c>
      <c r="I1621" s="388">
        <v>25.81</v>
      </c>
      <c r="J1621" s="388">
        <v>11.31</v>
      </c>
    </row>
    <row r="1622" spans="1:10" ht="38.25" x14ac:dyDescent="0.25">
      <c r="A1622" s="376" t="s">
        <v>189</v>
      </c>
      <c r="B1622" s="391" t="s">
        <v>1078</v>
      </c>
      <c r="C1622" s="376" t="s">
        <v>113</v>
      </c>
      <c r="D1622" s="376" t="s">
        <v>1079</v>
      </c>
      <c r="E1622" s="510" t="s">
        <v>190</v>
      </c>
      <c r="F1622" s="510"/>
      <c r="G1622" s="390" t="s">
        <v>157</v>
      </c>
      <c r="H1622" s="393">
        <v>2</v>
      </c>
      <c r="I1622" s="392">
        <v>24.41</v>
      </c>
      <c r="J1622" s="392">
        <v>48.82</v>
      </c>
    </row>
    <row r="1623" spans="1:10" ht="25.5" x14ac:dyDescent="0.25">
      <c r="A1623" s="376" t="s">
        <v>189</v>
      </c>
      <c r="B1623" s="391" t="s">
        <v>1080</v>
      </c>
      <c r="C1623" s="376" t="s">
        <v>113</v>
      </c>
      <c r="D1623" s="376" t="s">
        <v>1081</v>
      </c>
      <c r="E1623" s="510" t="s">
        <v>190</v>
      </c>
      <c r="F1623" s="510"/>
      <c r="G1623" s="390" t="s">
        <v>157</v>
      </c>
      <c r="H1623" s="393">
        <v>1</v>
      </c>
      <c r="I1623" s="392">
        <v>10.039999999999999</v>
      </c>
      <c r="J1623" s="392">
        <v>10.039999999999999</v>
      </c>
    </row>
    <row r="1624" spans="1:10" ht="25.5" x14ac:dyDescent="0.25">
      <c r="A1624" s="376" t="s">
        <v>189</v>
      </c>
      <c r="B1624" s="391" t="s">
        <v>1082</v>
      </c>
      <c r="C1624" s="376" t="s">
        <v>113</v>
      </c>
      <c r="D1624" s="376" t="s">
        <v>1083</v>
      </c>
      <c r="E1624" s="510" t="s">
        <v>190</v>
      </c>
      <c r="F1624" s="510"/>
      <c r="G1624" s="390" t="s">
        <v>157</v>
      </c>
      <c r="H1624" s="393">
        <v>1</v>
      </c>
      <c r="I1624" s="392">
        <v>446.98</v>
      </c>
      <c r="J1624" s="392">
        <v>446.98</v>
      </c>
    </row>
    <row r="1625" spans="1:10" x14ac:dyDescent="0.25">
      <c r="A1625" s="376" t="s">
        <v>189</v>
      </c>
      <c r="B1625" s="391" t="s">
        <v>893</v>
      </c>
      <c r="C1625" s="376" t="s">
        <v>113</v>
      </c>
      <c r="D1625" s="376" t="s">
        <v>894</v>
      </c>
      <c r="E1625" s="510" t="s">
        <v>190</v>
      </c>
      <c r="F1625" s="510"/>
      <c r="G1625" s="390" t="s">
        <v>173</v>
      </c>
      <c r="H1625" s="393">
        <v>8.8099999999999998E-2</v>
      </c>
      <c r="I1625" s="392">
        <v>105.12</v>
      </c>
      <c r="J1625" s="392">
        <v>9.26</v>
      </c>
    </row>
    <row r="1626" spans="1:10" ht="25.5" x14ac:dyDescent="0.25">
      <c r="A1626" s="377"/>
      <c r="B1626" s="377"/>
      <c r="C1626" s="377"/>
      <c r="D1626" s="377"/>
      <c r="E1626" s="377" t="s">
        <v>174</v>
      </c>
      <c r="F1626" s="396">
        <v>26.43</v>
      </c>
      <c r="G1626" s="377" t="s">
        <v>175</v>
      </c>
      <c r="H1626" s="396">
        <v>0</v>
      </c>
      <c r="I1626" s="377" t="s">
        <v>176</v>
      </c>
      <c r="J1626" s="396">
        <v>26.43</v>
      </c>
    </row>
    <row r="1627" spans="1:10" ht="15.75" thickBot="1" x14ac:dyDescent="0.3">
      <c r="A1627" s="377"/>
      <c r="B1627" s="377"/>
      <c r="C1627" s="377"/>
      <c r="D1627" s="377"/>
      <c r="E1627" s="377" t="s">
        <v>177</v>
      </c>
      <c r="F1627" s="396">
        <v>112.48</v>
      </c>
      <c r="G1627" s="377"/>
      <c r="H1627" s="511" t="s">
        <v>178</v>
      </c>
      <c r="I1627" s="511"/>
      <c r="J1627" s="396">
        <v>665.22</v>
      </c>
    </row>
    <row r="1628" spans="1:10" ht="15.75" thickTop="1" x14ac:dyDescent="0.25">
      <c r="A1628" s="385"/>
      <c r="B1628" s="385"/>
      <c r="C1628" s="385"/>
      <c r="D1628" s="385"/>
      <c r="E1628" s="385"/>
      <c r="F1628" s="385"/>
      <c r="G1628" s="385"/>
      <c r="H1628" s="385"/>
      <c r="I1628" s="385"/>
      <c r="J1628" s="385"/>
    </row>
    <row r="1629" spans="1:10" ht="30" x14ac:dyDescent="0.25">
      <c r="A1629" s="375"/>
      <c r="B1629" s="380" t="s">
        <v>3</v>
      </c>
      <c r="C1629" s="375" t="s">
        <v>4</v>
      </c>
      <c r="D1629" s="375" t="s">
        <v>5</v>
      </c>
      <c r="E1629" s="512" t="s">
        <v>169</v>
      </c>
      <c r="F1629" s="512"/>
      <c r="G1629" s="379" t="s">
        <v>6</v>
      </c>
      <c r="H1629" s="380" t="s">
        <v>7</v>
      </c>
      <c r="I1629" s="380" t="s">
        <v>8</v>
      </c>
      <c r="J1629" s="380" t="s">
        <v>10</v>
      </c>
    </row>
    <row r="1630" spans="1:10" x14ac:dyDescent="0.25">
      <c r="A1630" s="373" t="s">
        <v>170</v>
      </c>
      <c r="B1630" s="382" t="s">
        <v>744</v>
      </c>
      <c r="C1630" s="373" t="s">
        <v>113</v>
      </c>
      <c r="D1630" s="373" t="s">
        <v>745</v>
      </c>
      <c r="E1630" s="513" t="s">
        <v>335</v>
      </c>
      <c r="F1630" s="513"/>
      <c r="G1630" s="381" t="s">
        <v>161</v>
      </c>
      <c r="H1630" s="384">
        <v>1</v>
      </c>
      <c r="I1630" s="383">
        <v>25.84</v>
      </c>
      <c r="J1630" s="383">
        <v>25.84</v>
      </c>
    </row>
    <row r="1631" spans="1:10" ht="25.5" x14ac:dyDescent="0.25">
      <c r="A1631" s="374" t="s">
        <v>172</v>
      </c>
      <c r="B1631" s="387" t="s">
        <v>1002</v>
      </c>
      <c r="C1631" s="374" t="s">
        <v>113</v>
      </c>
      <c r="D1631" s="374" t="s">
        <v>1003</v>
      </c>
      <c r="E1631" s="514" t="s">
        <v>335</v>
      </c>
      <c r="F1631" s="514"/>
      <c r="G1631" s="386" t="s">
        <v>161</v>
      </c>
      <c r="H1631" s="389">
        <v>1</v>
      </c>
      <c r="I1631" s="388">
        <v>0.23</v>
      </c>
      <c r="J1631" s="388">
        <v>0.23</v>
      </c>
    </row>
    <row r="1632" spans="1:10" x14ac:dyDescent="0.25">
      <c r="A1632" s="376" t="s">
        <v>189</v>
      </c>
      <c r="B1632" s="391" t="s">
        <v>1004</v>
      </c>
      <c r="C1632" s="376" t="s">
        <v>113</v>
      </c>
      <c r="D1632" s="376" t="s">
        <v>1005</v>
      </c>
      <c r="E1632" s="510" t="s">
        <v>242</v>
      </c>
      <c r="F1632" s="510"/>
      <c r="G1632" s="390" t="s">
        <v>161</v>
      </c>
      <c r="H1632" s="393">
        <v>1</v>
      </c>
      <c r="I1632" s="392">
        <v>16.13</v>
      </c>
      <c r="J1632" s="392">
        <v>16.13</v>
      </c>
    </row>
    <row r="1633" spans="1:10" ht="25.5" x14ac:dyDescent="0.25">
      <c r="A1633" s="376" t="s">
        <v>189</v>
      </c>
      <c r="B1633" s="391" t="s">
        <v>277</v>
      </c>
      <c r="C1633" s="376" t="s">
        <v>113</v>
      </c>
      <c r="D1633" s="376" t="s">
        <v>278</v>
      </c>
      <c r="E1633" s="510" t="s">
        <v>492</v>
      </c>
      <c r="F1633" s="510"/>
      <c r="G1633" s="390" t="s">
        <v>161</v>
      </c>
      <c r="H1633" s="393">
        <v>1</v>
      </c>
      <c r="I1633" s="392">
        <v>5</v>
      </c>
      <c r="J1633" s="392">
        <v>5</v>
      </c>
    </row>
    <row r="1634" spans="1:10" ht="25.5" x14ac:dyDescent="0.25">
      <c r="A1634" s="376" t="s">
        <v>189</v>
      </c>
      <c r="B1634" s="391" t="s">
        <v>279</v>
      </c>
      <c r="C1634" s="376" t="s">
        <v>113</v>
      </c>
      <c r="D1634" s="376" t="s">
        <v>280</v>
      </c>
      <c r="E1634" s="510" t="s">
        <v>492</v>
      </c>
      <c r="F1634" s="510"/>
      <c r="G1634" s="390" t="s">
        <v>161</v>
      </c>
      <c r="H1634" s="393">
        <v>1</v>
      </c>
      <c r="I1634" s="392">
        <v>0.88</v>
      </c>
      <c r="J1634" s="392">
        <v>0.88</v>
      </c>
    </row>
    <row r="1635" spans="1:10" ht="25.5" x14ac:dyDescent="0.25">
      <c r="A1635" s="376" t="s">
        <v>189</v>
      </c>
      <c r="B1635" s="391" t="s">
        <v>243</v>
      </c>
      <c r="C1635" s="376" t="s">
        <v>113</v>
      </c>
      <c r="D1635" s="376" t="s">
        <v>244</v>
      </c>
      <c r="E1635" s="510" t="s">
        <v>492</v>
      </c>
      <c r="F1635" s="510"/>
      <c r="G1635" s="390" t="s">
        <v>161</v>
      </c>
      <c r="H1635" s="393">
        <v>1</v>
      </c>
      <c r="I1635" s="392">
        <v>1.49</v>
      </c>
      <c r="J1635" s="392">
        <v>1.49</v>
      </c>
    </row>
    <row r="1636" spans="1:10" ht="25.5" x14ac:dyDescent="0.25">
      <c r="A1636" s="376" t="s">
        <v>189</v>
      </c>
      <c r="B1636" s="391" t="s">
        <v>245</v>
      </c>
      <c r="C1636" s="376" t="s">
        <v>113</v>
      </c>
      <c r="D1636" s="376" t="s">
        <v>246</v>
      </c>
      <c r="E1636" s="510" t="s">
        <v>492</v>
      </c>
      <c r="F1636" s="510"/>
      <c r="G1636" s="390" t="s">
        <v>161</v>
      </c>
      <c r="H1636" s="393">
        <v>1</v>
      </c>
      <c r="I1636" s="392">
        <v>0.11</v>
      </c>
      <c r="J1636" s="392">
        <v>0.11</v>
      </c>
    </row>
    <row r="1637" spans="1:10" ht="25.5" x14ac:dyDescent="0.25">
      <c r="A1637" s="376" t="s">
        <v>189</v>
      </c>
      <c r="B1637" s="391" t="s">
        <v>281</v>
      </c>
      <c r="C1637" s="376" t="s">
        <v>113</v>
      </c>
      <c r="D1637" s="376" t="s">
        <v>282</v>
      </c>
      <c r="E1637" s="510" t="s">
        <v>492</v>
      </c>
      <c r="F1637" s="510"/>
      <c r="G1637" s="390" t="s">
        <v>161</v>
      </c>
      <c r="H1637" s="393">
        <v>1</v>
      </c>
      <c r="I1637" s="392">
        <v>0.59</v>
      </c>
      <c r="J1637" s="392">
        <v>0.59</v>
      </c>
    </row>
    <row r="1638" spans="1:10" ht="25.5" x14ac:dyDescent="0.25">
      <c r="A1638" s="376" t="s">
        <v>189</v>
      </c>
      <c r="B1638" s="391" t="s">
        <v>283</v>
      </c>
      <c r="C1638" s="376" t="s">
        <v>113</v>
      </c>
      <c r="D1638" s="376" t="s">
        <v>284</v>
      </c>
      <c r="E1638" s="510" t="s">
        <v>492</v>
      </c>
      <c r="F1638" s="510"/>
      <c r="G1638" s="390" t="s">
        <v>161</v>
      </c>
      <c r="H1638" s="393">
        <v>1</v>
      </c>
      <c r="I1638" s="392">
        <v>1.41</v>
      </c>
      <c r="J1638" s="392">
        <v>1.41</v>
      </c>
    </row>
    <row r="1639" spans="1:10" ht="25.5" x14ac:dyDescent="0.25">
      <c r="A1639" s="377"/>
      <c r="B1639" s="377"/>
      <c r="C1639" s="377"/>
      <c r="D1639" s="377"/>
      <c r="E1639" s="377" t="s">
        <v>174</v>
      </c>
      <c r="F1639" s="396">
        <v>16.36</v>
      </c>
      <c r="G1639" s="377" t="s">
        <v>175</v>
      </c>
      <c r="H1639" s="396">
        <v>0</v>
      </c>
      <c r="I1639" s="377" t="s">
        <v>176</v>
      </c>
      <c r="J1639" s="396">
        <v>16.36</v>
      </c>
    </row>
    <row r="1640" spans="1:10" ht="15.75" thickBot="1" x14ac:dyDescent="0.3">
      <c r="A1640" s="377"/>
      <c r="B1640" s="377"/>
      <c r="C1640" s="377"/>
      <c r="D1640" s="377"/>
      <c r="E1640" s="377" t="s">
        <v>177</v>
      </c>
      <c r="F1640" s="396">
        <v>5.25</v>
      </c>
      <c r="G1640" s="377"/>
      <c r="H1640" s="511" t="s">
        <v>178</v>
      </c>
      <c r="I1640" s="511"/>
      <c r="J1640" s="396">
        <v>31.09</v>
      </c>
    </row>
    <row r="1641" spans="1:10" ht="15.75" thickTop="1" x14ac:dyDescent="0.25">
      <c r="A1641" s="385"/>
      <c r="B1641" s="385"/>
      <c r="C1641" s="385"/>
      <c r="D1641" s="385"/>
      <c r="E1641" s="385"/>
      <c r="F1641" s="385"/>
      <c r="G1641" s="385"/>
      <c r="H1641" s="385"/>
      <c r="I1641" s="385"/>
      <c r="J1641" s="385"/>
    </row>
    <row r="1642" spans="1:10" ht="30" x14ac:dyDescent="0.25">
      <c r="A1642" s="375"/>
      <c r="B1642" s="380" t="s">
        <v>3</v>
      </c>
      <c r="C1642" s="375" t="s">
        <v>4</v>
      </c>
      <c r="D1642" s="375" t="s">
        <v>5</v>
      </c>
      <c r="E1642" s="512" t="s">
        <v>169</v>
      </c>
      <c r="F1642" s="512"/>
      <c r="G1642" s="379" t="s">
        <v>6</v>
      </c>
      <c r="H1642" s="380" t="s">
        <v>7</v>
      </c>
      <c r="I1642" s="380" t="s">
        <v>8</v>
      </c>
      <c r="J1642" s="380" t="s">
        <v>10</v>
      </c>
    </row>
    <row r="1643" spans="1:10" ht="38.25" x14ac:dyDescent="0.25">
      <c r="A1643" s="373" t="s">
        <v>170</v>
      </c>
      <c r="B1643" s="382" t="s">
        <v>950</v>
      </c>
      <c r="C1643" s="373" t="s">
        <v>113</v>
      </c>
      <c r="D1643" s="373" t="s">
        <v>951</v>
      </c>
      <c r="E1643" s="513" t="s">
        <v>552</v>
      </c>
      <c r="F1643" s="513"/>
      <c r="G1643" s="381" t="s">
        <v>157</v>
      </c>
      <c r="H1643" s="384">
        <v>1</v>
      </c>
      <c r="I1643" s="383">
        <v>54.24</v>
      </c>
      <c r="J1643" s="383">
        <v>54.24</v>
      </c>
    </row>
    <row r="1644" spans="1:10" ht="25.5" x14ac:dyDescent="0.25">
      <c r="A1644" s="374" t="s">
        <v>172</v>
      </c>
      <c r="B1644" s="387" t="s">
        <v>533</v>
      </c>
      <c r="C1644" s="374" t="s">
        <v>113</v>
      </c>
      <c r="D1644" s="374" t="s">
        <v>534</v>
      </c>
      <c r="E1644" s="514" t="s">
        <v>335</v>
      </c>
      <c r="F1644" s="514"/>
      <c r="G1644" s="386" t="s">
        <v>161</v>
      </c>
      <c r="H1644" s="389">
        <v>0.17399999999999999</v>
      </c>
      <c r="I1644" s="388">
        <v>33.799999999999997</v>
      </c>
      <c r="J1644" s="388">
        <v>5.88</v>
      </c>
    </row>
    <row r="1645" spans="1:10" ht="25.5" x14ac:dyDescent="0.25">
      <c r="A1645" s="374" t="s">
        <v>172</v>
      </c>
      <c r="B1645" s="387" t="s">
        <v>180</v>
      </c>
      <c r="C1645" s="374" t="s">
        <v>113</v>
      </c>
      <c r="D1645" s="374" t="s">
        <v>181</v>
      </c>
      <c r="E1645" s="514" t="s">
        <v>335</v>
      </c>
      <c r="F1645" s="514"/>
      <c r="G1645" s="386" t="s">
        <v>161</v>
      </c>
      <c r="H1645" s="389">
        <v>5.4800000000000001E-2</v>
      </c>
      <c r="I1645" s="388">
        <v>25.81</v>
      </c>
      <c r="J1645" s="388">
        <v>1.41</v>
      </c>
    </row>
    <row r="1646" spans="1:10" ht="25.5" x14ac:dyDescent="0.25">
      <c r="A1646" s="376" t="s">
        <v>189</v>
      </c>
      <c r="B1646" s="391" t="s">
        <v>553</v>
      </c>
      <c r="C1646" s="376" t="s">
        <v>113</v>
      </c>
      <c r="D1646" s="376" t="s">
        <v>554</v>
      </c>
      <c r="E1646" s="510" t="s">
        <v>190</v>
      </c>
      <c r="F1646" s="510"/>
      <c r="G1646" s="390" t="s">
        <v>157</v>
      </c>
      <c r="H1646" s="393">
        <v>4.8000000000000001E-2</v>
      </c>
      <c r="I1646" s="392">
        <v>3.69</v>
      </c>
      <c r="J1646" s="392">
        <v>0.17</v>
      </c>
    </row>
    <row r="1647" spans="1:10" ht="25.5" x14ac:dyDescent="0.25">
      <c r="A1647" s="376" t="s">
        <v>189</v>
      </c>
      <c r="B1647" s="391" t="s">
        <v>1084</v>
      </c>
      <c r="C1647" s="376" t="s">
        <v>113</v>
      </c>
      <c r="D1647" s="376" t="s">
        <v>1085</v>
      </c>
      <c r="E1647" s="510" t="s">
        <v>190</v>
      </c>
      <c r="F1647" s="510"/>
      <c r="G1647" s="390" t="s">
        <v>157</v>
      </c>
      <c r="H1647" s="393">
        <v>1</v>
      </c>
      <c r="I1647" s="392">
        <v>46.78</v>
      </c>
      <c r="J1647" s="392">
        <v>46.78</v>
      </c>
    </row>
    <row r="1648" spans="1:10" ht="25.5" x14ac:dyDescent="0.25">
      <c r="A1648" s="377"/>
      <c r="B1648" s="377"/>
      <c r="C1648" s="377"/>
      <c r="D1648" s="377"/>
      <c r="E1648" s="377" t="s">
        <v>174</v>
      </c>
      <c r="F1648" s="396">
        <v>5.19</v>
      </c>
      <c r="G1648" s="377" t="s">
        <v>175</v>
      </c>
      <c r="H1648" s="396">
        <v>0</v>
      </c>
      <c r="I1648" s="377" t="s">
        <v>176</v>
      </c>
      <c r="J1648" s="396">
        <v>5.19</v>
      </c>
    </row>
    <row r="1649" spans="1:10" ht="15.75" thickBot="1" x14ac:dyDescent="0.3">
      <c r="A1649" s="377"/>
      <c r="B1649" s="377"/>
      <c r="C1649" s="377"/>
      <c r="D1649" s="377"/>
      <c r="E1649" s="377" t="s">
        <v>177</v>
      </c>
      <c r="F1649" s="396">
        <v>11.03</v>
      </c>
      <c r="G1649" s="377"/>
      <c r="H1649" s="511" t="s">
        <v>178</v>
      </c>
      <c r="I1649" s="511"/>
      <c r="J1649" s="396">
        <v>65.27</v>
      </c>
    </row>
    <row r="1650" spans="1:10" ht="15.75" thickTop="1" x14ac:dyDescent="0.25">
      <c r="A1650" s="385"/>
      <c r="B1650" s="385"/>
      <c r="C1650" s="385"/>
      <c r="D1650" s="385"/>
      <c r="E1650" s="385"/>
      <c r="F1650" s="385"/>
      <c r="G1650" s="385"/>
      <c r="H1650" s="385"/>
      <c r="I1650" s="385"/>
      <c r="J1650" s="385"/>
    </row>
    <row r="1651" spans="1:10" x14ac:dyDescent="0.25">
      <c r="A1651" s="395"/>
      <c r="B1651" s="395"/>
      <c r="C1651" s="395"/>
      <c r="D1651" s="395"/>
      <c r="E1651" s="395"/>
      <c r="F1651" s="395"/>
      <c r="G1651" s="395"/>
      <c r="H1651" s="395"/>
      <c r="I1651" s="395"/>
      <c r="J1651" s="395"/>
    </row>
    <row r="1652" spans="1:10" x14ac:dyDescent="0.25">
      <c r="A1652" s="518"/>
      <c r="B1652" s="518"/>
      <c r="C1652" s="518"/>
      <c r="D1652" s="394"/>
      <c r="E1652" s="378"/>
      <c r="F1652" s="519" t="s">
        <v>191</v>
      </c>
      <c r="G1652" s="518"/>
      <c r="H1652" s="520">
        <v>245318.36</v>
      </c>
      <c r="I1652" s="518"/>
      <c r="J1652" s="518"/>
    </row>
    <row r="1653" spans="1:10" x14ac:dyDescent="0.25">
      <c r="A1653" s="518"/>
      <c r="B1653" s="518"/>
      <c r="C1653" s="518"/>
      <c r="D1653" s="394"/>
      <c r="E1653" s="378"/>
      <c r="F1653" s="519" t="s">
        <v>192</v>
      </c>
      <c r="G1653" s="518"/>
      <c r="H1653" s="520">
        <v>49885.63</v>
      </c>
      <c r="I1653" s="518"/>
      <c r="J1653" s="518"/>
    </row>
    <row r="1654" spans="1:10" x14ac:dyDescent="0.25">
      <c r="A1654" s="518"/>
      <c r="B1654" s="518"/>
      <c r="C1654" s="518"/>
      <c r="D1654" s="394"/>
      <c r="E1654" s="378"/>
      <c r="F1654" s="519" t="s">
        <v>193</v>
      </c>
      <c r="G1654" s="518"/>
      <c r="H1654" s="520">
        <v>295203.99</v>
      </c>
      <c r="I1654" s="518"/>
      <c r="J1654" s="518"/>
    </row>
    <row r="1658" spans="1:10" x14ac:dyDescent="0.25">
      <c r="D1658" s="462" t="s">
        <v>393</v>
      </c>
      <c r="E1658" s="462"/>
      <c r="F1658" s="462"/>
    </row>
    <row r="1659" spans="1:10" x14ac:dyDescent="0.25">
      <c r="D1659" s="454" t="s">
        <v>394</v>
      </c>
      <c r="E1659" s="454"/>
      <c r="F1659" s="454"/>
    </row>
    <row r="1660" spans="1:10" x14ac:dyDescent="0.25">
      <c r="D1660" s="454" t="s">
        <v>395</v>
      </c>
      <c r="E1660" s="454"/>
      <c r="F1660" s="454"/>
    </row>
    <row r="1661" spans="1:10" x14ac:dyDescent="0.25">
      <c r="D1661" s="355"/>
      <c r="E1661" s="356"/>
      <c r="F1661" s="356"/>
    </row>
  </sheetData>
  <mergeCells count="1304">
    <mergeCell ref="E13:F13"/>
    <mergeCell ref="E14:F14"/>
    <mergeCell ref="E15:F15"/>
    <mergeCell ref="E16:F16"/>
    <mergeCell ref="E17:F17"/>
    <mergeCell ref="E18:F18"/>
    <mergeCell ref="E19:F19"/>
    <mergeCell ref="D1658:F1658"/>
    <mergeCell ref="D1660:F1660"/>
    <mergeCell ref="D1659:F1659"/>
    <mergeCell ref="E20:F20"/>
    <mergeCell ref="E21:F21"/>
    <mergeCell ref="H23:I23"/>
    <mergeCell ref="E25:F25"/>
    <mergeCell ref="E26:F26"/>
    <mergeCell ref="E27:F27"/>
    <mergeCell ref="E28:F28"/>
    <mergeCell ref="E29:F29"/>
    <mergeCell ref="E30:F30"/>
    <mergeCell ref="E31:F31"/>
    <mergeCell ref="E32:F32"/>
    <mergeCell ref="E33:F33"/>
    <mergeCell ref="E34:F34"/>
    <mergeCell ref="H36:I36"/>
    <mergeCell ref="E38:F38"/>
    <mergeCell ref="E39:F39"/>
    <mergeCell ref="E40:F40"/>
    <mergeCell ref="E41:F41"/>
    <mergeCell ref="E42:F42"/>
    <mergeCell ref="E43:F43"/>
    <mergeCell ref="E44:F44"/>
    <mergeCell ref="E45:F45"/>
    <mergeCell ref="E46:F46"/>
    <mergeCell ref="H48:I48"/>
    <mergeCell ref="E50:F50"/>
    <mergeCell ref="E51:F51"/>
    <mergeCell ref="E52:F52"/>
    <mergeCell ref="E53:F53"/>
    <mergeCell ref="E54:F54"/>
    <mergeCell ref="E55:F55"/>
    <mergeCell ref="E56:F56"/>
    <mergeCell ref="E57:F57"/>
    <mergeCell ref="E58:F58"/>
    <mergeCell ref="E59:F59"/>
    <mergeCell ref="H61:I61"/>
    <mergeCell ref="E63:F63"/>
    <mergeCell ref="E64:F64"/>
    <mergeCell ref="E65:F65"/>
    <mergeCell ref="E66:F66"/>
    <mergeCell ref="E67:F67"/>
    <mergeCell ref="E68:F68"/>
    <mergeCell ref="E69:F69"/>
    <mergeCell ref="E70:F70"/>
    <mergeCell ref="E71:F71"/>
    <mergeCell ref="E72:F72"/>
    <mergeCell ref="E73:F73"/>
    <mergeCell ref="E74:F74"/>
    <mergeCell ref="H76:I76"/>
    <mergeCell ref="E78:F78"/>
    <mergeCell ref="E79:F79"/>
    <mergeCell ref="E80:F80"/>
    <mergeCell ref="E109:F109"/>
    <mergeCell ref="E110:F110"/>
    <mergeCell ref="E111:F111"/>
    <mergeCell ref="E112:F112"/>
    <mergeCell ref="E113:F113"/>
    <mergeCell ref="E114:F114"/>
    <mergeCell ref="H116:I116"/>
    <mergeCell ref="E118:F118"/>
    <mergeCell ref="E119:F119"/>
    <mergeCell ref="E120:F120"/>
    <mergeCell ref="E121:F121"/>
    <mergeCell ref="E122:F122"/>
    <mergeCell ref="E81:F81"/>
    <mergeCell ref="E82:F82"/>
    <mergeCell ref="E83:F83"/>
    <mergeCell ref="E84:F84"/>
    <mergeCell ref="E85:F85"/>
    <mergeCell ref="H87:I87"/>
    <mergeCell ref="E89:F89"/>
    <mergeCell ref="E90:F90"/>
    <mergeCell ref="E91:F91"/>
    <mergeCell ref="E92:F92"/>
    <mergeCell ref="E93:F93"/>
    <mergeCell ref="E94:F94"/>
    <mergeCell ref="H96:I96"/>
    <mergeCell ref="E98:F98"/>
    <mergeCell ref="E99:F99"/>
    <mergeCell ref="E100:F100"/>
    <mergeCell ref="E101:F101"/>
    <mergeCell ref="E102:F102"/>
    <mergeCell ref="E103:F103"/>
    <mergeCell ref="E104:F104"/>
    <mergeCell ref="E105:F105"/>
    <mergeCell ref="H107:I107"/>
    <mergeCell ref="E161:F161"/>
    <mergeCell ref="H163:I163"/>
    <mergeCell ref="E165:F165"/>
    <mergeCell ref="E166:F166"/>
    <mergeCell ref="E123:F123"/>
    <mergeCell ref="H125:I125"/>
    <mergeCell ref="E127:F127"/>
    <mergeCell ref="E128:F128"/>
    <mergeCell ref="E129:F129"/>
    <mergeCell ref="E130:F130"/>
    <mergeCell ref="E131:F131"/>
    <mergeCell ref="E132:F132"/>
    <mergeCell ref="H134:I134"/>
    <mergeCell ref="E136:F136"/>
    <mergeCell ref="E137:F137"/>
    <mergeCell ref="E138:F138"/>
    <mergeCell ref="E139:F139"/>
    <mergeCell ref="E140:F140"/>
    <mergeCell ref="H142:I142"/>
    <mergeCell ref="E144:F144"/>
    <mergeCell ref="E145:F145"/>
    <mergeCell ref="E167:F167"/>
    <mergeCell ref="E168:F168"/>
    <mergeCell ref="E169:F169"/>
    <mergeCell ref="E170:F170"/>
    <mergeCell ref="H172:I172"/>
    <mergeCell ref="E174:F174"/>
    <mergeCell ref="E175:F175"/>
    <mergeCell ref="E176:F176"/>
    <mergeCell ref="E177:F177"/>
    <mergeCell ref="E178:F178"/>
    <mergeCell ref="E179:F179"/>
    <mergeCell ref="H181:I181"/>
    <mergeCell ref="E183:F183"/>
    <mergeCell ref="E184:F184"/>
    <mergeCell ref="E185:F185"/>
    <mergeCell ref="E186:F186"/>
    <mergeCell ref="E187:F187"/>
    <mergeCell ref="H189:I189"/>
    <mergeCell ref="E191:F191"/>
    <mergeCell ref="E192:F192"/>
    <mergeCell ref="E193:F193"/>
    <mergeCell ref="E194:F194"/>
    <mergeCell ref="E195:F195"/>
    <mergeCell ref="E196:F196"/>
    <mergeCell ref="E197:F197"/>
    <mergeCell ref="E198:F198"/>
    <mergeCell ref="E199:F199"/>
    <mergeCell ref="H201:I201"/>
    <mergeCell ref="E203:F203"/>
    <mergeCell ref="E204:F204"/>
    <mergeCell ref="E205:F205"/>
    <mergeCell ref="E206:F206"/>
    <mergeCell ref="E207:F207"/>
    <mergeCell ref="E208:F208"/>
    <mergeCell ref="H210:I210"/>
    <mergeCell ref="E212:F212"/>
    <mergeCell ref="E213:F213"/>
    <mergeCell ref="E214:F214"/>
    <mergeCell ref="E215:F215"/>
    <mergeCell ref="E216:F216"/>
    <mergeCell ref="H218:I218"/>
    <mergeCell ref="E220:F220"/>
    <mergeCell ref="E221:F221"/>
    <mergeCell ref="E222:F222"/>
    <mergeCell ref="E223:F223"/>
    <mergeCell ref="E224:F224"/>
    <mergeCell ref="H226:I226"/>
    <mergeCell ref="E228:F228"/>
    <mergeCell ref="E229:F229"/>
    <mergeCell ref="E230:F230"/>
    <mergeCell ref="E231:F231"/>
    <mergeCell ref="E276:F276"/>
    <mergeCell ref="E277:F277"/>
    <mergeCell ref="H233:I233"/>
    <mergeCell ref="E235:F235"/>
    <mergeCell ref="E236:F236"/>
    <mergeCell ref="E237:F237"/>
    <mergeCell ref="H239:I239"/>
    <mergeCell ref="E241:F241"/>
    <mergeCell ref="E242:F242"/>
    <mergeCell ref="E243:F243"/>
    <mergeCell ref="E244:F244"/>
    <mergeCell ref="E245:F245"/>
    <mergeCell ref="H247:I247"/>
    <mergeCell ref="E249:F249"/>
    <mergeCell ref="E250:F250"/>
    <mergeCell ref="E251:F251"/>
    <mergeCell ref="E252:F252"/>
    <mergeCell ref="E253:F253"/>
    <mergeCell ref="H255:I255"/>
    <mergeCell ref="E278:F278"/>
    <mergeCell ref="H280:I280"/>
    <mergeCell ref="E282:F282"/>
    <mergeCell ref="E283:F283"/>
    <mergeCell ref="E284:F284"/>
    <mergeCell ref="E285:F285"/>
    <mergeCell ref="E286:F286"/>
    <mergeCell ref="E287:F287"/>
    <mergeCell ref="E288:F288"/>
    <mergeCell ref="E289:F289"/>
    <mergeCell ref="H291:I291"/>
    <mergeCell ref="E293:F293"/>
    <mergeCell ref="E294:F294"/>
    <mergeCell ref="E295:F295"/>
    <mergeCell ref="E296:F296"/>
    <mergeCell ref="E297:F297"/>
    <mergeCell ref="E298:F298"/>
    <mergeCell ref="E381:F381"/>
    <mergeCell ref="E382:F382"/>
    <mergeCell ref="E341:F341"/>
    <mergeCell ref="E342:F342"/>
    <mergeCell ref="E343:F343"/>
    <mergeCell ref="H345:I345"/>
    <mergeCell ref="E347:F347"/>
    <mergeCell ref="E348:F348"/>
    <mergeCell ref="E349:F349"/>
    <mergeCell ref="E350:F350"/>
    <mergeCell ref="H352:I352"/>
    <mergeCell ref="E354:F354"/>
    <mergeCell ref="E355:F355"/>
    <mergeCell ref="E356:F356"/>
    <mergeCell ref="E357:F357"/>
    <mergeCell ref="E358:F358"/>
    <mergeCell ref="E359:F359"/>
    <mergeCell ref="E360:F360"/>
    <mergeCell ref="E361:F361"/>
    <mergeCell ref="E362:F362"/>
    <mergeCell ref="E363:F363"/>
    <mergeCell ref="E364:F364"/>
    <mergeCell ref="E365:F365"/>
    <mergeCell ref="H367:I367"/>
    <mergeCell ref="E369:F369"/>
    <mergeCell ref="E370:F370"/>
    <mergeCell ref="E371:F371"/>
    <mergeCell ref="E372:F372"/>
    <mergeCell ref="E373:F373"/>
    <mergeCell ref="E374:F374"/>
    <mergeCell ref="E375:F375"/>
    <mergeCell ref="E376:F376"/>
    <mergeCell ref="E383:F383"/>
    <mergeCell ref="E384:F384"/>
    <mergeCell ref="E385:F385"/>
    <mergeCell ref="E386:F386"/>
    <mergeCell ref="H388:I388"/>
    <mergeCell ref="E390:F390"/>
    <mergeCell ref="E391:F391"/>
    <mergeCell ref="E392:F392"/>
    <mergeCell ref="E393:F393"/>
    <mergeCell ref="E394:F394"/>
    <mergeCell ref="E395:F395"/>
    <mergeCell ref="H397:I397"/>
    <mergeCell ref="E399:F399"/>
    <mergeCell ref="E400:F400"/>
    <mergeCell ref="E401:F401"/>
    <mergeCell ref="E402:F402"/>
    <mergeCell ref="E403:F403"/>
    <mergeCell ref="E404:F404"/>
    <mergeCell ref="H406:I406"/>
    <mergeCell ref="E408:F408"/>
    <mergeCell ref="E409:F409"/>
    <mergeCell ref="E410:F410"/>
    <mergeCell ref="E411:F411"/>
    <mergeCell ref="E412:F412"/>
    <mergeCell ref="E413:F413"/>
    <mergeCell ref="H415:I415"/>
    <mergeCell ref="E417:F417"/>
    <mergeCell ref="E418:F418"/>
    <mergeCell ref="E419:F419"/>
    <mergeCell ref="E420:F420"/>
    <mergeCell ref="E421:F421"/>
    <mergeCell ref="E422:F422"/>
    <mergeCell ref="H424:I424"/>
    <mergeCell ref="E426:F426"/>
    <mergeCell ref="E466:F466"/>
    <mergeCell ref="E467:F467"/>
    <mergeCell ref="H469:I469"/>
    <mergeCell ref="E427:F427"/>
    <mergeCell ref="E428:F428"/>
    <mergeCell ref="E429:F429"/>
    <mergeCell ref="E430:F430"/>
    <mergeCell ref="E431:F431"/>
    <mergeCell ref="H433:I433"/>
    <mergeCell ref="E435:F435"/>
    <mergeCell ref="E436:F436"/>
    <mergeCell ref="E437:F437"/>
    <mergeCell ref="E438:F438"/>
    <mergeCell ref="E439:F439"/>
    <mergeCell ref="E440:F440"/>
    <mergeCell ref="H442:I442"/>
    <mergeCell ref="E444:F444"/>
    <mergeCell ref="E445:F445"/>
    <mergeCell ref="E446:F446"/>
    <mergeCell ref="E447:F447"/>
    <mergeCell ref="E471:F471"/>
    <mergeCell ref="E472:F472"/>
    <mergeCell ref="E473:F473"/>
    <mergeCell ref="E474:F474"/>
    <mergeCell ref="E475:F475"/>
    <mergeCell ref="E476:F476"/>
    <mergeCell ref="E477:F477"/>
    <mergeCell ref="E478:F478"/>
    <mergeCell ref="H480:I480"/>
    <mergeCell ref="E482:F482"/>
    <mergeCell ref="E483:F483"/>
    <mergeCell ref="E484:F484"/>
    <mergeCell ref="E485:F485"/>
    <mergeCell ref="E486:F486"/>
    <mergeCell ref="E487:F487"/>
    <mergeCell ref="E488:F488"/>
    <mergeCell ref="E489:F489"/>
    <mergeCell ref="E490:F490"/>
    <mergeCell ref="H492:I492"/>
    <mergeCell ref="E494:F494"/>
    <mergeCell ref="E495:F495"/>
    <mergeCell ref="E496:F496"/>
    <mergeCell ref="E497:F497"/>
    <mergeCell ref="E498:F498"/>
    <mergeCell ref="E499:F499"/>
    <mergeCell ref="H501:I501"/>
    <mergeCell ref="E503:F503"/>
    <mergeCell ref="E504:F504"/>
    <mergeCell ref="E505:F505"/>
    <mergeCell ref="E506:F506"/>
    <mergeCell ref="E507:F507"/>
    <mergeCell ref="E508:F508"/>
    <mergeCell ref="H510:I510"/>
    <mergeCell ref="E512:F512"/>
    <mergeCell ref="E513:F513"/>
    <mergeCell ref="E514:F514"/>
    <mergeCell ref="E515:F515"/>
    <mergeCell ref="E516:F516"/>
    <mergeCell ref="E517:F517"/>
    <mergeCell ref="E518:F518"/>
    <mergeCell ref="H520:I520"/>
    <mergeCell ref="E522:F522"/>
    <mergeCell ref="E523:F523"/>
    <mergeCell ref="E524:F524"/>
    <mergeCell ref="E525:F525"/>
    <mergeCell ref="E526:F526"/>
    <mergeCell ref="E527:F527"/>
    <mergeCell ref="H529:I529"/>
    <mergeCell ref="E531:F531"/>
    <mergeCell ref="E532:F532"/>
    <mergeCell ref="E533:F533"/>
    <mergeCell ref="E534:F534"/>
    <mergeCell ref="E535:F535"/>
    <mergeCell ref="E536:F536"/>
    <mergeCell ref="E537:F537"/>
    <mergeCell ref="E538:F538"/>
    <mergeCell ref="E539:F539"/>
    <mergeCell ref="E540:F540"/>
    <mergeCell ref="E541:F541"/>
    <mergeCell ref="E542:F542"/>
    <mergeCell ref="E543:F543"/>
    <mergeCell ref="E544:F544"/>
    <mergeCell ref="H546:I546"/>
    <mergeCell ref="E548:F548"/>
    <mergeCell ref="E549:F549"/>
    <mergeCell ref="E550:F550"/>
    <mergeCell ref="E551:F551"/>
    <mergeCell ref="E552:F552"/>
    <mergeCell ref="E578:F578"/>
    <mergeCell ref="H580:I580"/>
    <mergeCell ref="E582:F582"/>
    <mergeCell ref="E583:F583"/>
    <mergeCell ref="E584:F584"/>
    <mergeCell ref="E585:F585"/>
    <mergeCell ref="E586:F586"/>
    <mergeCell ref="H588:I588"/>
    <mergeCell ref="E590:F590"/>
    <mergeCell ref="E591:F591"/>
    <mergeCell ref="E592:F592"/>
    <mergeCell ref="E593:F593"/>
    <mergeCell ref="E594:F594"/>
    <mergeCell ref="E595:F595"/>
    <mergeCell ref="H597:I597"/>
    <mergeCell ref="E553:F553"/>
    <mergeCell ref="H555:I555"/>
    <mergeCell ref="E557:F557"/>
    <mergeCell ref="E558:F558"/>
    <mergeCell ref="E559:F559"/>
    <mergeCell ref="E560:F560"/>
    <mergeCell ref="H562:I562"/>
    <mergeCell ref="E564:F564"/>
    <mergeCell ref="E565:F565"/>
    <mergeCell ref="E566:F566"/>
    <mergeCell ref="E567:F567"/>
    <mergeCell ref="E568:F568"/>
    <mergeCell ref="E569:F569"/>
    <mergeCell ref="E570:F570"/>
    <mergeCell ref="H572:I572"/>
    <mergeCell ref="E574:F574"/>
    <mergeCell ref="E575:F575"/>
    <mergeCell ref="E638:F638"/>
    <mergeCell ref="H640:I640"/>
    <mergeCell ref="E642:F642"/>
    <mergeCell ref="E599:F599"/>
    <mergeCell ref="E600:F600"/>
    <mergeCell ref="E601:F601"/>
    <mergeCell ref="E602:F602"/>
    <mergeCell ref="E603:F603"/>
    <mergeCell ref="E604:F604"/>
    <mergeCell ref="E605:F605"/>
    <mergeCell ref="H607:I607"/>
    <mergeCell ref="E609:F609"/>
    <mergeCell ref="E610:F610"/>
    <mergeCell ref="E611:F611"/>
    <mergeCell ref="E612:F612"/>
    <mergeCell ref="E613:F613"/>
    <mergeCell ref="E614:F614"/>
    <mergeCell ref="E615:F615"/>
    <mergeCell ref="H617:I617"/>
    <mergeCell ref="E619:F619"/>
    <mergeCell ref="E681:F681"/>
    <mergeCell ref="E682:F682"/>
    <mergeCell ref="E643:F643"/>
    <mergeCell ref="E644:F644"/>
    <mergeCell ref="E645:F645"/>
    <mergeCell ref="E646:F646"/>
    <mergeCell ref="E647:F647"/>
    <mergeCell ref="H649:I649"/>
    <mergeCell ref="A651:J651"/>
    <mergeCell ref="E652:F652"/>
    <mergeCell ref="E653:F653"/>
    <mergeCell ref="E654:F654"/>
    <mergeCell ref="E655:F655"/>
    <mergeCell ref="E656:F656"/>
    <mergeCell ref="E657:F657"/>
    <mergeCell ref="E658:F658"/>
    <mergeCell ref="E659:F659"/>
    <mergeCell ref="E660:F660"/>
    <mergeCell ref="E661:F661"/>
    <mergeCell ref="H663:I663"/>
    <mergeCell ref="E665:F665"/>
    <mergeCell ref="E666:F666"/>
    <mergeCell ref="E667:F667"/>
    <mergeCell ref="E668:F668"/>
    <mergeCell ref="E669:F669"/>
    <mergeCell ref="E670:F670"/>
    <mergeCell ref="E671:F671"/>
    <mergeCell ref="E672:F672"/>
    <mergeCell ref="E673:F673"/>
    <mergeCell ref="E674:F674"/>
    <mergeCell ref="H676:I676"/>
    <mergeCell ref="E678:F678"/>
    <mergeCell ref="E720:F720"/>
    <mergeCell ref="E721:F721"/>
    <mergeCell ref="E722:F722"/>
    <mergeCell ref="E723:F723"/>
    <mergeCell ref="E724:F724"/>
    <mergeCell ref="E683:F683"/>
    <mergeCell ref="H685:I685"/>
    <mergeCell ref="E687:F687"/>
    <mergeCell ref="E688:F688"/>
    <mergeCell ref="E689:F689"/>
    <mergeCell ref="E690:F690"/>
    <mergeCell ref="E691:F691"/>
    <mergeCell ref="E692:F692"/>
    <mergeCell ref="H694:I694"/>
    <mergeCell ref="E696:F696"/>
    <mergeCell ref="E697:F697"/>
    <mergeCell ref="E698:F698"/>
    <mergeCell ref="E699:F699"/>
    <mergeCell ref="E700:F700"/>
    <mergeCell ref="H702:I702"/>
    <mergeCell ref="E704:F704"/>
    <mergeCell ref="E705:F705"/>
    <mergeCell ref="E719:F719"/>
    <mergeCell ref="E754:F754"/>
    <mergeCell ref="H756:I756"/>
    <mergeCell ref="E758:F758"/>
    <mergeCell ref="E759:F759"/>
    <mergeCell ref="E760:F760"/>
    <mergeCell ref="E761:F761"/>
    <mergeCell ref="E762:F762"/>
    <mergeCell ref="E763:F763"/>
    <mergeCell ref="E764:F764"/>
    <mergeCell ref="E765:F765"/>
    <mergeCell ref="H767:I767"/>
    <mergeCell ref="E725:F725"/>
    <mergeCell ref="E726:F726"/>
    <mergeCell ref="H728:I728"/>
    <mergeCell ref="E730:F730"/>
    <mergeCell ref="E731:F731"/>
    <mergeCell ref="E732:F732"/>
    <mergeCell ref="E733:F733"/>
    <mergeCell ref="E734:F734"/>
    <mergeCell ref="E735:F735"/>
    <mergeCell ref="E736:F736"/>
    <mergeCell ref="E737:F737"/>
    <mergeCell ref="E738:F738"/>
    <mergeCell ref="E739:F739"/>
    <mergeCell ref="H741:I741"/>
    <mergeCell ref="E743:F743"/>
    <mergeCell ref="E744:F744"/>
    <mergeCell ref="E745:F745"/>
    <mergeCell ref="E751:F751"/>
    <mergeCell ref="E752:F752"/>
    <mergeCell ref="E753:F753"/>
    <mergeCell ref="H791:I791"/>
    <mergeCell ref="E793:F793"/>
    <mergeCell ref="E794:F794"/>
    <mergeCell ref="E795:F795"/>
    <mergeCell ref="E796:F796"/>
    <mergeCell ref="E797:F797"/>
    <mergeCell ref="E798:F798"/>
    <mergeCell ref="E799:F799"/>
    <mergeCell ref="H801:I801"/>
    <mergeCell ref="E803:F803"/>
    <mergeCell ref="E804:F804"/>
    <mergeCell ref="E805:F805"/>
    <mergeCell ref="E806:F806"/>
    <mergeCell ref="H808:I808"/>
    <mergeCell ref="E810:F810"/>
    <mergeCell ref="E769:F769"/>
    <mergeCell ref="E770:F770"/>
    <mergeCell ref="E771:F771"/>
    <mergeCell ref="E772:F772"/>
    <mergeCell ref="E773:F773"/>
    <mergeCell ref="E774:F774"/>
    <mergeCell ref="E775:F775"/>
    <mergeCell ref="E776:F776"/>
    <mergeCell ref="E777:F777"/>
    <mergeCell ref="H779:I779"/>
    <mergeCell ref="E781:F781"/>
    <mergeCell ref="E782:F782"/>
    <mergeCell ref="E783:F783"/>
    <mergeCell ref="E784:F784"/>
    <mergeCell ref="E785:F785"/>
    <mergeCell ref="E786:F786"/>
    <mergeCell ref="E787:F787"/>
    <mergeCell ref="E847:F847"/>
    <mergeCell ref="E848:F848"/>
    <mergeCell ref="H850:I850"/>
    <mergeCell ref="E852:F852"/>
    <mergeCell ref="E853:F853"/>
    <mergeCell ref="E854:F854"/>
    <mergeCell ref="E855:F855"/>
    <mergeCell ref="E856:F856"/>
    <mergeCell ref="E811:F811"/>
    <mergeCell ref="E812:F812"/>
    <mergeCell ref="E813:F813"/>
    <mergeCell ref="E814:F814"/>
    <mergeCell ref="E815:F815"/>
    <mergeCell ref="H817:I817"/>
    <mergeCell ref="E819:F819"/>
    <mergeCell ref="E820:F820"/>
    <mergeCell ref="E821:F821"/>
    <mergeCell ref="H823:I823"/>
    <mergeCell ref="E825:F825"/>
    <mergeCell ref="E826:F826"/>
    <mergeCell ref="E827:F827"/>
    <mergeCell ref="H829:I829"/>
    <mergeCell ref="E831:F831"/>
    <mergeCell ref="E832:F832"/>
    <mergeCell ref="E833:F833"/>
    <mergeCell ref="H908:I908"/>
    <mergeCell ref="E910:F910"/>
    <mergeCell ref="E911:F911"/>
    <mergeCell ref="E912:F912"/>
    <mergeCell ref="E913:F913"/>
    <mergeCell ref="E914:F914"/>
    <mergeCell ref="E915:F915"/>
    <mergeCell ref="E916:F916"/>
    <mergeCell ref="E917:F917"/>
    <mergeCell ref="E918:F918"/>
    <mergeCell ref="E919:F919"/>
    <mergeCell ref="H921:I921"/>
    <mergeCell ref="E923:F923"/>
    <mergeCell ref="E901:F901"/>
    <mergeCell ref="E902:F902"/>
    <mergeCell ref="E857:F857"/>
    <mergeCell ref="E858:F858"/>
    <mergeCell ref="E859:F859"/>
    <mergeCell ref="H861:I861"/>
    <mergeCell ref="E863:F863"/>
    <mergeCell ref="E864:F864"/>
    <mergeCell ref="E865:F865"/>
    <mergeCell ref="E866:F866"/>
    <mergeCell ref="H868:I868"/>
    <mergeCell ref="E870:F870"/>
    <mergeCell ref="E871:F871"/>
    <mergeCell ref="E872:F872"/>
    <mergeCell ref="E873:F873"/>
    <mergeCell ref="H875:I875"/>
    <mergeCell ref="E877:F877"/>
    <mergeCell ref="E878:F878"/>
    <mergeCell ref="E879:F879"/>
    <mergeCell ref="E965:F965"/>
    <mergeCell ref="E966:F966"/>
    <mergeCell ref="H968:I968"/>
    <mergeCell ref="E924:F924"/>
    <mergeCell ref="E925:F925"/>
    <mergeCell ref="E926:F926"/>
    <mergeCell ref="E927:F927"/>
    <mergeCell ref="E928:F928"/>
    <mergeCell ref="E929:F929"/>
    <mergeCell ref="E930:F930"/>
    <mergeCell ref="E931:F931"/>
    <mergeCell ref="H933:I933"/>
    <mergeCell ref="E935:F935"/>
    <mergeCell ref="E936:F936"/>
    <mergeCell ref="E937:F937"/>
    <mergeCell ref="E938:F938"/>
    <mergeCell ref="E939:F939"/>
    <mergeCell ref="E940:F940"/>
    <mergeCell ref="H942:I942"/>
    <mergeCell ref="E944:F944"/>
    <mergeCell ref="E945:F945"/>
    <mergeCell ref="E946:F946"/>
    <mergeCell ref="E947:F947"/>
    <mergeCell ref="E948:F948"/>
    <mergeCell ref="H950:I950"/>
    <mergeCell ref="E952:F952"/>
    <mergeCell ref="E953:F953"/>
    <mergeCell ref="E954:F954"/>
    <mergeCell ref="H956:I956"/>
    <mergeCell ref="E958:F958"/>
    <mergeCell ref="E959:F959"/>
    <mergeCell ref="E960:F960"/>
    <mergeCell ref="E1013:F1013"/>
    <mergeCell ref="E1014:F1014"/>
    <mergeCell ref="H1016:I1016"/>
    <mergeCell ref="E1018:F1018"/>
    <mergeCell ref="E1019:F1019"/>
    <mergeCell ref="E970:F970"/>
    <mergeCell ref="E971:F971"/>
    <mergeCell ref="E972:F972"/>
    <mergeCell ref="H974:I974"/>
    <mergeCell ref="E976:F976"/>
    <mergeCell ref="E977:F977"/>
    <mergeCell ref="E978:F978"/>
    <mergeCell ref="H980:I980"/>
    <mergeCell ref="E982:F982"/>
    <mergeCell ref="E983:F983"/>
    <mergeCell ref="E984:F984"/>
    <mergeCell ref="H986:I986"/>
    <mergeCell ref="E988:F988"/>
    <mergeCell ref="E989:F989"/>
    <mergeCell ref="E990:F990"/>
    <mergeCell ref="H992:I992"/>
    <mergeCell ref="E994:F994"/>
    <mergeCell ref="E1000:F1000"/>
    <mergeCell ref="E1001:F1001"/>
    <mergeCell ref="E1002:F1002"/>
    <mergeCell ref="H1004:I1004"/>
    <mergeCell ref="E1006:F1006"/>
    <mergeCell ref="E1007:F1007"/>
    <mergeCell ref="E1008:F1008"/>
    <mergeCell ref="H1010:I1010"/>
    <mergeCell ref="E1012:F1012"/>
    <mergeCell ref="H1094:I1094"/>
    <mergeCell ref="E1096:F1096"/>
    <mergeCell ref="E1068:F1068"/>
    <mergeCell ref="H1070:I1070"/>
    <mergeCell ref="E1020:F1020"/>
    <mergeCell ref="H1022:I1022"/>
    <mergeCell ref="E1024:F1024"/>
    <mergeCell ref="E1025:F1025"/>
    <mergeCell ref="E1026:F1026"/>
    <mergeCell ref="H1028:I1028"/>
    <mergeCell ref="E1030:F1030"/>
    <mergeCell ref="E1031:F1031"/>
    <mergeCell ref="E1032:F1032"/>
    <mergeCell ref="H1034:I1034"/>
    <mergeCell ref="E1036:F1036"/>
    <mergeCell ref="E1037:F1037"/>
    <mergeCell ref="E1038:F1038"/>
    <mergeCell ref="H1040:I1040"/>
    <mergeCell ref="E1042:F1042"/>
    <mergeCell ref="E1043:F1043"/>
    <mergeCell ref="E1044:F1044"/>
    <mergeCell ref="E1139:F1139"/>
    <mergeCell ref="E1140:F1140"/>
    <mergeCell ref="E1097:F1097"/>
    <mergeCell ref="E1098:F1098"/>
    <mergeCell ref="H1100:I1100"/>
    <mergeCell ref="E1102:F1102"/>
    <mergeCell ref="E1103:F1103"/>
    <mergeCell ref="E1104:F1104"/>
    <mergeCell ref="H1106:I1106"/>
    <mergeCell ref="E1108:F1108"/>
    <mergeCell ref="E1109:F1109"/>
    <mergeCell ref="E1110:F1110"/>
    <mergeCell ref="E1111:F1111"/>
    <mergeCell ref="H1113:I1113"/>
    <mergeCell ref="E1115:F1115"/>
    <mergeCell ref="E1116:F1116"/>
    <mergeCell ref="E1117:F1117"/>
    <mergeCell ref="E1118:F1118"/>
    <mergeCell ref="E1119:F1119"/>
    <mergeCell ref="E1120:F1120"/>
    <mergeCell ref="E1121:F1121"/>
    <mergeCell ref="H1123:I1123"/>
    <mergeCell ref="E1125:F1125"/>
    <mergeCell ref="E1126:F1126"/>
    <mergeCell ref="E1127:F1127"/>
    <mergeCell ref="E1128:F1128"/>
    <mergeCell ref="E1129:F1129"/>
    <mergeCell ref="E1130:F1130"/>
    <mergeCell ref="E1131:F1131"/>
    <mergeCell ref="E1132:F1132"/>
    <mergeCell ref="E1133:F1133"/>
    <mergeCell ref="E1134:F1134"/>
    <mergeCell ref="E1172:F1172"/>
    <mergeCell ref="E1173:F1173"/>
    <mergeCell ref="H1175:I1175"/>
    <mergeCell ref="E1177:F1177"/>
    <mergeCell ref="E1178:F1178"/>
    <mergeCell ref="E1179:F1179"/>
    <mergeCell ref="E1180:F1180"/>
    <mergeCell ref="E1181:F1181"/>
    <mergeCell ref="E1182:F1182"/>
    <mergeCell ref="E1141:F1141"/>
    <mergeCell ref="E1142:F1142"/>
    <mergeCell ref="E1143:F1143"/>
    <mergeCell ref="E1144:F1144"/>
    <mergeCell ref="E1145:F1145"/>
    <mergeCell ref="E1146:F1146"/>
    <mergeCell ref="E1147:F1147"/>
    <mergeCell ref="H1149:I1149"/>
    <mergeCell ref="E1151:F1151"/>
    <mergeCell ref="E1152:F1152"/>
    <mergeCell ref="E1153:F1153"/>
    <mergeCell ref="E1154:F1154"/>
    <mergeCell ref="E1155:F1155"/>
    <mergeCell ref="E1156:F1156"/>
    <mergeCell ref="H1158:I1158"/>
    <mergeCell ref="E1160:F1160"/>
    <mergeCell ref="E1161:F1161"/>
    <mergeCell ref="E1229:F1229"/>
    <mergeCell ref="E1230:F1230"/>
    <mergeCell ref="E1183:F1183"/>
    <mergeCell ref="H1185:I1185"/>
    <mergeCell ref="E1187:F1187"/>
    <mergeCell ref="E1188:F1188"/>
    <mergeCell ref="E1189:F1189"/>
    <mergeCell ref="H1191:I1191"/>
    <mergeCell ref="E1193:F1193"/>
    <mergeCell ref="E1194:F1194"/>
    <mergeCell ref="E1195:F1195"/>
    <mergeCell ref="H1197:I1197"/>
    <mergeCell ref="E1199:F1199"/>
    <mergeCell ref="E1200:F1200"/>
    <mergeCell ref="E1201:F1201"/>
    <mergeCell ref="H1203:I1203"/>
    <mergeCell ref="E1205:F1205"/>
    <mergeCell ref="E1206:F1206"/>
    <mergeCell ref="E1207:F1207"/>
    <mergeCell ref="E1231:F1231"/>
    <mergeCell ref="E1232:F1232"/>
    <mergeCell ref="E1233:F1233"/>
    <mergeCell ref="H1235:I1235"/>
    <mergeCell ref="E1237:F1237"/>
    <mergeCell ref="E1238:F1238"/>
    <mergeCell ref="E1239:F1239"/>
    <mergeCell ref="H1241:I1241"/>
    <mergeCell ref="E1243:F1243"/>
    <mergeCell ref="E1244:F1244"/>
    <mergeCell ref="E1245:F1245"/>
    <mergeCell ref="H1247:I1247"/>
    <mergeCell ref="E1249:F1249"/>
    <mergeCell ref="E1250:F1250"/>
    <mergeCell ref="E1251:F1251"/>
    <mergeCell ref="H1253:I1253"/>
    <mergeCell ref="E1255:F1255"/>
    <mergeCell ref="E1256:F1256"/>
    <mergeCell ref="E1257:F1257"/>
    <mergeCell ref="H1259:I1259"/>
    <mergeCell ref="E1261:F1261"/>
    <mergeCell ref="E1262:F1262"/>
    <mergeCell ref="E1263:F1263"/>
    <mergeCell ref="E1264:F1264"/>
    <mergeCell ref="E1265:F1265"/>
    <mergeCell ref="E1266:F1266"/>
    <mergeCell ref="H1268:I1268"/>
    <mergeCell ref="E1270:F1270"/>
    <mergeCell ref="E1271:F1271"/>
    <mergeCell ref="E1272:F1272"/>
    <mergeCell ref="E1273:F1273"/>
    <mergeCell ref="E1274:F1274"/>
    <mergeCell ref="E1275:F1275"/>
    <mergeCell ref="E1276:F1276"/>
    <mergeCell ref="E1309:F1309"/>
    <mergeCell ref="E1310:F1310"/>
    <mergeCell ref="E1311:F1311"/>
    <mergeCell ref="H1313:I1313"/>
    <mergeCell ref="E1315:F1315"/>
    <mergeCell ref="E1316:F1316"/>
    <mergeCell ref="E1317:F1317"/>
    <mergeCell ref="E1318:F1318"/>
    <mergeCell ref="E1319:F1319"/>
    <mergeCell ref="E1320:F1320"/>
    <mergeCell ref="E1321:F1321"/>
    <mergeCell ref="H1323:I1323"/>
    <mergeCell ref="E1277:F1277"/>
    <mergeCell ref="H1279:I1279"/>
    <mergeCell ref="E1281:F1281"/>
    <mergeCell ref="E1282:F1282"/>
    <mergeCell ref="E1283:F1283"/>
    <mergeCell ref="E1284:F1284"/>
    <mergeCell ref="H1286:I1286"/>
    <mergeCell ref="E1288:F1288"/>
    <mergeCell ref="E1289:F1289"/>
    <mergeCell ref="E1290:F1290"/>
    <mergeCell ref="E1291:F1291"/>
    <mergeCell ref="H1293:I1293"/>
    <mergeCell ref="E1295:F1295"/>
    <mergeCell ref="E1296:F1296"/>
    <mergeCell ref="E1297:F1297"/>
    <mergeCell ref="E1298:F1298"/>
    <mergeCell ref="H1300:I1300"/>
    <mergeCell ref="E1325:F1325"/>
    <mergeCell ref="E1326:F1326"/>
    <mergeCell ref="E1327:F1327"/>
    <mergeCell ref="E1328:F1328"/>
    <mergeCell ref="E1329:F1329"/>
    <mergeCell ref="E1330:F1330"/>
    <mergeCell ref="E1331:F1331"/>
    <mergeCell ref="E1332:F1332"/>
    <mergeCell ref="E1333:F1333"/>
    <mergeCell ref="E1334:F1334"/>
    <mergeCell ref="H1336:I1336"/>
    <mergeCell ref="E1338:F1338"/>
    <mergeCell ref="E1339:F1339"/>
    <mergeCell ref="E1340:F1340"/>
    <mergeCell ref="E1341:F1341"/>
    <mergeCell ref="H1343:I1343"/>
    <mergeCell ref="E1345:F1345"/>
    <mergeCell ref="E1346:F1346"/>
    <mergeCell ref="E1347:F1347"/>
    <mergeCell ref="E1348:F1348"/>
    <mergeCell ref="E1349:F1349"/>
    <mergeCell ref="E1350:F1350"/>
    <mergeCell ref="H1352:I1352"/>
    <mergeCell ref="E1354:F1354"/>
    <mergeCell ref="E1355:F1355"/>
    <mergeCell ref="E1356:F1356"/>
    <mergeCell ref="H1358:I1358"/>
    <mergeCell ref="E1360:F1360"/>
    <mergeCell ref="E1361:F1361"/>
    <mergeCell ref="E1362:F1362"/>
    <mergeCell ref="H1364:I1364"/>
    <mergeCell ref="E1366:F1366"/>
    <mergeCell ref="E1367:F1367"/>
    <mergeCell ref="E1368:F1368"/>
    <mergeCell ref="E1409:F1409"/>
    <mergeCell ref="H1411:I1411"/>
    <mergeCell ref="H1370:I1370"/>
    <mergeCell ref="E1372:F1372"/>
    <mergeCell ref="E1373:F1373"/>
    <mergeCell ref="E1374:F1374"/>
    <mergeCell ref="H1376:I1376"/>
    <mergeCell ref="E1378:F1378"/>
    <mergeCell ref="E1379:F1379"/>
    <mergeCell ref="E1380:F1380"/>
    <mergeCell ref="E1381:F1381"/>
    <mergeCell ref="E1382:F1382"/>
    <mergeCell ref="E1383:F1383"/>
    <mergeCell ref="H1385:I1385"/>
    <mergeCell ref="E1387:F1387"/>
    <mergeCell ref="E1388:F1388"/>
    <mergeCell ref="E1389:F1389"/>
    <mergeCell ref="E1390:F1390"/>
    <mergeCell ref="E1391:F1391"/>
    <mergeCell ref="E1392:F1392"/>
    <mergeCell ref="E1393:F1393"/>
    <mergeCell ref="E1394:F1394"/>
    <mergeCell ref="E1395:F1395"/>
    <mergeCell ref="E1396:F1396"/>
    <mergeCell ref="H1398:I1398"/>
    <mergeCell ref="E1400:F1400"/>
    <mergeCell ref="E1401:F1401"/>
    <mergeCell ref="E1402:F1402"/>
    <mergeCell ref="E1444:F1444"/>
    <mergeCell ref="E1445:F1445"/>
    <mergeCell ref="E1446:F1446"/>
    <mergeCell ref="E1447:F1447"/>
    <mergeCell ref="E1448:F1448"/>
    <mergeCell ref="H1450:I1450"/>
    <mergeCell ref="E1452:F1452"/>
    <mergeCell ref="E1413:F1413"/>
    <mergeCell ref="E1414:F1414"/>
    <mergeCell ref="E1415:F1415"/>
    <mergeCell ref="E1416:F1416"/>
    <mergeCell ref="E1417:F1417"/>
    <mergeCell ref="E1418:F1418"/>
    <mergeCell ref="E1419:F1419"/>
    <mergeCell ref="E1420:F1420"/>
    <mergeCell ref="E1421:F1421"/>
    <mergeCell ref="E1422:F1422"/>
    <mergeCell ref="H1424:I1424"/>
    <mergeCell ref="E1426:F1426"/>
    <mergeCell ref="E1427:F1427"/>
    <mergeCell ref="E1428:F1428"/>
    <mergeCell ref="E1429:F1429"/>
    <mergeCell ref="E1430:F1430"/>
    <mergeCell ref="E1431:F1431"/>
    <mergeCell ref="E1432:F1432"/>
    <mergeCell ref="E1433:F1433"/>
    <mergeCell ref="E1434:F1434"/>
    <mergeCell ref="E1435:F1435"/>
    <mergeCell ref="H1437:I1437"/>
    <mergeCell ref="E1439:F1439"/>
    <mergeCell ref="E1440:F1440"/>
    <mergeCell ref="E1441:F1441"/>
    <mergeCell ref="E1480:F1480"/>
    <mergeCell ref="E1481:F1481"/>
    <mergeCell ref="E1482:F1482"/>
    <mergeCell ref="E1483:F1483"/>
    <mergeCell ref="E1484:F1484"/>
    <mergeCell ref="E1485:F1485"/>
    <mergeCell ref="E1486:F1486"/>
    <mergeCell ref="E1487:F1487"/>
    <mergeCell ref="H1489:I1489"/>
    <mergeCell ref="E1491:F1491"/>
    <mergeCell ref="E1492:F1492"/>
    <mergeCell ref="E1453:F1453"/>
    <mergeCell ref="E1454:F1454"/>
    <mergeCell ref="E1455:F1455"/>
    <mergeCell ref="E1456:F1456"/>
    <mergeCell ref="E1457:F1457"/>
    <mergeCell ref="E1458:F1458"/>
    <mergeCell ref="E1459:F1459"/>
    <mergeCell ref="E1460:F1460"/>
    <mergeCell ref="E1461:F1461"/>
    <mergeCell ref="H1463:I1463"/>
    <mergeCell ref="E1465:F1465"/>
    <mergeCell ref="E1466:F1466"/>
    <mergeCell ref="E1467:F1467"/>
    <mergeCell ref="E1468:F1468"/>
    <mergeCell ref="E1469:F1469"/>
    <mergeCell ref="E1470:F1470"/>
    <mergeCell ref="E1471:F1471"/>
    <mergeCell ref="E1520:F1520"/>
    <mergeCell ref="H1522:I1522"/>
    <mergeCell ref="E1524:F1524"/>
    <mergeCell ref="E1525:F1525"/>
    <mergeCell ref="E1526:F1526"/>
    <mergeCell ref="E1527:F1527"/>
    <mergeCell ref="E1528:F1528"/>
    <mergeCell ref="E1529:F1529"/>
    <mergeCell ref="E1530:F1530"/>
    <mergeCell ref="E1531:F1531"/>
    <mergeCell ref="H1533:I1533"/>
    <mergeCell ref="E1493:F1493"/>
    <mergeCell ref="E1494:F1494"/>
    <mergeCell ref="E1495:F1495"/>
    <mergeCell ref="E1496:F1496"/>
    <mergeCell ref="E1497:F1497"/>
    <mergeCell ref="E1498:F1498"/>
    <mergeCell ref="E1499:F1499"/>
    <mergeCell ref="E1500:F1500"/>
    <mergeCell ref="H1502:I1502"/>
    <mergeCell ref="E1504:F1504"/>
    <mergeCell ref="E1505:F1505"/>
    <mergeCell ref="E1506:F1506"/>
    <mergeCell ref="E1507:F1507"/>
    <mergeCell ref="E1508:F1508"/>
    <mergeCell ref="E1509:F1509"/>
    <mergeCell ref="E1510:F1510"/>
    <mergeCell ref="E1511:F1511"/>
    <mergeCell ref="E1535:F1535"/>
    <mergeCell ref="E1536:F1536"/>
    <mergeCell ref="E1537:F1537"/>
    <mergeCell ref="E1538:F1538"/>
    <mergeCell ref="E1539:F1539"/>
    <mergeCell ref="E1540:F1540"/>
    <mergeCell ref="E1541:F1541"/>
    <mergeCell ref="E1542:F1542"/>
    <mergeCell ref="E1543:F1543"/>
    <mergeCell ref="E1544:F1544"/>
    <mergeCell ref="H1546:I1546"/>
    <mergeCell ref="E1548:F1548"/>
    <mergeCell ref="E1549:F1549"/>
    <mergeCell ref="E1550:F1550"/>
    <mergeCell ref="E1551:F1551"/>
    <mergeCell ref="E1552:F1552"/>
    <mergeCell ref="E1553:F1553"/>
    <mergeCell ref="E1589:F1589"/>
    <mergeCell ref="E1590:F1590"/>
    <mergeCell ref="E1591:F1591"/>
    <mergeCell ref="E1592:F1592"/>
    <mergeCell ref="E1593:F1593"/>
    <mergeCell ref="E1594:F1594"/>
    <mergeCell ref="E1595:F1595"/>
    <mergeCell ref="E1596:F1596"/>
    <mergeCell ref="E1597:F1597"/>
    <mergeCell ref="H1599:I1599"/>
    <mergeCell ref="E1601:F1601"/>
    <mergeCell ref="E1566:F1566"/>
    <mergeCell ref="H1568:I1568"/>
    <mergeCell ref="E1570:F1570"/>
    <mergeCell ref="E1571:F1571"/>
    <mergeCell ref="E1572:F1572"/>
    <mergeCell ref="E1573:F1573"/>
    <mergeCell ref="E1574:F1574"/>
    <mergeCell ref="A1653:C1653"/>
    <mergeCell ref="F1653:G1653"/>
    <mergeCell ref="H1653:J1653"/>
    <mergeCell ref="A1654:C1654"/>
    <mergeCell ref="F1654:G1654"/>
    <mergeCell ref="H1654:J1654"/>
    <mergeCell ref="E1619:F1619"/>
    <mergeCell ref="E1620:F1620"/>
    <mergeCell ref="E1621:F1621"/>
    <mergeCell ref="E1622:F1622"/>
    <mergeCell ref="E1623:F1623"/>
    <mergeCell ref="E1624:F1624"/>
    <mergeCell ref="E1625:F1625"/>
    <mergeCell ref="H1627:I1627"/>
    <mergeCell ref="E1629:F1629"/>
    <mergeCell ref="E1630:F1630"/>
    <mergeCell ref="E1631:F1631"/>
    <mergeCell ref="E1632:F1632"/>
    <mergeCell ref="E1633:F1633"/>
    <mergeCell ref="E1634:F1634"/>
    <mergeCell ref="E1635:F1635"/>
    <mergeCell ref="E1636:F1636"/>
    <mergeCell ref="E1637:F1637"/>
    <mergeCell ref="E710:F710"/>
    <mergeCell ref="E711:F711"/>
    <mergeCell ref="E712:F712"/>
    <mergeCell ref="E713:F713"/>
    <mergeCell ref="H715:I715"/>
    <mergeCell ref="E717:F717"/>
    <mergeCell ref="E718:F718"/>
    <mergeCell ref="E1638:F1638"/>
    <mergeCell ref="H1640:I1640"/>
    <mergeCell ref="E1642:F1642"/>
    <mergeCell ref="E1643:F1643"/>
    <mergeCell ref="E1644:F1644"/>
    <mergeCell ref="E1645:F1645"/>
    <mergeCell ref="E1646:F1646"/>
    <mergeCell ref="E1647:F1647"/>
    <mergeCell ref="H1649:I1649"/>
    <mergeCell ref="A1652:C1652"/>
    <mergeCell ref="F1652:G1652"/>
    <mergeCell ref="H1652:J1652"/>
    <mergeCell ref="E1604:F1604"/>
    <mergeCell ref="E1605:F1605"/>
    <mergeCell ref="H1607:I1607"/>
    <mergeCell ref="E1609:F1609"/>
    <mergeCell ref="E1610:F1610"/>
    <mergeCell ref="E1611:F1611"/>
    <mergeCell ref="E1612:F1612"/>
    <mergeCell ref="E1613:F1613"/>
    <mergeCell ref="E1614:F1614"/>
    <mergeCell ref="H1616:I1616"/>
    <mergeCell ref="E1618:F1618"/>
    <mergeCell ref="E1575:F1575"/>
    <mergeCell ref="H1577:I1577"/>
    <mergeCell ref="E1162:F1162"/>
    <mergeCell ref="E1163:F1163"/>
    <mergeCell ref="E1164:F1164"/>
    <mergeCell ref="E1165:F1165"/>
    <mergeCell ref="E995:F995"/>
    <mergeCell ref="E996:F996"/>
    <mergeCell ref="H998:I998"/>
    <mergeCell ref="A1:I1"/>
    <mergeCell ref="A2:I2"/>
    <mergeCell ref="A3:I3"/>
    <mergeCell ref="L950:N950"/>
    <mergeCell ref="A6:D6"/>
    <mergeCell ref="A12:J12"/>
    <mergeCell ref="E7:J7"/>
    <mergeCell ref="A11:J11"/>
    <mergeCell ref="E6:I6"/>
    <mergeCell ref="A7:D7"/>
    <mergeCell ref="I8:J8"/>
    <mergeCell ref="A9:D9"/>
    <mergeCell ref="G9:H9"/>
    <mergeCell ref="I9:J9"/>
    <mergeCell ref="E8:F8"/>
    <mergeCell ref="E9:F9"/>
    <mergeCell ref="A8:D8"/>
    <mergeCell ref="G8:H8"/>
    <mergeCell ref="E746:F746"/>
    <mergeCell ref="E747:F747"/>
    <mergeCell ref="H749:I749"/>
    <mergeCell ref="E706:F706"/>
    <mergeCell ref="E707:F707"/>
    <mergeCell ref="E708:F708"/>
    <mergeCell ref="E709:F709"/>
    <mergeCell ref="E330:F330"/>
    <mergeCell ref="E331:F331"/>
    <mergeCell ref="E332:F332"/>
    <mergeCell ref="E333:F333"/>
    <mergeCell ref="E334:F334"/>
    <mergeCell ref="E335:F335"/>
    <mergeCell ref="E336:F336"/>
    <mergeCell ref="E146:F146"/>
    <mergeCell ref="E147:F147"/>
    <mergeCell ref="E148:F148"/>
    <mergeCell ref="E149:F149"/>
    <mergeCell ref="E150:F150"/>
    <mergeCell ref="E151:F151"/>
    <mergeCell ref="E152:F152"/>
    <mergeCell ref="H154:I154"/>
    <mergeCell ref="E156:F156"/>
    <mergeCell ref="E157:F157"/>
    <mergeCell ref="E158:F158"/>
    <mergeCell ref="E159:F159"/>
    <mergeCell ref="E160:F160"/>
    <mergeCell ref="E306:F306"/>
    <mergeCell ref="E307:F307"/>
    <mergeCell ref="E308:F308"/>
    <mergeCell ref="E309:F309"/>
    <mergeCell ref="E310:F310"/>
    <mergeCell ref="E311:F311"/>
    <mergeCell ref="E312:F312"/>
    <mergeCell ref="E313:F313"/>
    <mergeCell ref="H315:I315"/>
    <mergeCell ref="E317:F317"/>
    <mergeCell ref="E318:F318"/>
    <mergeCell ref="E319:F319"/>
    <mergeCell ref="E1602:F1602"/>
    <mergeCell ref="E1603:F1603"/>
    <mergeCell ref="H1559:I1559"/>
    <mergeCell ref="E1561:F1561"/>
    <mergeCell ref="E1562:F1562"/>
    <mergeCell ref="E1563:F1563"/>
    <mergeCell ref="E1564:F1564"/>
    <mergeCell ref="E1565:F1565"/>
    <mergeCell ref="E1512:F1512"/>
    <mergeCell ref="E1513:F1513"/>
    <mergeCell ref="H1515:I1515"/>
    <mergeCell ref="E1517:F1517"/>
    <mergeCell ref="E1518:F1518"/>
    <mergeCell ref="E1519:F1519"/>
    <mergeCell ref="E1472:F1472"/>
    <mergeCell ref="E1473:F1473"/>
    <mergeCell ref="E1474:F1474"/>
    <mergeCell ref="H1476:I1476"/>
    <mergeCell ref="E1478:F1478"/>
    <mergeCell ref="E1479:F1479"/>
    <mergeCell ref="E1554:F1554"/>
    <mergeCell ref="E1555:F1555"/>
    <mergeCell ref="E1556:F1556"/>
    <mergeCell ref="E1557:F1557"/>
    <mergeCell ref="E1579:F1579"/>
    <mergeCell ref="E1580:F1580"/>
    <mergeCell ref="E1581:F1581"/>
    <mergeCell ref="E1582:F1582"/>
    <mergeCell ref="E1583:F1583"/>
    <mergeCell ref="E1584:F1584"/>
    <mergeCell ref="H1586:I1586"/>
    <mergeCell ref="E1588:F1588"/>
    <mergeCell ref="E1442:F1442"/>
    <mergeCell ref="E1443:F1443"/>
    <mergeCell ref="E1302:F1302"/>
    <mergeCell ref="E1303:F1303"/>
    <mergeCell ref="E1304:F1304"/>
    <mergeCell ref="E1305:F1305"/>
    <mergeCell ref="H1307:I1307"/>
    <mergeCell ref="E1221:F1221"/>
    <mergeCell ref="E1222:F1222"/>
    <mergeCell ref="E1223:F1223"/>
    <mergeCell ref="H1225:I1225"/>
    <mergeCell ref="E1227:F1227"/>
    <mergeCell ref="E1228:F1228"/>
    <mergeCell ref="H1167:I1167"/>
    <mergeCell ref="E1169:F1169"/>
    <mergeCell ref="E1170:F1170"/>
    <mergeCell ref="E1171:F1171"/>
    <mergeCell ref="E1403:F1403"/>
    <mergeCell ref="E1404:F1404"/>
    <mergeCell ref="H1209:I1209"/>
    <mergeCell ref="E1211:F1211"/>
    <mergeCell ref="E1212:F1212"/>
    <mergeCell ref="E1213:F1213"/>
    <mergeCell ref="E1214:F1214"/>
    <mergeCell ref="E1215:F1215"/>
    <mergeCell ref="H1217:I1217"/>
    <mergeCell ref="E1219:F1219"/>
    <mergeCell ref="E1220:F1220"/>
    <mergeCell ref="E1405:F1405"/>
    <mergeCell ref="E1406:F1406"/>
    <mergeCell ref="E1407:F1407"/>
    <mergeCell ref="E1408:F1408"/>
    <mergeCell ref="H1136:I1136"/>
    <mergeCell ref="E1138:F1138"/>
    <mergeCell ref="H1046:I1046"/>
    <mergeCell ref="E1048:F1048"/>
    <mergeCell ref="E1049:F1049"/>
    <mergeCell ref="E1050:F1050"/>
    <mergeCell ref="H1052:I1052"/>
    <mergeCell ref="E1054:F1054"/>
    <mergeCell ref="E1055:F1055"/>
    <mergeCell ref="E1056:F1056"/>
    <mergeCell ref="H1058:I1058"/>
    <mergeCell ref="E1060:F1060"/>
    <mergeCell ref="E1061:F1061"/>
    <mergeCell ref="E1062:F1062"/>
    <mergeCell ref="H1064:I1064"/>
    <mergeCell ref="E1066:F1066"/>
    <mergeCell ref="E1067:F1067"/>
    <mergeCell ref="E1072:F1072"/>
    <mergeCell ref="E1073:F1073"/>
    <mergeCell ref="E1074:F1074"/>
    <mergeCell ref="H1076:I1076"/>
    <mergeCell ref="E1078:F1078"/>
    <mergeCell ref="E1079:F1079"/>
    <mergeCell ref="E1080:F1080"/>
    <mergeCell ref="H1082:I1082"/>
    <mergeCell ref="E1084:F1084"/>
    <mergeCell ref="E1085:F1085"/>
    <mergeCell ref="E1086:F1086"/>
    <mergeCell ref="H1088:I1088"/>
    <mergeCell ref="E1090:F1090"/>
    <mergeCell ref="E1091:F1091"/>
    <mergeCell ref="E1092:F1092"/>
    <mergeCell ref="H962:I962"/>
    <mergeCell ref="E964:F964"/>
    <mergeCell ref="E893:F893"/>
    <mergeCell ref="H895:I895"/>
    <mergeCell ref="E897:F897"/>
    <mergeCell ref="E898:F898"/>
    <mergeCell ref="E899:F899"/>
    <mergeCell ref="E900:F900"/>
    <mergeCell ref="E837:F837"/>
    <mergeCell ref="E838:F838"/>
    <mergeCell ref="E839:F839"/>
    <mergeCell ref="H841:I841"/>
    <mergeCell ref="E843:F843"/>
    <mergeCell ref="E844:F844"/>
    <mergeCell ref="E845:F845"/>
    <mergeCell ref="E846:F846"/>
    <mergeCell ref="E788:F788"/>
    <mergeCell ref="E789:F789"/>
    <mergeCell ref="E880:F880"/>
    <mergeCell ref="H882:I882"/>
    <mergeCell ref="E884:F884"/>
    <mergeCell ref="E885:F885"/>
    <mergeCell ref="E886:F886"/>
    <mergeCell ref="E887:F887"/>
    <mergeCell ref="H889:I889"/>
    <mergeCell ref="E891:F891"/>
    <mergeCell ref="E892:F892"/>
    <mergeCell ref="H835:I835"/>
    <mergeCell ref="E903:F903"/>
    <mergeCell ref="E904:F904"/>
    <mergeCell ref="E905:F905"/>
    <mergeCell ref="E906:F906"/>
    <mergeCell ref="E679:F679"/>
    <mergeCell ref="E680:F680"/>
    <mergeCell ref="E620:F620"/>
    <mergeCell ref="E621:F621"/>
    <mergeCell ref="E622:F622"/>
    <mergeCell ref="E623:F623"/>
    <mergeCell ref="E576:F576"/>
    <mergeCell ref="E577:F577"/>
    <mergeCell ref="E448:F448"/>
    <mergeCell ref="E449:F449"/>
    <mergeCell ref="H451:I451"/>
    <mergeCell ref="E453:F453"/>
    <mergeCell ref="E454:F454"/>
    <mergeCell ref="E455:F455"/>
    <mergeCell ref="E456:F456"/>
    <mergeCell ref="E457:F457"/>
    <mergeCell ref="E458:F458"/>
    <mergeCell ref="H460:I460"/>
    <mergeCell ref="E462:F462"/>
    <mergeCell ref="E463:F463"/>
    <mergeCell ref="E464:F464"/>
    <mergeCell ref="E465:F465"/>
    <mergeCell ref="H625:I625"/>
    <mergeCell ref="E627:F627"/>
    <mergeCell ref="E628:F628"/>
    <mergeCell ref="E629:F629"/>
    <mergeCell ref="E630:F630"/>
    <mergeCell ref="E631:F631"/>
    <mergeCell ref="H633:I633"/>
    <mergeCell ref="E635:F635"/>
    <mergeCell ref="E636:F636"/>
    <mergeCell ref="E637:F637"/>
    <mergeCell ref="E377:F377"/>
    <mergeCell ref="H379:I379"/>
    <mergeCell ref="H338:I338"/>
    <mergeCell ref="E340:F340"/>
    <mergeCell ref="E299:F299"/>
    <mergeCell ref="H301:I301"/>
    <mergeCell ref="E303:F303"/>
    <mergeCell ref="E304:F304"/>
    <mergeCell ref="E305:F305"/>
    <mergeCell ref="E257:F257"/>
    <mergeCell ref="E258:F258"/>
    <mergeCell ref="E259:F259"/>
    <mergeCell ref="E260:F260"/>
    <mergeCell ref="E261:F261"/>
    <mergeCell ref="H263:I263"/>
    <mergeCell ref="E265:F265"/>
    <mergeCell ref="E266:F266"/>
    <mergeCell ref="E267:F267"/>
    <mergeCell ref="E268:F268"/>
    <mergeCell ref="H270:I270"/>
    <mergeCell ref="E272:F272"/>
    <mergeCell ref="E273:F273"/>
    <mergeCell ref="E274:F274"/>
    <mergeCell ref="E275:F275"/>
    <mergeCell ref="E320:F320"/>
    <mergeCell ref="E321:F321"/>
    <mergeCell ref="E322:F322"/>
    <mergeCell ref="E323:F323"/>
    <mergeCell ref="E324:F324"/>
    <mergeCell ref="H326:I326"/>
    <mergeCell ref="E328:F328"/>
    <mergeCell ref="E329:F329"/>
  </mergeCells>
  <pageMargins left="0.7" right="0.42" top="0.61" bottom="0.64" header="0.3" footer="0.3"/>
  <pageSetup paperSize="9" scale="54"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Planilha13">
    <pageSetUpPr fitToPage="1"/>
  </sheetPr>
  <dimension ref="A1:N85"/>
  <sheetViews>
    <sheetView showGridLines="0" zoomScale="85" zoomScaleNormal="85" workbookViewId="0">
      <selection activeCell="H16" sqref="H16"/>
    </sheetView>
  </sheetViews>
  <sheetFormatPr defaultRowHeight="15" x14ac:dyDescent="0.25"/>
  <cols>
    <col min="1" max="1" width="7.7109375" customWidth="1"/>
    <col min="2" max="2" width="10.7109375" customWidth="1"/>
    <col min="3" max="3" width="8.7109375" customWidth="1"/>
    <col min="4" max="4" width="60.7109375" customWidth="1"/>
    <col min="5" max="5" width="5.7109375" customWidth="1"/>
    <col min="6" max="6" width="10.7109375" customWidth="1"/>
    <col min="7" max="13" width="14.7109375" customWidth="1"/>
    <col min="14" max="14" width="15.85546875" customWidth="1"/>
  </cols>
  <sheetData>
    <row r="1" spans="1:14" ht="30" customHeight="1" x14ac:dyDescent="0.25">
      <c r="A1" s="414" t="s">
        <v>148</v>
      </c>
      <c r="B1" s="414"/>
      <c r="C1" s="414"/>
      <c r="D1" s="414"/>
      <c r="E1" s="414"/>
      <c r="F1" s="414"/>
      <c r="G1" s="172"/>
    </row>
    <row r="2" spans="1:14" ht="13.5" customHeight="1" x14ac:dyDescent="0.25">
      <c r="A2" s="415" t="s">
        <v>149</v>
      </c>
      <c r="B2" s="415"/>
      <c r="C2" s="415"/>
      <c r="D2" s="415"/>
      <c r="E2" s="415"/>
      <c r="F2" s="415"/>
      <c r="G2" s="172"/>
    </row>
    <row r="3" spans="1:14" ht="27.75" customHeight="1" x14ac:dyDescent="0.25">
      <c r="A3" s="405" t="s">
        <v>151</v>
      </c>
      <c r="B3" s="405"/>
      <c r="C3" s="405"/>
      <c r="D3" s="405"/>
      <c r="E3" s="405"/>
      <c r="F3" s="405"/>
      <c r="G3" s="173"/>
    </row>
    <row r="4" spans="1:14" ht="14.25" customHeight="1" x14ac:dyDescent="0.25">
      <c r="A4" s="1"/>
      <c r="B4" s="1"/>
      <c r="C4" s="1"/>
      <c r="D4" s="2"/>
      <c r="E4" s="1"/>
      <c r="F4" s="1"/>
      <c r="G4" s="1"/>
      <c r="H4" s="1"/>
      <c r="I4" s="1"/>
    </row>
    <row r="5" spans="1:14" s="36" customFormat="1" ht="12" x14ac:dyDescent="0.2">
      <c r="A5" s="478" t="s">
        <v>0</v>
      </c>
      <c r="B5" s="478"/>
      <c r="C5" s="478"/>
      <c r="D5" s="478"/>
      <c r="E5" s="478" t="s">
        <v>1</v>
      </c>
      <c r="F5" s="478"/>
      <c r="G5" s="478"/>
      <c r="H5" s="478"/>
      <c r="I5" s="478"/>
    </row>
    <row r="6" spans="1:14" ht="30" customHeight="1" x14ac:dyDescent="0.25">
      <c r="A6" s="490" t="str">
        <f>DADOS!B4</f>
        <v>PREFEITURA MUNICIPAL DE SÃO FELIPE</v>
      </c>
      <c r="B6" s="490"/>
      <c r="C6" s="490"/>
      <c r="D6" s="490"/>
      <c r="E6" s="492" t="str">
        <f>DADOS!B8</f>
        <v xml:space="preserve">REFORMA DE UNIDADES DE SAÚDE NO MUNICIPIO DE SÃO FELIPE:UNIDADE INOCÊNCIO
</v>
      </c>
      <c r="F6" s="492"/>
      <c r="G6" s="492"/>
      <c r="H6" s="492"/>
      <c r="I6" s="492"/>
    </row>
    <row r="7" spans="1:14" s="36" customFormat="1" ht="12" x14ac:dyDescent="0.2">
      <c r="A7" s="478" t="s">
        <v>15</v>
      </c>
      <c r="B7" s="478"/>
      <c r="C7" s="478"/>
      <c r="D7" s="478"/>
      <c r="E7" s="478" t="s">
        <v>16</v>
      </c>
      <c r="F7" s="478"/>
      <c r="G7" s="478" t="s">
        <v>150</v>
      </c>
      <c r="H7" s="478"/>
      <c r="I7" s="174" t="s">
        <v>18</v>
      </c>
    </row>
    <row r="8" spans="1:14" ht="30" customHeight="1" x14ac:dyDescent="0.25">
      <c r="A8" s="490" t="str">
        <f>DADOS!B5</f>
        <v>SÃO FELIPE/BA</v>
      </c>
      <c r="B8" s="490"/>
      <c r="C8" s="490"/>
      <c r="D8" s="490"/>
      <c r="E8" s="491">
        <f ca="1">DADOS!B18</f>
        <v>46099</v>
      </c>
      <c r="F8" s="491"/>
      <c r="G8" s="492" t="str">
        <f>DADOS!B10</f>
        <v xml:space="preserve">SINAPI - 01/2026 - Bahia
ORSE - 12/2025 - Sergipe
</v>
      </c>
      <c r="H8" s="492"/>
      <c r="I8" s="175">
        <f>DADOS!B11</f>
        <v>0.20349999999999999</v>
      </c>
    </row>
    <row r="9" spans="1:14" ht="15" customHeight="1" x14ac:dyDescent="0.25">
      <c r="A9" s="1"/>
      <c r="B9" s="1"/>
      <c r="C9" s="1"/>
      <c r="D9" s="2"/>
      <c r="E9" s="1"/>
      <c r="F9" s="1"/>
      <c r="G9" s="1"/>
      <c r="H9" s="1"/>
      <c r="I9" s="1"/>
      <c r="J9" s="1"/>
      <c r="K9" s="1"/>
      <c r="L9" s="1"/>
      <c r="M9" s="1"/>
      <c r="N9" s="1"/>
    </row>
    <row r="10" spans="1:14" ht="28.9" customHeight="1" x14ac:dyDescent="0.25">
      <c r="A10" s="415" t="s">
        <v>26</v>
      </c>
      <c r="B10" s="415"/>
      <c r="C10" s="415"/>
      <c r="D10" s="415"/>
      <c r="E10" s="415"/>
      <c r="F10" s="415"/>
      <c r="G10" s="415"/>
      <c r="H10" s="415"/>
      <c r="I10" s="415"/>
      <c r="J10" s="415"/>
      <c r="K10" s="415"/>
      <c r="L10" s="415"/>
      <c r="M10" s="415"/>
      <c r="N10" s="415"/>
    </row>
    <row r="11" spans="1:14" ht="6" customHeight="1" thickBot="1" x14ac:dyDescent="0.3">
      <c r="A11" s="1"/>
      <c r="B11" s="1"/>
      <c r="C11" s="1"/>
      <c r="D11" s="2"/>
      <c r="E11" s="1"/>
      <c r="F11" s="1"/>
      <c r="G11" s="1"/>
      <c r="H11" s="1"/>
      <c r="I11" s="1"/>
      <c r="J11" s="1"/>
      <c r="K11" s="1"/>
      <c r="L11" s="1"/>
      <c r="M11" s="1"/>
      <c r="N11" s="1"/>
    </row>
    <row r="12" spans="1:14" ht="30" customHeight="1" thickBot="1" x14ac:dyDescent="0.3">
      <c r="A12" s="33" t="s">
        <v>2</v>
      </c>
      <c r="B12" s="34" t="s">
        <v>3</v>
      </c>
      <c r="C12" s="34" t="s">
        <v>4</v>
      </c>
      <c r="D12" s="34" t="s">
        <v>5</v>
      </c>
      <c r="E12" s="34" t="s">
        <v>6</v>
      </c>
      <c r="F12" s="34" t="s">
        <v>27</v>
      </c>
      <c r="G12" s="34" t="s">
        <v>9</v>
      </c>
      <c r="H12" s="40" t="s">
        <v>34</v>
      </c>
      <c r="I12" s="33" t="s">
        <v>28</v>
      </c>
      <c r="J12" s="35" t="s">
        <v>29</v>
      </c>
      <c r="K12" s="41" t="s">
        <v>30</v>
      </c>
      <c r="L12" s="72" t="s">
        <v>31</v>
      </c>
      <c r="M12" s="34" t="s">
        <v>32</v>
      </c>
      <c r="N12" s="35" t="s">
        <v>33</v>
      </c>
    </row>
    <row r="13" spans="1:14" ht="15.75" thickTop="1" x14ac:dyDescent="0.25">
      <c r="A13" s="6">
        <v>1</v>
      </c>
      <c r="B13" s="7"/>
      <c r="C13" s="7"/>
      <c r="D13" s="8" t="s">
        <v>11</v>
      </c>
      <c r="E13" s="9"/>
      <c r="F13" s="10"/>
      <c r="G13" s="10"/>
      <c r="H13" s="25"/>
      <c r="I13" s="28"/>
      <c r="J13" s="11"/>
      <c r="K13" s="30"/>
      <c r="L13" s="73"/>
      <c r="M13" s="10"/>
      <c r="N13" s="11"/>
    </row>
    <row r="14" spans="1:14" x14ac:dyDescent="0.25">
      <c r="A14" s="13"/>
      <c r="B14" s="14"/>
      <c r="C14" s="14"/>
      <c r="D14" s="15"/>
      <c r="E14" s="16"/>
      <c r="F14" s="17"/>
      <c r="G14" s="17"/>
      <c r="H14" s="26">
        <f>ROUND(G14*F14,2)</f>
        <v>0</v>
      </c>
      <c r="I14" s="44"/>
      <c r="J14" s="46"/>
      <c r="K14" s="31">
        <f>F14-I14+J14</f>
        <v>0</v>
      </c>
      <c r="L14" s="74">
        <f>ROUND(I14*G14,2)</f>
        <v>0</v>
      </c>
      <c r="M14" s="48">
        <f>ROUND(J14*G14,2)</f>
        <v>0</v>
      </c>
      <c r="N14" s="18">
        <f>ROUND(K14*G14,2)</f>
        <v>0</v>
      </c>
    </row>
    <row r="15" spans="1:14" x14ac:dyDescent="0.25">
      <c r="A15" s="13"/>
      <c r="B15" s="14"/>
      <c r="C15" s="14"/>
      <c r="D15" s="15"/>
      <c r="E15" s="16"/>
      <c r="F15" s="17"/>
      <c r="G15" s="17"/>
      <c r="H15" s="26">
        <f t="shared" ref="H15:H63" si="0">ROUND(G15*F15,2)</f>
        <v>0</v>
      </c>
      <c r="I15" s="44"/>
      <c r="J15" s="46"/>
      <c r="K15" s="31">
        <f t="shared" ref="K15:K63" si="1">F15-I15+J15</f>
        <v>0</v>
      </c>
      <c r="L15" s="74">
        <f t="shared" ref="L15:L63" si="2">ROUND(I15*G15,2)</f>
        <v>0</v>
      </c>
      <c r="M15" s="48">
        <f t="shared" ref="M15:M63" si="3">ROUND(J15*G15,2)</f>
        <v>0</v>
      </c>
      <c r="N15" s="18">
        <f t="shared" ref="N15:N63" si="4">ROUND(K15*G15,2)</f>
        <v>0</v>
      </c>
    </row>
    <row r="16" spans="1:14" x14ac:dyDescent="0.25">
      <c r="A16" s="13"/>
      <c r="B16" s="14"/>
      <c r="C16" s="14"/>
      <c r="D16" s="15"/>
      <c r="E16" s="16"/>
      <c r="F16" s="17"/>
      <c r="G16" s="17"/>
      <c r="H16" s="26">
        <f t="shared" si="0"/>
        <v>0</v>
      </c>
      <c r="I16" s="44"/>
      <c r="J16" s="46"/>
      <c r="K16" s="31">
        <f t="shared" si="1"/>
        <v>0</v>
      </c>
      <c r="L16" s="74">
        <f t="shared" si="2"/>
        <v>0</v>
      </c>
      <c r="M16" s="48">
        <f t="shared" si="3"/>
        <v>0</v>
      </c>
      <c r="N16" s="18">
        <f t="shared" si="4"/>
        <v>0</v>
      </c>
    </row>
    <row r="17" spans="1:14" x14ac:dyDescent="0.25">
      <c r="A17" s="13"/>
      <c r="B17" s="14"/>
      <c r="C17" s="14"/>
      <c r="D17" s="15"/>
      <c r="E17" s="16"/>
      <c r="F17" s="17"/>
      <c r="G17" s="17"/>
      <c r="H17" s="26">
        <f t="shared" si="0"/>
        <v>0</v>
      </c>
      <c r="I17" s="44"/>
      <c r="J17" s="46"/>
      <c r="K17" s="31">
        <f t="shared" si="1"/>
        <v>0</v>
      </c>
      <c r="L17" s="74">
        <f t="shared" si="2"/>
        <v>0</v>
      </c>
      <c r="M17" s="48">
        <f t="shared" si="3"/>
        <v>0</v>
      </c>
      <c r="N17" s="18">
        <f t="shared" si="4"/>
        <v>0</v>
      </c>
    </row>
    <row r="18" spans="1:14" x14ac:dyDescent="0.25">
      <c r="A18" s="13"/>
      <c r="B18" s="14"/>
      <c r="C18" s="14"/>
      <c r="D18" s="15"/>
      <c r="E18" s="16"/>
      <c r="F18" s="17"/>
      <c r="G18" s="17"/>
      <c r="H18" s="26">
        <f t="shared" si="0"/>
        <v>0</v>
      </c>
      <c r="I18" s="44"/>
      <c r="J18" s="46"/>
      <c r="K18" s="31">
        <f t="shared" si="1"/>
        <v>0</v>
      </c>
      <c r="L18" s="74">
        <f t="shared" ref="L18:L50" si="5">ROUND(I18*G18,2)</f>
        <v>0</v>
      </c>
      <c r="M18" s="48">
        <f t="shared" ref="M18:M50" si="6">ROUND(J18*G18,2)</f>
        <v>0</v>
      </c>
      <c r="N18" s="18">
        <f t="shared" ref="N18:N50" si="7">ROUND(K18*G18,2)</f>
        <v>0</v>
      </c>
    </row>
    <row r="19" spans="1:14" x14ac:dyDescent="0.25">
      <c r="A19" s="13"/>
      <c r="B19" s="14"/>
      <c r="C19" s="14"/>
      <c r="D19" s="15"/>
      <c r="E19" s="16"/>
      <c r="F19" s="17"/>
      <c r="G19" s="17"/>
      <c r="H19" s="26">
        <f t="shared" si="0"/>
        <v>0</v>
      </c>
      <c r="I19" s="44"/>
      <c r="J19" s="46"/>
      <c r="K19" s="31">
        <f t="shared" si="1"/>
        <v>0</v>
      </c>
      <c r="L19" s="74">
        <f t="shared" si="5"/>
        <v>0</v>
      </c>
      <c r="M19" s="48">
        <f t="shared" si="6"/>
        <v>0</v>
      </c>
      <c r="N19" s="18">
        <f t="shared" si="7"/>
        <v>0</v>
      </c>
    </row>
    <row r="20" spans="1:14" x14ac:dyDescent="0.25">
      <c r="A20" s="13"/>
      <c r="B20" s="14"/>
      <c r="C20" s="14"/>
      <c r="D20" s="15"/>
      <c r="E20" s="16"/>
      <c r="F20" s="17"/>
      <c r="G20" s="17"/>
      <c r="H20" s="26">
        <f t="shared" si="0"/>
        <v>0</v>
      </c>
      <c r="I20" s="44"/>
      <c r="J20" s="46"/>
      <c r="K20" s="31">
        <f t="shared" si="1"/>
        <v>0</v>
      </c>
      <c r="L20" s="74">
        <f t="shared" si="5"/>
        <v>0</v>
      </c>
      <c r="M20" s="48">
        <f t="shared" si="6"/>
        <v>0</v>
      </c>
      <c r="N20" s="18">
        <f t="shared" si="7"/>
        <v>0</v>
      </c>
    </row>
    <row r="21" spans="1:14" x14ac:dyDescent="0.25">
      <c r="A21" s="13"/>
      <c r="B21" s="14"/>
      <c r="C21" s="14"/>
      <c r="D21" s="15"/>
      <c r="E21" s="16"/>
      <c r="F21" s="17"/>
      <c r="G21" s="17"/>
      <c r="H21" s="26">
        <f t="shared" si="0"/>
        <v>0</v>
      </c>
      <c r="I21" s="44"/>
      <c r="J21" s="46"/>
      <c r="K21" s="31">
        <f t="shared" si="1"/>
        <v>0</v>
      </c>
      <c r="L21" s="74">
        <f t="shared" si="5"/>
        <v>0</v>
      </c>
      <c r="M21" s="48">
        <f t="shared" si="6"/>
        <v>0</v>
      </c>
      <c r="N21" s="18">
        <f t="shared" si="7"/>
        <v>0</v>
      </c>
    </row>
    <row r="22" spans="1:14" x14ac:dyDescent="0.25">
      <c r="A22" s="13"/>
      <c r="B22" s="14"/>
      <c r="C22" s="14"/>
      <c r="D22" s="15"/>
      <c r="E22" s="16"/>
      <c r="F22" s="17"/>
      <c r="G22" s="17"/>
      <c r="H22" s="26">
        <f t="shared" si="0"/>
        <v>0</v>
      </c>
      <c r="I22" s="44"/>
      <c r="J22" s="46"/>
      <c r="K22" s="31">
        <f t="shared" si="1"/>
        <v>0</v>
      </c>
      <c r="L22" s="74">
        <f t="shared" si="5"/>
        <v>0</v>
      </c>
      <c r="M22" s="48">
        <f t="shared" si="6"/>
        <v>0</v>
      </c>
      <c r="N22" s="18">
        <f t="shared" si="7"/>
        <v>0</v>
      </c>
    </row>
    <row r="23" spans="1:14" x14ac:dyDescent="0.25">
      <c r="A23" s="13"/>
      <c r="B23" s="14"/>
      <c r="C23" s="14"/>
      <c r="D23" s="15"/>
      <c r="E23" s="16"/>
      <c r="F23" s="17"/>
      <c r="G23" s="17"/>
      <c r="H23" s="26">
        <f t="shared" si="0"/>
        <v>0</v>
      </c>
      <c r="I23" s="44"/>
      <c r="J23" s="46"/>
      <c r="K23" s="31">
        <f t="shared" si="1"/>
        <v>0</v>
      </c>
      <c r="L23" s="74">
        <f t="shared" si="5"/>
        <v>0</v>
      </c>
      <c r="M23" s="48">
        <f t="shared" si="6"/>
        <v>0</v>
      </c>
      <c r="N23" s="18">
        <f t="shared" si="7"/>
        <v>0</v>
      </c>
    </row>
    <row r="24" spans="1:14" x14ac:dyDescent="0.25">
      <c r="A24" s="13"/>
      <c r="B24" s="14"/>
      <c r="C24" s="14"/>
      <c r="D24" s="15"/>
      <c r="E24" s="16"/>
      <c r="F24" s="17"/>
      <c r="G24" s="17"/>
      <c r="H24" s="26">
        <f t="shared" si="0"/>
        <v>0</v>
      </c>
      <c r="I24" s="44"/>
      <c r="J24" s="46"/>
      <c r="K24" s="31">
        <f t="shared" si="1"/>
        <v>0</v>
      </c>
      <c r="L24" s="74">
        <f t="shared" si="5"/>
        <v>0</v>
      </c>
      <c r="M24" s="48">
        <f t="shared" si="6"/>
        <v>0</v>
      </c>
      <c r="N24" s="18">
        <f t="shared" si="7"/>
        <v>0</v>
      </c>
    </row>
    <row r="25" spans="1:14" x14ac:dyDescent="0.25">
      <c r="A25" s="13"/>
      <c r="B25" s="14"/>
      <c r="C25" s="14"/>
      <c r="D25" s="15"/>
      <c r="E25" s="16"/>
      <c r="F25" s="17"/>
      <c r="G25" s="17"/>
      <c r="H25" s="26">
        <f t="shared" si="0"/>
        <v>0</v>
      </c>
      <c r="I25" s="44"/>
      <c r="J25" s="46"/>
      <c r="K25" s="31">
        <f t="shared" si="1"/>
        <v>0</v>
      </c>
      <c r="L25" s="74">
        <f t="shared" si="5"/>
        <v>0</v>
      </c>
      <c r="M25" s="48">
        <f t="shared" si="6"/>
        <v>0</v>
      </c>
      <c r="N25" s="18">
        <f t="shared" si="7"/>
        <v>0</v>
      </c>
    </row>
    <row r="26" spans="1:14" x14ac:dyDescent="0.25">
      <c r="A26" s="13"/>
      <c r="B26" s="14"/>
      <c r="C26" s="14"/>
      <c r="D26" s="15"/>
      <c r="E26" s="16"/>
      <c r="F26" s="17"/>
      <c r="G26" s="17"/>
      <c r="H26" s="26">
        <f t="shared" si="0"/>
        <v>0</v>
      </c>
      <c r="I26" s="44"/>
      <c r="J26" s="46"/>
      <c r="K26" s="31">
        <f t="shared" si="1"/>
        <v>0</v>
      </c>
      <c r="L26" s="74">
        <f t="shared" si="5"/>
        <v>0</v>
      </c>
      <c r="M26" s="48">
        <f t="shared" si="6"/>
        <v>0</v>
      </c>
      <c r="N26" s="18">
        <f t="shared" si="7"/>
        <v>0</v>
      </c>
    </row>
    <row r="27" spans="1:14" x14ac:dyDescent="0.25">
      <c r="A27" s="13"/>
      <c r="B27" s="14"/>
      <c r="C27" s="14"/>
      <c r="D27" s="15"/>
      <c r="E27" s="16"/>
      <c r="F27" s="17"/>
      <c r="G27" s="17"/>
      <c r="H27" s="26">
        <f t="shared" si="0"/>
        <v>0</v>
      </c>
      <c r="I27" s="44"/>
      <c r="J27" s="46"/>
      <c r="K27" s="31">
        <f t="shared" si="1"/>
        <v>0</v>
      </c>
      <c r="L27" s="74">
        <f t="shared" si="5"/>
        <v>0</v>
      </c>
      <c r="M27" s="48">
        <f t="shared" si="6"/>
        <v>0</v>
      </c>
      <c r="N27" s="18">
        <f t="shared" si="7"/>
        <v>0</v>
      </c>
    </row>
    <row r="28" spans="1:14" x14ac:dyDescent="0.25">
      <c r="A28" s="13"/>
      <c r="B28" s="14"/>
      <c r="C28" s="14"/>
      <c r="D28" s="15"/>
      <c r="E28" s="16"/>
      <c r="F28" s="17"/>
      <c r="G28" s="17"/>
      <c r="H28" s="26">
        <f t="shared" si="0"/>
        <v>0</v>
      </c>
      <c r="I28" s="44"/>
      <c r="J28" s="46"/>
      <c r="K28" s="31">
        <f t="shared" si="1"/>
        <v>0</v>
      </c>
      <c r="L28" s="74">
        <f t="shared" si="5"/>
        <v>0</v>
      </c>
      <c r="M28" s="48">
        <f t="shared" si="6"/>
        <v>0</v>
      </c>
      <c r="N28" s="18">
        <f t="shared" si="7"/>
        <v>0</v>
      </c>
    </row>
    <row r="29" spans="1:14" x14ac:dyDescent="0.25">
      <c r="A29" s="13"/>
      <c r="B29" s="14"/>
      <c r="C29" s="14"/>
      <c r="D29" s="15"/>
      <c r="E29" s="16"/>
      <c r="F29" s="17"/>
      <c r="G29" s="17"/>
      <c r="H29" s="26">
        <f t="shared" si="0"/>
        <v>0</v>
      </c>
      <c r="I29" s="44"/>
      <c r="J29" s="46"/>
      <c r="K29" s="31">
        <f t="shared" si="1"/>
        <v>0</v>
      </c>
      <c r="L29" s="74">
        <f t="shared" si="5"/>
        <v>0</v>
      </c>
      <c r="M29" s="48">
        <f t="shared" si="6"/>
        <v>0</v>
      </c>
      <c r="N29" s="18">
        <f t="shared" si="7"/>
        <v>0</v>
      </c>
    </row>
    <row r="30" spans="1:14" x14ac:dyDescent="0.25">
      <c r="A30" s="13"/>
      <c r="B30" s="14"/>
      <c r="C30" s="14"/>
      <c r="D30" s="15"/>
      <c r="E30" s="16"/>
      <c r="F30" s="17"/>
      <c r="G30" s="17"/>
      <c r="H30" s="26">
        <f t="shared" si="0"/>
        <v>0</v>
      </c>
      <c r="I30" s="44"/>
      <c r="J30" s="46"/>
      <c r="K30" s="31">
        <f t="shared" si="1"/>
        <v>0</v>
      </c>
      <c r="L30" s="74">
        <f t="shared" si="5"/>
        <v>0</v>
      </c>
      <c r="M30" s="48">
        <f t="shared" si="6"/>
        <v>0</v>
      </c>
      <c r="N30" s="18">
        <f t="shared" si="7"/>
        <v>0</v>
      </c>
    </row>
    <row r="31" spans="1:14" x14ac:dyDescent="0.25">
      <c r="A31" s="13"/>
      <c r="B31" s="14"/>
      <c r="C31" s="14"/>
      <c r="D31" s="15"/>
      <c r="E31" s="16"/>
      <c r="F31" s="17"/>
      <c r="G31" s="17"/>
      <c r="H31" s="26">
        <f t="shared" si="0"/>
        <v>0</v>
      </c>
      <c r="I31" s="44"/>
      <c r="J31" s="46"/>
      <c r="K31" s="31">
        <f t="shared" si="1"/>
        <v>0</v>
      </c>
      <c r="L31" s="74">
        <f t="shared" si="5"/>
        <v>0</v>
      </c>
      <c r="M31" s="48">
        <f t="shared" si="6"/>
        <v>0</v>
      </c>
      <c r="N31" s="18">
        <f t="shared" si="7"/>
        <v>0</v>
      </c>
    </row>
    <row r="32" spans="1:14" x14ac:dyDescent="0.25">
      <c r="A32" s="13"/>
      <c r="B32" s="14"/>
      <c r="C32" s="14"/>
      <c r="D32" s="15"/>
      <c r="E32" s="16"/>
      <c r="F32" s="17"/>
      <c r="G32" s="17"/>
      <c r="H32" s="26">
        <f t="shared" si="0"/>
        <v>0</v>
      </c>
      <c r="I32" s="44"/>
      <c r="J32" s="46"/>
      <c r="K32" s="31">
        <f t="shared" si="1"/>
        <v>0</v>
      </c>
      <c r="L32" s="74">
        <f t="shared" si="5"/>
        <v>0</v>
      </c>
      <c r="M32" s="48">
        <f t="shared" si="6"/>
        <v>0</v>
      </c>
      <c r="N32" s="18">
        <f t="shared" si="7"/>
        <v>0</v>
      </c>
    </row>
    <row r="33" spans="1:14" x14ac:dyDescent="0.25">
      <c r="A33" s="13"/>
      <c r="B33" s="14"/>
      <c r="C33" s="14"/>
      <c r="D33" s="15"/>
      <c r="E33" s="16"/>
      <c r="F33" s="17"/>
      <c r="G33" s="17"/>
      <c r="H33" s="26">
        <f t="shared" si="0"/>
        <v>0</v>
      </c>
      <c r="I33" s="44"/>
      <c r="J33" s="46"/>
      <c r="K33" s="31">
        <f t="shared" si="1"/>
        <v>0</v>
      </c>
      <c r="L33" s="74">
        <f t="shared" si="5"/>
        <v>0</v>
      </c>
      <c r="M33" s="48">
        <f t="shared" si="6"/>
        <v>0</v>
      </c>
      <c r="N33" s="18">
        <f t="shared" si="7"/>
        <v>0</v>
      </c>
    </row>
    <row r="34" spans="1:14" x14ac:dyDescent="0.25">
      <c r="A34" s="13"/>
      <c r="B34" s="14"/>
      <c r="C34" s="14"/>
      <c r="D34" s="15"/>
      <c r="E34" s="16"/>
      <c r="F34" s="17"/>
      <c r="G34" s="17"/>
      <c r="H34" s="26">
        <f t="shared" si="0"/>
        <v>0</v>
      </c>
      <c r="I34" s="44"/>
      <c r="J34" s="46"/>
      <c r="K34" s="31">
        <f t="shared" si="1"/>
        <v>0</v>
      </c>
      <c r="L34" s="74">
        <f t="shared" si="5"/>
        <v>0</v>
      </c>
      <c r="M34" s="48">
        <f t="shared" si="6"/>
        <v>0</v>
      </c>
      <c r="N34" s="18">
        <f t="shared" si="7"/>
        <v>0</v>
      </c>
    </row>
    <row r="35" spans="1:14" x14ac:dyDescent="0.25">
      <c r="A35" s="13"/>
      <c r="B35" s="14"/>
      <c r="C35" s="14"/>
      <c r="D35" s="15"/>
      <c r="E35" s="16"/>
      <c r="F35" s="17"/>
      <c r="G35" s="17"/>
      <c r="H35" s="26">
        <f t="shared" si="0"/>
        <v>0</v>
      </c>
      <c r="I35" s="44"/>
      <c r="J35" s="46"/>
      <c r="K35" s="31">
        <f t="shared" si="1"/>
        <v>0</v>
      </c>
      <c r="L35" s="74">
        <f t="shared" si="5"/>
        <v>0</v>
      </c>
      <c r="M35" s="48">
        <f t="shared" si="6"/>
        <v>0</v>
      </c>
      <c r="N35" s="18">
        <f t="shared" si="7"/>
        <v>0</v>
      </c>
    </row>
    <row r="36" spans="1:14" x14ac:dyDescent="0.25">
      <c r="A36" s="13"/>
      <c r="B36" s="14"/>
      <c r="C36" s="14"/>
      <c r="D36" s="15"/>
      <c r="E36" s="16"/>
      <c r="F36" s="17"/>
      <c r="G36" s="17"/>
      <c r="H36" s="26">
        <f t="shared" si="0"/>
        <v>0</v>
      </c>
      <c r="I36" s="44"/>
      <c r="J36" s="46"/>
      <c r="K36" s="31">
        <f t="shared" si="1"/>
        <v>0</v>
      </c>
      <c r="L36" s="74">
        <f t="shared" si="5"/>
        <v>0</v>
      </c>
      <c r="M36" s="48">
        <f t="shared" si="6"/>
        <v>0</v>
      </c>
      <c r="N36" s="18">
        <f t="shared" si="7"/>
        <v>0</v>
      </c>
    </row>
    <row r="37" spans="1:14" x14ac:dyDescent="0.25">
      <c r="A37" s="13"/>
      <c r="B37" s="14"/>
      <c r="C37" s="14"/>
      <c r="D37" s="15"/>
      <c r="E37" s="16"/>
      <c r="F37" s="17"/>
      <c r="G37" s="17"/>
      <c r="H37" s="26">
        <f t="shared" si="0"/>
        <v>0</v>
      </c>
      <c r="I37" s="44"/>
      <c r="J37" s="46"/>
      <c r="K37" s="31">
        <f t="shared" si="1"/>
        <v>0</v>
      </c>
      <c r="L37" s="74">
        <f t="shared" si="5"/>
        <v>0</v>
      </c>
      <c r="M37" s="48">
        <f t="shared" si="6"/>
        <v>0</v>
      </c>
      <c r="N37" s="18">
        <f t="shared" si="7"/>
        <v>0</v>
      </c>
    </row>
    <row r="38" spans="1:14" x14ac:dyDescent="0.25">
      <c r="A38" s="13"/>
      <c r="B38" s="14"/>
      <c r="C38" s="14"/>
      <c r="D38" s="15"/>
      <c r="E38" s="16"/>
      <c r="F38" s="17"/>
      <c r="G38" s="17"/>
      <c r="H38" s="26">
        <f t="shared" si="0"/>
        <v>0</v>
      </c>
      <c r="I38" s="44"/>
      <c r="J38" s="46"/>
      <c r="K38" s="31">
        <f t="shared" si="1"/>
        <v>0</v>
      </c>
      <c r="L38" s="74">
        <f t="shared" si="5"/>
        <v>0</v>
      </c>
      <c r="M38" s="48">
        <f t="shared" si="6"/>
        <v>0</v>
      </c>
      <c r="N38" s="18">
        <f t="shared" si="7"/>
        <v>0</v>
      </c>
    </row>
    <row r="39" spans="1:14" x14ac:dyDescent="0.25">
      <c r="A39" s="13"/>
      <c r="B39" s="14"/>
      <c r="C39" s="14"/>
      <c r="D39" s="15"/>
      <c r="E39" s="16"/>
      <c r="F39" s="17"/>
      <c r="G39" s="17"/>
      <c r="H39" s="26">
        <f t="shared" si="0"/>
        <v>0</v>
      </c>
      <c r="I39" s="44"/>
      <c r="J39" s="46"/>
      <c r="K39" s="31">
        <f t="shared" si="1"/>
        <v>0</v>
      </c>
      <c r="L39" s="74">
        <f t="shared" si="5"/>
        <v>0</v>
      </c>
      <c r="M39" s="48">
        <f t="shared" si="6"/>
        <v>0</v>
      </c>
      <c r="N39" s="18">
        <f t="shared" si="7"/>
        <v>0</v>
      </c>
    </row>
    <row r="40" spans="1:14" x14ac:dyDescent="0.25">
      <c r="A40" s="13"/>
      <c r="B40" s="14"/>
      <c r="C40" s="14"/>
      <c r="D40" s="15"/>
      <c r="E40" s="16"/>
      <c r="F40" s="17"/>
      <c r="G40" s="17"/>
      <c r="H40" s="26">
        <f t="shared" si="0"/>
        <v>0</v>
      </c>
      <c r="I40" s="44"/>
      <c r="J40" s="46"/>
      <c r="K40" s="31">
        <f t="shared" si="1"/>
        <v>0</v>
      </c>
      <c r="L40" s="74">
        <f t="shared" si="5"/>
        <v>0</v>
      </c>
      <c r="M40" s="48">
        <f t="shared" si="6"/>
        <v>0</v>
      </c>
      <c r="N40" s="18">
        <f t="shared" si="7"/>
        <v>0</v>
      </c>
    </row>
    <row r="41" spans="1:14" x14ac:dyDescent="0.25">
      <c r="A41" s="13"/>
      <c r="B41" s="14"/>
      <c r="C41" s="14"/>
      <c r="D41" s="15"/>
      <c r="E41" s="16"/>
      <c r="F41" s="17"/>
      <c r="G41" s="17"/>
      <c r="H41" s="26">
        <f t="shared" si="0"/>
        <v>0</v>
      </c>
      <c r="I41" s="44"/>
      <c r="J41" s="46"/>
      <c r="K41" s="31">
        <f t="shared" si="1"/>
        <v>0</v>
      </c>
      <c r="L41" s="74">
        <f t="shared" si="5"/>
        <v>0</v>
      </c>
      <c r="M41" s="48">
        <f t="shared" si="6"/>
        <v>0</v>
      </c>
      <c r="N41" s="18">
        <f t="shared" si="7"/>
        <v>0</v>
      </c>
    </row>
    <row r="42" spans="1:14" x14ac:dyDescent="0.25">
      <c r="A42" s="13"/>
      <c r="B42" s="14"/>
      <c r="C42" s="14"/>
      <c r="D42" s="15"/>
      <c r="E42" s="16"/>
      <c r="F42" s="17"/>
      <c r="G42" s="17"/>
      <c r="H42" s="26">
        <f t="shared" si="0"/>
        <v>0</v>
      </c>
      <c r="I42" s="44"/>
      <c r="J42" s="46"/>
      <c r="K42" s="31">
        <f t="shared" si="1"/>
        <v>0</v>
      </c>
      <c r="L42" s="74">
        <f t="shared" si="5"/>
        <v>0</v>
      </c>
      <c r="M42" s="48">
        <f t="shared" si="6"/>
        <v>0</v>
      </c>
      <c r="N42" s="18">
        <f t="shared" si="7"/>
        <v>0</v>
      </c>
    </row>
    <row r="43" spans="1:14" x14ac:dyDescent="0.25">
      <c r="A43" s="13"/>
      <c r="B43" s="14"/>
      <c r="C43" s="14"/>
      <c r="D43" s="15"/>
      <c r="E43" s="16"/>
      <c r="F43" s="17"/>
      <c r="G43" s="17"/>
      <c r="H43" s="26">
        <f t="shared" si="0"/>
        <v>0</v>
      </c>
      <c r="I43" s="44"/>
      <c r="J43" s="46"/>
      <c r="K43" s="31">
        <f t="shared" si="1"/>
        <v>0</v>
      </c>
      <c r="L43" s="74">
        <f t="shared" si="5"/>
        <v>0</v>
      </c>
      <c r="M43" s="48">
        <f t="shared" si="6"/>
        <v>0</v>
      </c>
      <c r="N43" s="18">
        <f t="shared" si="7"/>
        <v>0</v>
      </c>
    </row>
    <row r="44" spans="1:14" x14ac:dyDescent="0.25">
      <c r="A44" s="13"/>
      <c r="B44" s="14"/>
      <c r="C44" s="14"/>
      <c r="D44" s="15"/>
      <c r="E44" s="16"/>
      <c r="F44" s="17"/>
      <c r="G44" s="17"/>
      <c r="H44" s="26">
        <f t="shared" si="0"/>
        <v>0</v>
      </c>
      <c r="I44" s="44"/>
      <c r="J44" s="46"/>
      <c r="K44" s="31">
        <f t="shared" si="1"/>
        <v>0</v>
      </c>
      <c r="L44" s="74">
        <f t="shared" si="5"/>
        <v>0</v>
      </c>
      <c r="M44" s="48">
        <f t="shared" si="6"/>
        <v>0</v>
      </c>
      <c r="N44" s="18">
        <f t="shared" si="7"/>
        <v>0</v>
      </c>
    </row>
    <row r="45" spans="1:14" x14ac:dyDescent="0.25">
      <c r="A45" s="13"/>
      <c r="B45" s="14"/>
      <c r="C45" s="14"/>
      <c r="D45" s="15"/>
      <c r="E45" s="16"/>
      <c r="F45" s="17"/>
      <c r="G45" s="17"/>
      <c r="H45" s="26">
        <f t="shared" si="0"/>
        <v>0</v>
      </c>
      <c r="I45" s="44"/>
      <c r="J45" s="46"/>
      <c r="K45" s="31">
        <f t="shared" si="1"/>
        <v>0</v>
      </c>
      <c r="L45" s="74">
        <f t="shared" si="5"/>
        <v>0</v>
      </c>
      <c r="M45" s="48">
        <f t="shared" si="6"/>
        <v>0</v>
      </c>
      <c r="N45" s="18">
        <f t="shared" si="7"/>
        <v>0</v>
      </c>
    </row>
    <row r="46" spans="1:14" x14ac:dyDescent="0.25">
      <c r="A46" s="13"/>
      <c r="B46" s="14"/>
      <c r="C46" s="14"/>
      <c r="D46" s="15"/>
      <c r="E46" s="16"/>
      <c r="F46" s="17"/>
      <c r="G46" s="17"/>
      <c r="H46" s="26">
        <f t="shared" si="0"/>
        <v>0</v>
      </c>
      <c r="I46" s="44"/>
      <c r="J46" s="46"/>
      <c r="K46" s="31">
        <f t="shared" si="1"/>
        <v>0</v>
      </c>
      <c r="L46" s="74">
        <f t="shared" si="5"/>
        <v>0</v>
      </c>
      <c r="M46" s="48">
        <f t="shared" si="6"/>
        <v>0</v>
      </c>
      <c r="N46" s="18">
        <f t="shared" si="7"/>
        <v>0</v>
      </c>
    </row>
    <row r="47" spans="1:14" x14ac:dyDescent="0.25">
      <c r="A47" s="13"/>
      <c r="B47" s="14"/>
      <c r="C47" s="14"/>
      <c r="D47" s="15"/>
      <c r="E47" s="16"/>
      <c r="F47" s="17"/>
      <c r="G47" s="17"/>
      <c r="H47" s="26">
        <f t="shared" si="0"/>
        <v>0</v>
      </c>
      <c r="I47" s="44"/>
      <c r="J47" s="46"/>
      <c r="K47" s="31">
        <f t="shared" si="1"/>
        <v>0</v>
      </c>
      <c r="L47" s="74">
        <f t="shared" si="5"/>
        <v>0</v>
      </c>
      <c r="M47" s="48">
        <f t="shared" si="6"/>
        <v>0</v>
      </c>
      <c r="N47" s="18">
        <f t="shared" si="7"/>
        <v>0</v>
      </c>
    </row>
    <row r="48" spans="1:14" x14ac:dyDescent="0.25">
      <c r="A48" s="13"/>
      <c r="B48" s="14"/>
      <c r="C48" s="14"/>
      <c r="D48" s="15"/>
      <c r="E48" s="16"/>
      <c r="F48" s="17"/>
      <c r="G48" s="17"/>
      <c r="H48" s="26">
        <f t="shared" si="0"/>
        <v>0</v>
      </c>
      <c r="I48" s="44"/>
      <c r="J48" s="46"/>
      <c r="K48" s="31">
        <f t="shared" si="1"/>
        <v>0</v>
      </c>
      <c r="L48" s="74">
        <f t="shared" si="5"/>
        <v>0</v>
      </c>
      <c r="M48" s="48">
        <f t="shared" si="6"/>
        <v>0</v>
      </c>
      <c r="N48" s="18">
        <f t="shared" si="7"/>
        <v>0</v>
      </c>
    </row>
    <row r="49" spans="1:14" x14ac:dyDescent="0.25">
      <c r="A49" s="13"/>
      <c r="B49" s="14"/>
      <c r="C49" s="14"/>
      <c r="D49" s="15"/>
      <c r="E49" s="16"/>
      <c r="F49" s="17"/>
      <c r="G49" s="17"/>
      <c r="H49" s="26">
        <f t="shared" si="0"/>
        <v>0</v>
      </c>
      <c r="I49" s="44"/>
      <c r="J49" s="46"/>
      <c r="K49" s="31">
        <f t="shared" si="1"/>
        <v>0</v>
      </c>
      <c r="L49" s="74">
        <f t="shared" si="5"/>
        <v>0</v>
      </c>
      <c r="M49" s="48">
        <f t="shared" si="6"/>
        <v>0</v>
      </c>
      <c r="N49" s="18">
        <f t="shared" si="7"/>
        <v>0</v>
      </c>
    </row>
    <row r="50" spans="1:14" x14ac:dyDescent="0.25">
      <c r="A50" s="13"/>
      <c r="B50" s="14"/>
      <c r="C50" s="14"/>
      <c r="D50" s="15"/>
      <c r="E50" s="16"/>
      <c r="F50" s="17"/>
      <c r="G50" s="17"/>
      <c r="H50" s="26">
        <f t="shared" si="0"/>
        <v>0</v>
      </c>
      <c r="I50" s="44"/>
      <c r="J50" s="46"/>
      <c r="K50" s="31">
        <f t="shared" si="1"/>
        <v>0</v>
      </c>
      <c r="L50" s="74">
        <f t="shared" si="5"/>
        <v>0</v>
      </c>
      <c r="M50" s="48">
        <f t="shared" si="6"/>
        <v>0</v>
      </c>
      <c r="N50" s="18">
        <f t="shared" si="7"/>
        <v>0</v>
      </c>
    </row>
    <row r="51" spans="1:14" x14ac:dyDescent="0.25">
      <c r="A51" s="13"/>
      <c r="B51" s="14"/>
      <c r="C51" s="14"/>
      <c r="D51" s="15"/>
      <c r="E51" s="16"/>
      <c r="F51" s="17"/>
      <c r="G51" s="17"/>
      <c r="H51" s="26">
        <f t="shared" si="0"/>
        <v>0</v>
      </c>
      <c r="I51" s="44"/>
      <c r="J51" s="46"/>
      <c r="K51" s="31">
        <f t="shared" si="1"/>
        <v>0</v>
      </c>
      <c r="L51" s="74">
        <f t="shared" ref="L51:L55" si="8">ROUND(I51*G51,2)</f>
        <v>0</v>
      </c>
      <c r="M51" s="48">
        <f t="shared" ref="M51:M55" si="9">ROUND(J51*G51,2)</f>
        <v>0</v>
      </c>
      <c r="N51" s="18">
        <f t="shared" ref="N51:N55" si="10">ROUND(K51*G51,2)</f>
        <v>0</v>
      </c>
    </row>
    <row r="52" spans="1:14" x14ac:dyDescent="0.25">
      <c r="A52" s="13"/>
      <c r="B52" s="14"/>
      <c r="C52" s="14"/>
      <c r="D52" s="15"/>
      <c r="E52" s="16"/>
      <c r="F52" s="17"/>
      <c r="G52" s="17"/>
      <c r="H52" s="26">
        <f t="shared" si="0"/>
        <v>0</v>
      </c>
      <c r="I52" s="44"/>
      <c r="J52" s="46"/>
      <c r="K52" s="31">
        <f t="shared" si="1"/>
        <v>0</v>
      </c>
      <c r="L52" s="74">
        <f t="shared" si="8"/>
        <v>0</v>
      </c>
      <c r="M52" s="48">
        <f t="shared" si="9"/>
        <v>0</v>
      </c>
      <c r="N52" s="18">
        <f t="shared" si="10"/>
        <v>0</v>
      </c>
    </row>
    <row r="53" spans="1:14" x14ac:dyDescent="0.25">
      <c r="A53" s="13"/>
      <c r="B53" s="14"/>
      <c r="C53" s="14"/>
      <c r="D53" s="15"/>
      <c r="E53" s="16"/>
      <c r="F53" s="17"/>
      <c r="G53" s="17"/>
      <c r="H53" s="26">
        <f t="shared" si="0"/>
        <v>0</v>
      </c>
      <c r="I53" s="44"/>
      <c r="J53" s="46"/>
      <c r="K53" s="31">
        <f t="shared" si="1"/>
        <v>0</v>
      </c>
      <c r="L53" s="74">
        <f t="shared" si="8"/>
        <v>0</v>
      </c>
      <c r="M53" s="48">
        <f t="shared" si="9"/>
        <v>0</v>
      </c>
      <c r="N53" s="18">
        <f t="shared" si="10"/>
        <v>0</v>
      </c>
    </row>
    <row r="54" spans="1:14" x14ac:dyDescent="0.25">
      <c r="A54" s="13"/>
      <c r="B54" s="14"/>
      <c r="C54" s="14"/>
      <c r="D54" s="15"/>
      <c r="E54" s="16"/>
      <c r="F54" s="17"/>
      <c r="G54" s="17"/>
      <c r="H54" s="26">
        <f t="shared" si="0"/>
        <v>0</v>
      </c>
      <c r="I54" s="44"/>
      <c r="J54" s="46"/>
      <c r="K54" s="31">
        <f t="shared" si="1"/>
        <v>0</v>
      </c>
      <c r="L54" s="74">
        <f t="shared" si="8"/>
        <v>0</v>
      </c>
      <c r="M54" s="48">
        <f t="shared" si="9"/>
        <v>0</v>
      </c>
      <c r="N54" s="18">
        <f t="shared" si="10"/>
        <v>0</v>
      </c>
    </row>
    <row r="55" spans="1:14" x14ac:dyDescent="0.25">
      <c r="A55" s="13"/>
      <c r="B55" s="14"/>
      <c r="C55" s="14"/>
      <c r="D55" s="15"/>
      <c r="E55" s="16"/>
      <c r="F55" s="17"/>
      <c r="G55" s="17"/>
      <c r="H55" s="26">
        <f t="shared" si="0"/>
        <v>0</v>
      </c>
      <c r="I55" s="44"/>
      <c r="J55" s="46"/>
      <c r="K55" s="31">
        <f t="shared" si="1"/>
        <v>0</v>
      </c>
      <c r="L55" s="74">
        <f t="shared" si="8"/>
        <v>0</v>
      </c>
      <c r="M55" s="48">
        <f t="shared" si="9"/>
        <v>0</v>
      </c>
      <c r="N55" s="18">
        <f t="shared" si="10"/>
        <v>0</v>
      </c>
    </row>
    <row r="56" spans="1:14" x14ac:dyDescent="0.25">
      <c r="A56" s="13"/>
      <c r="B56" s="14"/>
      <c r="C56" s="14"/>
      <c r="D56" s="15"/>
      <c r="E56" s="16"/>
      <c r="F56" s="17"/>
      <c r="G56" s="17"/>
      <c r="H56" s="26">
        <f t="shared" si="0"/>
        <v>0</v>
      </c>
      <c r="I56" s="44"/>
      <c r="J56" s="46"/>
      <c r="K56" s="31">
        <f t="shared" si="1"/>
        <v>0</v>
      </c>
      <c r="L56" s="74">
        <f t="shared" si="2"/>
        <v>0</v>
      </c>
      <c r="M56" s="48">
        <f t="shared" si="3"/>
        <v>0</v>
      </c>
      <c r="N56" s="18">
        <f t="shared" si="4"/>
        <v>0</v>
      </c>
    </row>
    <row r="57" spans="1:14" x14ac:dyDescent="0.25">
      <c r="A57" s="13"/>
      <c r="B57" s="14"/>
      <c r="C57" s="14"/>
      <c r="D57" s="15"/>
      <c r="E57" s="16"/>
      <c r="F57" s="17"/>
      <c r="G57" s="17"/>
      <c r="H57" s="26">
        <f t="shared" si="0"/>
        <v>0</v>
      </c>
      <c r="I57" s="44"/>
      <c r="J57" s="46"/>
      <c r="K57" s="31">
        <f t="shared" si="1"/>
        <v>0</v>
      </c>
      <c r="L57" s="74">
        <f t="shared" si="2"/>
        <v>0</v>
      </c>
      <c r="M57" s="48">
        <f t="shared" si="3"/>
        <v>0</v>
      </c>
      <c r="N57" s="18">
        <f t="shared" si="4"/>
        <v>0</v>
      </c>
    </row>
    <row r="58" spans="1:14" x14ac:dyDescent="0.25">
      <c r="A58" s="13"/>
      <c r="B58" s="14"/>
      <c r="C58" s="14"/>
      <c r="D58" s="15"/>
      <c r="E58" s="16"/>
      <c r="F58" s="17"/>
      <c r="G58" s="17"/>
      <c r="H58" s="26">
        <f t="shared" si="0"/>
        <v>0</v>
      </c>
      <c r="I58" s="44"/>
      <c r="J58" s="46"/>
      <c r="K58" s="31">
        <f t="shared" si="1"/>
        <v>0</v>
      </c>
      <c r="L58" s="74">
        <f t="shared" si="2"/>
        <v>0</v>
      </c>
      <c r="M58" s="48">
        <f t="shared" si="3"/>
        <v>0</v>
      </c>
      <c r="N58" s="18">
        <f t="shared" si="4"/>
        <v>0</v>
      </c>
    </row>
    <row r="59" spans="1:14" x14ac:dyDescent="0.25">
      <c r="A59" s="13"/>
      <c r="B59" s="14"/>
      <c r="C59" s="14"/>
      <c r="D59" s="15"/>
      <c r="E59" s="16"/>
      <c r="F59" s="17"/>
      <c r="G59" s="17"/>
      <c r="H59" s="26">
        <f t="shared" si="0"/>
        <v>0</v>
      </c>
      <c r="I59" s="44"/>
      <c r="J59" s="46"/>
      <c r="K59" s="31">
        <f t="shared" si="1"/>
        <v>0</v>
      </c>
      <c r="L59" s="74">
        <f t="shared" si="2"/>
        <v>0</v>
      </c>
      <c r="M59" s="48">
        <f t="shared" si="3"/>
        <v>0</v>
      </c>
      <c r="N59" s="18">
        <f t="shared" si="4"/>
        <v>0</v>
      </c>
    </row>
    <row r="60" spans="1:14" x14ac:dyDescent="0.25">
      <c r="A60" s="13"/>
      <c r="B60" s="14"/>
      <c r="C60" s="14"/>
      <c r="D60" s="15"/>
      <c r="E60" s="16"/>
      <c r="F60" s="17"/>
      <c r="G60" s="17"/>
      <c r="H60" s="26">
        <f t="shared" si="0"/>
        <v>0</v>
      </c>
      <c r="I60" s="44"/>
      <c r="J60" s="46"/>
      <c r="K60" s="31">
        <f t="shared" si="1"/>
        <v>0</v>
      </c>
      <c r="L60" s="74">
        <f t="shared" si="2"/>
        <v>0</v>
      </c>
      <c r="M60" s="48">
        <f t="shared" si="3"/>
        <v>0</v>
      </c>
      <c r="N60" s="18">
        <f t="shared" si="4"/>
        <v>0</v>
      </c>
    </row>
    <row r="61" spans="1:14" x14ac:dyDescent="0.25">
      <c r="A61" s="13"/>
      <c r="B61" s="14"/>
      <c r="C61" s="14"/>
      <c r="D61" s="15"/>
      <c r="E61" s="16"/>
      <c r="F61" s="17"/>
      <c r="G61" s="17"/>
      <c r="H61" s="26">
        <f t="shared" si="0"/>
        <v>0</v>
      </c>
      <c r="I61" s="44"/>
      <c r="J61" s="46"/>
      <c r="K61" s="31">
        <f t="shared" si="1"/>
        <v>0</v>
      </c>
      <c r="L61" s="74">
        <f t="shared" si="2"/>
        <v>0</v>
      </c>
      <c r="M61" s="48">
        <f t="shared" si="3"/>
        <v>0</v>
      </c>
      <c r="N61" s="18">
        <f t="shared" si="4"/>
        <v>0</v>
      </c>
    </row>
    <row r="62" spans="1:14" x14ac:dyDescent="0.25">
      <c r="A62" s="13"/>
      <c r="B62" s="14"/>
      <c r="C62" s="14"/>
      <c r="D62" s="15"/>
      <c r="E62" s="16"/>
      <c r="F62" s="17"/>
      <c r="G62" s="17"/>
      <c r="H62" s="26">
        <f t="shared" si="0"/>
        <v>0</v>
      </c>
      <c r="I62" s="44"/>
      <c r="J62" s="46"/>
      <c r="K62" s="31">
        <f t="shared" si="1"/>
        <v>0</v>
      </c>
      <c r="L62" s="74">
        <f t="shared" si="2"/>
        <v>0</v>
      </c>
      <c r="M62" s="48">
        <f t="shared" si="3"/>
        <v>0</v>
      </c>
      <c r="N62" s="18">
        <f t="shared" si="4"/>
        <v>0</v>
      </c>
    </row>
    <row r="63" spans="1:14" ht="15.75" thickBot="1" x14ac:dyDescent="0.3">
      <c r="A63" s="19"/>
      <c r="B63" s="20"/>
      <c r="C63" s="20"/>
      <c r="D63" s="21"/>
      <c r="E63" s="22"/>
      <c r="F63" s="23"/>
      <c r="G63" s="23"/>
      <c r="H63" s="27">
        <f t="shared" si="0"/>
        <v>0</v>
      </c>
      <c r="I63" s="45"/>
      <c r="J63" s="47"/>
      <c r="K63" s="32">
        <f t="shared" si="1"/>
        <v>0</v>
      </c>
      <c r="L63" s="75">
        <f t="shared" si="2"/>
        <v>0</v>
      </c>
      <c r="M63" s="49">
        <f t="shared" si="3"/>
        <v>0</v>
      </c>
      <c r="N63" s="24">
        <f t="shared" si="4"/>
        <v>0</v>
      </c>
    </row>
    <row r="64" spans="1:14" ht="15.75" thickBot="1" x14ac:dyDescent="0.3">
      <c r="A64" s="1"/>
      <c r="B64" s="1"/>
      <c r="C64" s="1"/>
      <c r="D64" s="2"/>
      <c r="E64" s="1"/>
      <c r="F64" s="1"/>
      <c r="G64" s="1"/>
      <c r="H64" s="1"/>
      <c r="I64" s="1"/>
      <c r="J64" s="1"/>
      <c r="K64" s="1"/>
      <c r="L64" s="1"/>
      <c r="M64" s="1"/>
      <c r="N64" s="1"/>
    </row>
    <row r="65" spans="1:14" ht="25.15" customHeight="1" thickBot="1" x14ac:dyDescent="0.3">
      <c r="A65" s="1"/>
      <c r="B65" s="1"/>
      <c r="C65" s="1"/>
      <c r="D65" s="2"/>
      <c r="E65" s="1"/>
      <c r="F65" s="1"/>
      <c r="G65" s="1"/>
      <c r="H65" s="1"/>
      <c r="I65" s="1"/>
      <c r="J65" s="1"/>
      <c r="K65" s="1"/>
      <c r="L65" s="525" t="s">
        <v>35</v>
      </c>
      <c r="M65" s="526"/>
      <c r="N65" s="12"/>
    </row>
    <row r="66" spans="1:14" ht="6" customHeight="1" thickBot="1" x14ac:dyDescent="0.3">
      <c r="A66" s="1"/>
      <c r="B66" s="1"/>
      <c r="C66" s="1"/>
      <c r="D66" s="2"/>
      <c r="E66" s="1"/>
      <c r="F66" s="1"/>
      <c r="G66" s="1"/>
      <c r="H66" s="1"/>
      <c r="I66" s="1"/>
      <c r="J66" s="1"/>
      <c r="K66" s="1"/>
      <c r="L66" s="38"/>
      <c r="M66" s="38"/>
      <c r="N66" s="39"/>
    </row>
    <row r="67" spans="1:14" ht="25.15" customHeight="1" thickBot="1" x14ac:dyDescent="0.3">
      <c r="A67" s="1"/>
      <c r="B67" s="1"/>
      <c r="C67" s="1"/>
      <c r="D67" s="2"/>
      <c r="E67" s="1"/>
      <c r="F67" s="1"/>
      <c r="G67" s="1"/>
      <c r="H67" s="1"/>
      <c r="I67" s="1"/>
      <c r="J67" s="1"/>
      <c r="K67" s="1"/>
      <c r="L67" s="527" t="s">
        <v>37</v>
      </c>
      <c r="M67" s="528"/>
      <c r="N67" s="51"/>
    </row>
    <row r="68" spans="1:14" ht="25.15" customHeight="1" thickBot="1" x14ac:dyDescent="0.3">
      <c r="A68" s="1"/>
      <c r="B68" s="1"/>
      <c r="C68" s="1"/>
      <c r="D68" s="2"/>
      <c r="E68" s="1"/>
      <c r="F68" s="1"/>
      <c r="G68" s="1"/>
      <c r="H68" s="1"/>
      <c r="I68" s="1"/>
      <c r="J68" s="1"/>
      <c r="K68" s="1"/>
      <c r="L68" s="533" t="s">
        <v>36</v>
      </c>
      <c r="M68" s="534"/>
      <c r="N68" s="50"/>
    </row>
    <row r="69" spans="1:14" ht="6" customHeight="1" thickBot="1" x14ac:dyDescent="0.3">
      <c r="A69" s="1"/>
      <c r="B69" s="1"/>
      <c r="C69" s="1"/>
      <c r="D69" s="2"/>
      <c r="E69" s="1"/>
      <c r="F69" s="1"/>
      <c r="G69" s="1"/>
      <c r="H69" s="1"/>
      <c r="I69" s="1"/>
      <c r="J69" s="1"/>
      <c r="K69" s="1"/>
      <c r="L69" s="38"/>
      <c r="M69" s="38"/>
      <c r="N69" s="52"/>
    </row>
    <row r="70" spans="1:14" ht="25.15" customHeight="1" thickBot="1" x14ac:dyDescent="0.3">
      <c r="A70" s="1"/>
      <c r="B70" s="1"/>
      <c r="C70" s="1"/>
      <c r="D70" s="2"/>
      <c r="E70" s="1"/>
      <c r="F70" s="1"/>
      <c r="G70" s="1"/>
      <c r="H70" s="1"/>
      <c r="I70" s="1"/>
      <c r="J70" s="1"/>
      <c r="K70" s="1"/>
      <c r="L70" s="525" t="s">
        <v>38</v>
      </c>
      <c r="M70" s="526"/>
      <c r="N70" s="12">
        <f>N65-N67+N68</f>
        <v>0</v>
      </c>
    </row>
    <row r="71" spans="1:14" ht="25.15" customHeight="1" thickBot="1" x14ac:dyDescent="0.3">
      <c r="A71" s="1"/>
      <c r="B71" s="1"/>
      <c r="C71" s="1"/>
      <c r="D71" s="2"/>
      <c r="E71" s="1"/>
      <c r="F71" s="1"/>
      <c r="G71" s="1"/>
      <c r="H71" s="1"/>
      <c r="I71" s="1"/>
      <c r="J71" s="1"/>
      <c r="K71" s="1"/>
      <c r="L71" s="535" t="s">
        <v>39</v>
      </c>
      <c r="M71" s="536"/>
      <c r="N71" s="71">
        <f>N70-N65</f>
        <v>0</v>
      </c>
    </row>
    <row r="72" spans="1:14" ht="25.15" customHeight="1" x14ac:dyDescent="0.25">
      <c r="A72" s="1"/>
      <c r="B72" s="1"/>
      <c r="C72" s="1"/>
      <c r="D72" s="2"/>
      <c r="E72" s="1"/>
      <c r="F72" s="1"/>
      <c r="G72" s="1"/>
      <c r="H72" s="1"/>
      <c r="I72" s="1"/>
      <c r="J72" s="1"/>
      <c r="K72" s="1"/>
      <c r="L72" s="53"/>
      <c r="M72" s="53"/>
      <c r="N72" s="54"/>
    </row>
    <row r="73" spans="1:14" x14ac:dyDescent="0.25">
      <c r="A73" s="529" t="str">
        <f>DADOS!B5</f>
        <v>SÃO FELIPE/BA</v>
      </c>
      <c r="B73" s="529"/>
      <c r="C73" s="529"/>
      <c r="D73" s="529"/>
      <c r="E73" s="1"/>
      <c r="F73" s="1"/>
      <c r="G73" s="42"/>
      <c r="H73" s="42"/>
      <c r="I73" s="42"/>
      <c r="J73" s="537">
        <f ca="1">DADOS!B18</f>
        <v>46099</v>
      </c>
      <c r="K73" s="537"/>
      <c r="L73" s="537"/>
      <c r="M73" s="537"/>
      <c r="N73" s="537"/>
    </row>
    <row r="74" spans="1:14" x14ac:dyDescent="0.25">
      <c r="A74" s="530" t="s">
        <v>20</v>
      </c>
      <c r="B74" s="530"/>
      <c r="C74" s="530"/>
      <c r="D74" s="530"/>
      <c r="E74" s="1"/>
      <c r="F74" s="1"/>
      <c r="G74" s="43"/>
      <c r="H74" s="43"/>
      <c r="I74" s="43"/>
      <c r="J74" s="530" t="s">
        <v>21</v>
      </c>
      <c r="K74" s="530"/>
      <c r="L74" s="530"/>
      <c r="M74" s="530"/>
      <c r="N74" s="530"/>
    </row>
    <row r="75" spans="1:14" x14ac:dyDescent="0.25">
      <c r="A75" s="1"/>
      <c r="B75" s="1"/>
      <c r="C75" s="1"/>
      <c r="D75" s="2"/>
      <c r="E75" s="1"/>
      <c r="F75" s="1"/>
      <c r="G75" s="1"/>
      <c r="H75" s="1"/>
      <c r="I75" s="1"/>
      <c r="J75" s="1"/>
      <c r="K75" s="1"/>
      <c r="L75" s="1"/>
      <c r="M75" s="1"/>
      <c r="N75" s="1"/>
    </row>
    <row r="76" spans="1:14" x14ac:dyDescent="0.25">
      <c r="A76" s="1"/>
      <c r="B76" s="1"/>
      <c r="C76" s="1"/>
      <c r="D76" s="2"/>
      <c r="E76" s="1"/>
      <c r="F76" s="1"/>
      <c r="G76" s="1"/>
      <c r="H76" s="1"/>
      <c r="I76" s="1"/>
      <c r="J76" s="1"/>
      <c r="K76" s="1"/>
      <c r="L76" s="1"/>
      <c r="M76" s="1"/>
      <c r="N76" s="1"/>
    </row>
    <row r="77" spans="1:14" x14ac:dyDescent="0.25">
      <c r="A77" s="1"/>
      <c r="B77" s="1"/>
      <c r="C77" s="1"/>
      <c r="D77" s="2"/>
      <c r="E77" s="1"/>
      <c r="F77" s="1"/>
      <c r="G77" s="1"/>
      <c r="H77" s="1"/>
      <c r="I77" s="1"/>
      <c r="J77" s="1"/>
      <c r="K77" s="1"/>
      <c r="L77" s="1"/>
      <c r="M77" s="1"/>
      <c r="N77" s="1"/>
    </row>
    <row r="78" spans="1:14" x14ac:dyDescent="0.25">
      <c r="A78" s="1"/>
      <c r="B78" s="1"/>
      <c r="C78" s="1"/>
      <c r="D78" s="2"/>
      <c r="E78" s="1"/>
      <c r="F78" s="1"/>
      <c r="G78" s="1"/>
      <c r="H78" s="1"/>
      <c r="I78" s="1"/>
      <c r="J78" s="1"/>
      <c r="K78" s="1"/>
      <c r="L78" s="1"/>
      <c r="M78" s="1"/>
      <c r="N78" s="1"/>
    </row>
    <row r="79" spans="1:14" x14ac:dyDescent="0.25">
      <c r="A79" s="1"/>
      <c r="B79" s="1"/>
      <c r="C79" s="1"/>
      <c r="D79" s="2"/>
      <c r="E79" s="1"/>
      <c r="F79" s="1"/>
      <c r="G79" s="1"/>
      <c r="H79" s="1"/>
      <c r="I79" s="1"/>
      <c r="J79" s="1"/>
      <c r="K79" s="1"/>
      <c r="L79" s="1"/>
      <c r="M79" s="1"/>
      <c r="N79" s="1"/>
    </row>
    <row r="80" spans="1:14" x14ac:dyDescent="0.25">
      <c r="A80" s="1"/>
      <c r="B80" s="1"/>
      <c r="C80" s="1"/>
      <c r="D80" s="2"/>
      <c r="E80" s="1"/>
      <c r="F80" s="1"/>
      <c r="G80" s="1"/>
      <c r="H80" s="1"/>
      <c r="I80" s="1"/>
      <c r="J80" s="1"/>
      <c r="K80" s="1"/>
      <c r="L80" s="1"/>
      <c r="M80" s="1"/>
      <c r="N80" s="1"/>
    </row>
    <row r="81" spans="1:14" x14ac:dyDescent="0.25">
      <c r="A81" s="531"/>
      <c r="B81" s="531"/>
      <c r="C81" s="531"/>
      <c r="D81" s="531"/>
      <c r="E81" s="1"/>
      <c r="F81" s="1"/>
      <c r="G81" s="1"/>
      <c r="H81" s="1"/>
      <c r="I81" s="1"/>
      <c r="J81" s="1"/>
      <c r="K81" s="1"/>
      <c r="L81" s="1"/>
      <c r="M81" s="1"/>
      <c r="N81" s="1"/>
    </row>
    <row r="82" spans="1:14" x14ac:dyDescent="0.25">
      <c r="A82" s="532" t="s">
        <v>23</v>
      </c>
      <c r="B82" s="532"/>
      <c r="C82" s="532"/>
      <c r="D82" s="532"/>
      <c r="E82" s="1"/>
      <c r="F82" s="1"/>
      <c r="G82" s="1"/>
      <c r="H82" s="1"/>
      <c r="I82" s="1"/>
      <c r="J82" s="1"/>
      <c r="K82" s="1"/>
      <c r="L82" s="1"/>
      <c r="M82" s="1"/>
      <c r="N82" s="1"/>
    </row>
    <row r="83" spans="1:14" x14ac:dyDescent="0.25">
      <c r="A83" s="524" t="s">
        <v>22</v>
      </c>
      <c r="B83" s="524"/>
      <c r="C83" s="523">
        <f>DADOS!B40</f>
        <v>0</v>
      </c>
      <c r="D83" s="523"/>
      <c r="E83" s="1"/>
      <c r="F83" s="1"/>
      <c r="G83" s="1"/>
      <c r="H83" s="1"/>
      <c r="I83" s="1"/>
      <c r="J83" s="1"/>
      <c r="K83" s="1"/>
      <c r="L83" s="1"/>
      <c r="M83" s="1"/>
      <c r="N83" s="1"/>
    </row>
    <row r="84" spans="1:14" x14ac:dyDescent="0.25">
      <c r="A84" s="524" t="s">
        <v>24</v>
      </c>
      <c r="B84" s="524"/>
      <c r="C84" s="523">
        <f>DADOS!B41</f>
        <v>0</v>
      </c>
      <c r="D84" s="523"/>
      <c r="E84" s="1"/>
      <c r="F84" s="1"/>
      <c r="G84" s="1"/>
      <c r="H84" s="1"/>
      <c r="I84" s="1"/>
      <c r="J84" s="1"/>
      <c r="K84" s="1"/>
      <c r="L84" s="1"/>
      <c r="M84" s="1"/>
      <c r="N84" s="1"/>
    </row>
    <row r="85" spans="1:14" x14ac:dyDescent="0.25">
      <c r="A85" s="524" t="s">
        <v>25</v>
      </c>
      <c r="B85" s="524"/>
      <c r="C85" s="523">
        <f>DADOS!B42</f>
        <v>0</v>
      </c>
      <c r="D85" s="523"/>
      <c r="E85" s="1"/>
      <c r="F85" s="1"/>
      <c r="G85" s="1"/>
      <c r="H85" s="1"/>
      <c r="I85" s="1"/>
      <c r="J85" s="1"/>
      <c r="K85" s="1"/>
      <c r="L85" s="1"/>
      <c r="M85" s="1"/>
      <c r="N85" s="1"/>
    </row>
  </sheetData>
  <mergeCells count="31">
    <mergeCell ref="A85:B85"/>
    <mergeCell ref="C85:D85"/>
    <mergeCell ref="L65:M65"/>
    <mergeCell ref="L67:M67"/>
    <mergeCell ref="A73:D73"/>
    <mergeCell ref="A74:D74"/>
    <mergeCell ref="A81:D81"/>
    <mergeCell ref="A82:D82"/>
    <mergeCell ref="L68:M68"/>
    <mergeCell ref="L70:M70"/>
    <mergeCell ref="L71:M71"/>
    <mergeCell ref="J73:N73"/>
    <mergeCell ref="J74:N74"/>
    <mergeCell ref="A83:B83"/>
    <mergeCell ref="C83:D83"/>
    <mergeCell ref="A84:B84"/>
    <mergeCell ref="A1:F1"/>
    <mergeCell ref="A2:F2"/>
    <mergeCell ref="A3:F3"/>
    <mergeCell ref="A5:D5"/>
    <mergeCell ref="E5:I5"/>
    <mergeCell ref="A6:D6"/>
    <mergeCell ref="E6:I6"/>
    <mergeCell ref="A7:D7"/>
    <mergeCell ref="E7:F7"/>
    <mergeCell ref="G7:H7"/>
    <mergeCell ref="C84:D84"/>
    <mergeCell ref="A8:D8"/>
    <mergeCell ref="E8:F8"/>
    <mergeCell ref="G8:H8"/>
    <mergeCell ref="A10:N10"/>
  </mergeCells>
  <printOptions horizontalCentered="1"/>
  <pageMargins left="0.59055118110236227" right="0.59055118110236227" top="0.59055118110236227" bottom="0.98425196850393704" header="0.31496062992125984" footer="0.31496062992125984"/>
  <pageSetup paperSize="9" scale="60" fitToHeight="0" orientation="landscape" r:id="rId1"/>
  <headerFooter>
    <oddFooter>&amp;RPágina &amp;P de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Planilha14">
    <pageSetUpPr fitToPage="1"/>
  </sheetPr>
  <dimension ref="A1:O48"/>
  <sheetViews>
    <sheetView showGridLines="0" zoomScale="85" zoomScaleNormal="85" workbookViewId="0">
      <selection activeCell="K48" sqref="A1:K48"/>
    </sheetView>
  </sheetViews>
  <sheetFormatPr defaultRowHeight="15" x14ac:dyDescent="0.25"/>
  <cols>
    <col min="1" max="1" width="6.28515625" customWidth="1"/>
    <col min="2" max="2" width="10.7109375" customWidth="1"/>
    <col min="3" max="3" width="8.7109375" customWidth="1"/>
    <col min="4" max="4" width="60.7109375" customWidth="1"/>
    <col min="5" max="5" width="5.7109375" customWidth="1"/>
    <col min="6" max="6" width="10.7109375" customWidth="1"/>
    <col min="7" max="11" width="14.7109375" customWidth="1"/>
    <col min="13" max="13" width="12.28515625" customWidth="1"/>
    <col min="14" max="14" width="10.42578125" customWidth="1"/>
  </cols>
  <sheetData>
    <row r="1" spans="1:14" ht="30" customHeight="1" x14ac:dyDescent="0.25">
      <c r="A1" s="414" t="s">
        <v>148</v>
      </c>
      <c r="B1" s="414"/>
      <c r="C1" s="414"/>
      <c r="D1" s="414"/>
      <c r="E1" s="414"/>
      <c r="F1" s="414"/>
      <c r="G1" s="172"/>
    </row>
    <row r="2" spans="1:14" ht="13.5" customHeight="1" x14ac:dyDescent="0.25">
      <c r="A2" s="415" t="s">
        <v>149</v>
      </c>
      <c r="B2" s="415"/>
      <c r="C2" s="415"/>
      <c r="D2" s="415"/>
      <c r="E2" s="415"/>
      <c r="F2" s="415"/>
      <c r="G2" s="172"/>
    </row>
    <row r="3" spans="1:14" ht="27.75" customHeight="1" thickBot="1" x14ac:dyDescent="0.3">
      <c r="A3" s="405" t="s">
        <v>151</v>
      </c>
      <c r="B3" s="405"/>
      <c r="C3" s="405"/>
      <c r="D3" s="405"/>
      <c r="E3" s="405"/>
      <c r="F3" s="405"/>
      <c r="G3" s="173"/>
    </row>
    <row r="4" spans="1:14" ht="14.25" customHeight="1" thickBot="1" x14ac:dyDescent="0.3">
      <c r="A4" s="1"/>
      <c r="B4" s="1"/>
      <c r="C4" s="1"/>
      <c r="D4" s="2"/>
      <c r="E4" s="1"/>
      <c r="F4" s="1"/>
      <c r="G4" s="1"/>
      <c r="H4" s="1"/>
      <c r="I4" s="1"/>
      <c r="M4" s="78" t="s">
        <v>19</v>
      </c>
      <c r="N4" s="77">
        <f>DADOS!B12</f>
        <v>1.2035</v>
      </c>
    </row>
    <row r="5" spans="1:14" s="36" customFormat="1" ht="12.75" thickBot="1" x14ac:dyDescent="0.25">
      <c r="A5" s="478" t="s">
        <v>0</v>
      </c>
      <c r="B5" s="478"/>
      <c r="C5" s="478"/>
      <c r="D5" s="478"/>
      <c r="E5" s="478" t="s">
        <v>1</v>
      </c>
      <c r="F5" s="478"/>
      <c r="G5" s="478"/>
      <c r="H5" s="478"/>
      <c r="I5" s="478"/>
    </row>
    <row r="6" spans="1:14" ht="30" customHeight="1" thickBot="1" x14ac:dyDescent="0.3">
      <c r="A6" s="490" t="str">
        <f>DADOS!B4</f>
        <v>PREFEITURA MUNICIPAL DE SÃO FELIPE</v>
      </c>
      <c r="B6" s="490"/>
      <c r="C6" s="490"/>
      <c r="D6" s="490"/>
      <c r="E6" s="492" t="str">
        <f>DADOS!B8</f>
        <v xml:space="preserve">REFORMA DE UNIDADES DE SAÚDE NO MUNICIPIO DE SÃO FELIPE:UNIDADE INOCÊNCIO
</v>
      </c>
      <c r="F6" s="492"/>
      <c r="G6" s="492"/>
      <c r="H6" s="492"/>
      <c r="I6" s="492"/>
      <c r="M6" s="55" t="s">
        <v>43</v>
      </c>
      <c r="N6" s="76">
        <v>1</v>
      </c>
    </row>
    <row r="7" spans="1:14" s="36" customFormat="1" ht="15.75" thickBot="1" x14ac:dyDescent="0.3">
      <c r="A7" s="478" t="s">
        <v>15</v>
      </c>
      <c r="B7" s="478"/>
      <c r="C7" s="478"/>
      <c r="D7" s="478"/>
      <c r="E7" s="478" t="s">
        <v>16</v>
      </c>
      <c r="F7" s="478"/>
      <c r="G7" s="478" t="s">
        <v>150</v>
      </c>
      <c r="H7" s="478"/>
      <c r="I7" s="174" t="s">
        <v>18</v>
      </c>
      <c r="M7"/>
      <c r="N7"/>
    </row>
    <row r="8" spans="1:14" ht="30" customHeight="1" thickBot="1" x14ac:dyDescent="0.3">
      <c r="A8" s="490" t="str">
        <f>DADOS!B5</f>
        <v>SÃO FELIPE/BA</v>
      </c>
      <c r="B8" s="490"/>
      <c r="C8" s="490"/>
      <c r="D8" s="490"/>
      <c r="E8" s="491">
        <f ca="1">DADOS!B18</f>
        <v>46099</v>
      </c>
      <c r="F8" s="491"/>
      <c r="G8" s="492" t="str">
        <f>DADOS!B10</f>
        <v xml:space="preserve">SINAPI - 01/2026 - Bahia
ORSE - 12/2025 - Sergipe
</v>
      </c>
      <c r="H8" s="492"/>
      <c r="I8" s="175">
        <f>DADOS!B11</f>
        <v>0.20349999999999999</v>
      </c>
      <c r="M8" s="56" t="s">
        <v>40</v>
      </c>
      <c r="N8" s="76">
        <v>1</v>
      </c>
    </row>
    <row r="9" spans="1:14" ht="24" customHeight="1" x14ac:dyDescent="0.25">
      <c r="A9" s="415" t="s">
        <v>42</v>
      </c>
      <c r="B9" s="415"/>
      <c r="C9" s="415"/>
      <c r="D9" s="415"/>
      <c r="E9" s="415"/>
      <c r="F9" s="415"/>
      <c r="G9" s="415"/>
      <c r="H9" s="415"/>
      <c r="I9" s="415"/>
      <c r="J9" s="415"/>
      <c r="K9" s="415"/>
      <c r="L9" s="177"/>
      <c r="M9" s="177"/>
      <c r="N9" s="177"/>
    </row>
    <row r="10" spans="1:14" ht="6" customHeight="1" thickBot="1" x14ac:dyDescent="0.3">
      <c r="A10" s="1"/>
      <c r="B10" s="1"/>
      <c r="C10" s="1"/>
      <c r="D10" s="2"/>
      <c r="E10" s="1"/>
      <c r="F10" s="1"/>
      <c r="G10" s="1"/>
      <c r="H10" s="1"/>
      <c r="I10" s="1"/>
      <c r="J10" s="1"/>
      <c r="K10" s="1"/>
    </row>
    <row r="11" spans="1:14" s="37" customFormat="1" ht="30.6" customHeight="1" thickBot="1" x14ac:dyDescent="0.25">
      <c r="A11" s="3" t="s">
        <v>2</v>
      </c>
      <c r="B11" s="4" t="s">
        <v>3</v>
      </c>
      <c r="C11" s="4" t="s">
        <v>4</v>
      </c>
      <c r="D11" s="4" t="s">
        <v>5</v>
      </c>
      <c r="E11" s="4" t="s">
        <v>6</v>
      </c>
      <c r="F11" s="4" t="s">
        <v>7</v>
      </c>
      <c r="G11" s="4" t="s">
        <v>52</v>
      </c>
      <c r="H11" s="4" t="s">
        <v>53</v>
      </c>
      <c r="I11" s="4" t="s">
        <v>54</v>
      </c>
      <c r="J11" s="4" t="s">
        <v>55</v>
      </c>
      <c r="K11" s="5" t="s">
        <v>10</v>
      </c>
    </row>
    <row r="12" spans="1:14" ht="15.75" thickTop="1" x14ac:dyDescent="0.25">
      <c r="A12" s="65">
        <v>1</v>
      </c>
      <c r="B12" s="66"/>
      <c r="C12" s="66"/>
      <c r="D12" s="67" t="s">
        <v>41</v>
      </c>
      <c r="E12" s="68"/>
      <c r="F12" s="69"/>
      <c r="G12" s="69"/>
      <c r="H12" s="69"/>
      <c r="I12" s="69"/>
      <c r="J12" s="69"/>
      <c r="K12" s="70">
        <f>SUM(K13:K32)</f>
        <v>0</v>
      </c>
    </row>
    <row r="13" spans="1:14" x14ac:dyDescent="0.25">
      <c r="A13" s="13"/>
      <c r="B13" s="14"/>
      <c r="C13" s="14"/>
      <c r="D13" s="15"/>
      <c r="E13" s="16"/>
      <c r="F13" s="17"/>
      <c r="G13" s="17"/>
      <c r="H13" s="17">
        <f t="shared" ref="H13:H32" si="0">ROUND(G13*$N$6,2)</f>
        <v>0</v>
      </c>
      <c r="I13" s="17">
        <f t="shared" ref="I13:I32" si="1">ROUND(H13*$N$8,2)</f>
        <v>0</v>
      </c>
      <c r="J13" s="17">
        <f t="shared" ref="J13:J32" si="2">ROUND(I13*$N$4,2)</f>
        <v>0</v>
      </c>
      <c r="K13" s="18">
        <f>ROUND(J13*F13,2)</f>
        <v>0</v>
      </c>
    </row>
    <row r="14" spans="1:14" x14ac:dyDescent="0.25">
      <c r="A14" s="13"/>
      <c r="B14" s="14"/>
      <c r="C14" s="14"/>
      <c r="D14" s="15"/>
      <c r="E14" s="16"/>
      <c r="F14" s="17"/>
      <c r="G14" s="17"/>
      <c r="H14" s="17">
        <f t="shared" si="0"/>
        <v>0</v>
      </c>
      <c r="I14" s="17">
        <f t="shared" si="1"/>
        <v>0</v>
      </c>
      <c r="J14" s="17">
        <f t="shared" si="2"/>
        <v>0</v>
      </c>
      <c r="K14" s="18">
        <f t="shared" ref="K14:K32" si="3">ROUND(J14*F14,2)</f>
        <v>0</v>
      </c>
    </row>
    <row r="15" spans="1:14" x14ac:dyDescent="0.25">
      <c r="A15" s="13"/>
      <c r="B15" s="14"/>
      <c r="C15" s="14"/>
      <c r="D15" s="15"/>
      <c r="E15" s="16"/>
      <c r="F15" s="17"/>
      <c r="G15" s="17"/>
      <c r="H15" s="17">
        <f t="shared" si="0"/>
        <v>0</v>
      </c>
      <c r="I15" s="17">
        <f t="shared" si="1"/>
        <v>0</v>
      </c>
      <c r="J15" s="17">
        <f t="shared" si="2"/>
        <v>0</v>
      </c>
      <c r="K15" s="18">
        <f t="shared" si="3"/>
        <v>0</v>
      </c>
    </row>
    <row r="16" spans="1:14" x14ac:dyDescent="0.25">
      <c r="A16" s="13"/>
      <c r="B16" s="14"/>
      <c r="C16" s="14"/>
      <c r="D16" s="15"/>
      <c r="E16" s="16"/>
      <c r="F16" s="17"/>
      <c r="G16" s="17"/>
      <c r="H16" s="17">
        <f t="shared" si="0"/>
        <v>0</v>
      </c>
      <c r="I16" s="17">
        <f t="shared" si="1"/>
        <v>0</v>
      </c>
      <c r="J16" s="17">
        <f t="shared" si="2"/>
        <v>0</v>
      </c>
      <c r="K16" s="18">
        <f t="shared" ref="K16:K26" si="4">ROUND(J16*F16,2)</f>
        <v>0</v>
      </c>
    </row>
    <row r="17" spans="1:11" x14ac:dyDescent="0.25">
      <c r="A17" s="13"/>
      <c r="B17" s="14"/>
      <c r="C17" s="14"/>
      <c r="D17" s="15"/>
      <c r="E17" s="16"/>
      <c r="F17" s="17"/>
      <c r="G17" s="17"/>
      <c r="H17" s="17">
        <f t="shared" si="0"/>
        <v>0</v>
      </c>
      <c r="I17" s="17">
        <f t="shared" si="1"/>
        <v>0</v>
      </c>
      <c r="J17" s="17">
        <f t="shared" si="2"/>
        <v>0</v>
      </c>
      <c r="K17" s="18">
        <f t="shared" si="4"/>
        <v>0</v>
      </c>
    </row>
    <row r="18" spans="1:11" x14ac:dyDescent="0.25">
      <c r="A18" s="13"/>
      <c r="B18" s="14"/>
      <c r="C18" s="14"/>
      <c r="D18" s="15"/>
      <c r="E18" s="16"/>
      <c r="F18" s="17"/>
      <c r="G18" s="17"/>
      <c r="H18" s="17">
        <f t="shared" si="0"/>
        <v>0</v>
      </c>
      <c r="I18" s="17">
        <f t="shared" si="1"/>
        <v>0</v>
      </c>
      <c r="J18" s="17">
        <f t="shared" si="2"/>
        <v>0</v>
      </c>
      <c r="K18" s="18">
        <f t="shared" si="4"/>
        <v>0</v>
      </c>
    </row>
    <row r="19" spans="1:11" x14ac:dyDescent="0.25">
      <c r="A19" s="13"/>
      <c r="B19" s="14"/>
      <c r="C19" s="14"/>
      <c r="D19" s="15"/>
      <c r="E19" s="16"/>
      <c r="F19" s="17"/>
      <c r="G19" s="17"/>
      <c r="H19" s="17">
        <f t="shared" si="0"/>
        <v>0</v>
      </c>
      <c r="I19" s="17">
        <f t="shared" si="1"/>
        <v>0</v>
      </c>
      <c r="J19" s="17">
        <f t="shared" si="2"/>
        <v>0</v>
      </c>
      <c r="K19" s="18">
        <f t="shared" si="4"/>
        <v>0</v>
      </c>
    </row>
    <row r="20" spans="1:11" x14ac:dyDescent="0.25">
      <c r="A20" s="13"/>
      <c r="B20" s="14"/>
      <c r="C20" s="14"/>
      <c r="D20" s="15"/>
      <c r="E20" s="16"/>
      <c r="F20" s="17"/>
      <c r="G20" s="17"/>
      <c r="H20" s="17">
        <f t="shared" si="0"/>
        <v>0</v>
      </c>
      <c r="I20" s="17">
        <f t="shared" si="1"/>
        <v>0</v>
      </c>
      <c r="J20" s="17">
        <f t="shared" si="2"/>
        <v>0</v>
      </c>
      <c r="K20" s="18">
        <f t="shared" si="4"/>
        <v>0</v>
      </c>
    </row>
    <row r="21" spans="1:11" x14ac:dyDescent="0.25">
      <c r="A21" s="13"/>
      <c r="B21" s="14"/>
      <c r="C21" s="14"/>
      <c r="D21" s="15"/>
      <c r="E21" s="16"/>
      <c r="F21" s="17"/>
      <c r="G21" s="17"/>
      <c r="H21" s="17">
        <f t="shared" si="0"/>
        <v>0</v>
      </c>
      <c r="I21" s="17">
        <f t="shared" si="1"/>
        <v>0</v>
      </c>
      <c r="J21" s="17">
        <f t="shared" si="2"/>
        <v>0</v>
      </c>
      <c r="K21" s="18">
        <f t="shared" si="4"/>
        <v>0</v>
      </c>
    </row>
    <row r="22" spans="1:11" x14ac:dyDescent="0.25">
      <c r="A22" s="13"/>
      <c r="B22" s="14"/>
      <c r="C22" s="14"/>
      <c r="D22" s="15"/>
      <c r="E22" s="16"/>
      <c r="F22" s="17"/>
      <c r="G22" s="17"/>
      <c r="H22" s="17">
        <f t="shared" si="0"/>
        <v>0</v>
      </c>
      <c r="I22" s="17">
        <f t="shared" si="1"/>
        <v>0</v>
      </c>
      <c r="J22" s="17">
        <f t="shared" si="2"/>
        <v>0</v>
      </c>
      <c r="K22" s="18">
        <f t="shared" si="4"/>
        <v>0</v>
      </c>
    </row>
    <row r="23" spans="1:11" x14ac:dyDescent="0.25">
      <c r="A23" s="13"/>
      <c r="B23" s="14"/>
      <c r="C23" s="14"/>
      <c r="D23" s="15"/>
      <c r="E23" s="16"/>
      <c r="F23" s="17"/>
      <c r="G23" s="17"/>
      <c r="H23" s="17">
        <f t="shared" si="0"/>
        <v>0</v>
      </c>
      <c r="I23" s="17">
        <f t="shared" si="1"/>
        <v>0</v>
      </c>
      <c r="J23" s="17">
        <f t="shared" si="2"/>
        <v>0</v>
      </c>
      <c r="K23" s="18">
        <f t="shared" si="4"/>
        <v>0</v>
      </c>
    </row>
    <row r="24" spans="1:11" x14ac:dyDescent="0.25">
      <c r="A24" s="13"/>
      <c r="B24" s="14"/>
      <c r="C24" s="14"/>
      <c r="D24" s="15"/>
      <c r="E24" s="16"/>
      <c r="F24" s="17"/>
      <c r="G24" s="17"/>
      <c r="H24" s="17">
        <f t="shared" si="0"/>
        <v>0</v>
      </c>
      <c r="I24" s="17">
        <f t="shared" si="1"/>
        <v>0</v>
      </c>
      <c r="J24" s="17">
        <f t="shared" si="2"/>
        <v>0</v>
      </c>
      <c r="K24" s="18">
        <f t="shared" si="4"/>
        <v>0</v>
      </c>
    </row>
    <row r="25" spans="1:11" x14ac:dyDescent="0.25">
      <c r="A25" s="13"/>
      <c r="B25" s="14"/>
      <c r="C25" s="14"/>
      <c r="D25" s="15"/>
      <c r="E25" s="16"/>
      <c r="F25" s="17"/>
      <c r="G25" s="17"/>
      <c r="H25" s="17">
        <f t="shared" si="0"/>
        <v>0</v>
      </c>
      <c r="I25" s="17">
        <f t="shared" si="1"/>
        <v>0</v>
      </c>
      <c r="J25" s="17">
        <f t="shared" si="2"/>
        <v>0</v>
      </c>
      <c r="K25" s="18">
        <f t="shared" si="4"/>
        <v>0</v>
      </c>
    </row>
    <row r="26" spans="1:11" x14ac:dyDescent="0.25">
      <c r="A26" s="13"/>
      <c r="B26" s="14"/>
      <c r="C26" s="14"/>
      <c r="D26" s="15"/>
      <c r="E26" s="16"/>
      <c r="F26" s="17"/>
      <c r="G26" s="17"/>
      <c r="H26" s="17">
        <f t="shared" si="0"/>
        <v>0</v>
      </c>
      <c r="I26" s="17">
        <f t="shared" si="1"/>
        <v>0</v>
      </c>
      <c r="J26" s="17">
        <f t="shared" si="2"/>
        <v>0</v>
      </c>
      <c r="K26" s="18">
        <f t="shared" si="4"/>
        <v>0</v>
      </c>
    </row>
    <row r="27" spans="1:11" x14ac:dyDescent="0.25">
      <c r="A27" s="13"/>
      <c r="B27" s="14"/>
      <c r="C27" s="14"/>
      <c r="D27" s="15"/>
      <c r="E27" s="16"/>
      <c r="F27" s="17"/>
      <c r="G27" s="17"/>
      <c r="H27" s="17">
        <f t="shared" si="0"/>
        <v>0</v>
      </c>
      <c r="I27" s="17">
        <f t="shared" si="1"/>
        <v>0</v>
      </c>
      <c r="J27" s="17">
        <f t="shared" si="2"/>
        <v>0</v>
      </c>
      <c r="K27" s="18">
        <f t="shared" si="3"/>
        <v>0</v>
      </c>
    </row>
    <row r="28" spans="1:11" x14ac:dyDescent="0.25">
      <c r="A28" s="13"/>
      <c r="B28" s="14"/>
      <c r="C28" s="14"/>
      <c r="D28" s="15"/>
      <c r="E28" s="16"/>
      <c r="F28" s="17"/>
      <c r="G28" s="17"/>
      <c r="H28" s="17">
        <f t="shared" si="0"/>
        <v>0</v>
      </c>
      <c r="I28" s="17">
        <f t="shared" si="1"/>
        <v>0</v>
      </c>
      <c r="J28" s="17">
        <f t="shared" si="2"/>
        <v>0</v>
      </c>
      <c r="K28" s="18">
        <f t="shared" si="3"/>
        <v>0</v>
      </c>
    </row>
    <row r="29" spans="1:11" x14ac:dyDescent="0.25">
      <c r="A29" s="13"/>
      <c r="B29" s="14"/>
      <c r="C29" s="14"/>
      <c r="D29" s="15"/>
      <c r="E29" s="16"/>
      <c r="F29" s="17"/>
      <c r="G29" s="17"/>
      <c r="H29" s="17">
        <f t="shared" si="0"/>
        <v>0</v>
      </c>
      <c r="I29" s="17">
        <f t="shared" si="1"/>
        <v>0</v>
      </c>
      <c r="J29" s="17">
        <f t="shared" si="2"/>
        <v>0</v>
      </c>
      <c r="K29" s="18">
        <f t="shared" si="3"/>
        <v>0</v>
      </c>
    </row>
    <row r="30" spans="1:11" x14ac:dyDescent="0.25">
      <c r="A30" s="13"/>
      <c r="B30" s="14"/>
      <c r="C30" s="14"/>
      <c r="D30" s="15"/>
      <c r="E30" s="16"/>
      <c r="F30" s="17"/>
      <c r="G30" s="17"/>
      <c r="H30" s="17">
        <f t="shared" si="0"/>
        <v>0</v>
      </c>
      <c r="I30" s="17">
        <f t="shared" si="1"/>
        <v>0</v>
      </c>
      <c r="J30" s="17">
        <f t="shared" si="2"/>
        <v>0</v>
      </c>
      <c r="K30" s="18">
        <f t="shared" si="3"/>
        <v>0</v>
      </c>
    </row>
    <row r="31" spans="1:11" x14ac:dyDescent="0.25">
      <c r="A31" s="13"/>
      <c r="B31" s="14"/>
      <c r="C31" s="14"/>
      <c r="D31" s="15"/>
      <c r="E31" s="16"/>
      <c r="F31" s="17"/>
      <c r="G31" s="17"/>
      <c r="H31" s="17">
        <f t="shared" si="0"/>
        <v>0</v>
      </c>
      <c r="I31" s="17">
        <f t="shared" si="1"/>
        <v>0</v>
      </c>
      <c r="J31" s="17">
        <f t="shared" si="2"/>
        <v>0</v>
      </c>
      <c r="K31" s="18">
        <f t="shared" si="3"/>
        <v>0</v>
      </c>
    </row>
    <row r="32" spans="1:11" ht="15.75" thickBot="1" x14ac:dyDescent="0.3">
      <c r="A32" s="19"/>
      <c r="B32" s="20"/>
      <c r="C32" s="20"/>
      <c r="D32" s="21"/>
      <c r="E32" s="22"/>
      <c r="F32" s="23"/>
      <c r="G32" s="23"/>
      <c r="H32" s="23">
        <f t="shared" si="0"/>
        <v>0</v>
      </c>
      <c r="I32" s="23">
        <f t="shared" si="1"/>
        <v>0</v>
      </c>
      <c r="J32" s="23">
        <f t="shared" si="2"/>
        <v>0</v>
      </c>
      <c r="K32" s="24">
        <f t="shared" si="3"/>
        <v>0</v>
      </c>
    </row>
    <row r="33" spans="1:15" ht="25.15" customHeight="1" thickBot="1" x14ac:dyDescent="0.3">
      <c r="A33" s="1"/>
      <c r="B33" s="1"/>
      <c r="C33" s="1"/>
      <c r="D33" s="2"/>
      <c r="E33" s="1"/>
      <c r="F33" s="1"/>
      <c r="G33" s="525" t="s">
        <v>12</v>
      </c>
      <c r="H33" s="538"/>
      <c r="I33" s="538"/>
      <c r="J33" s="526"/>
      <c r="K33" s="12">
        <f>ROUND(K35/$N$4,2)</f>
        <v>0</v>
      </c>
    </row>
    <row r="34" spans="1:15" ht="25.15" customHeight="1" thickBot="1" x14ac:dyDescent="0.3">
      <c r="A34" s="1"/>
      <c r="B34" s="1"/>
      <c r="C34" s="1"/>
      <c r="D34" s="2"/>
      <c r="E34" s="1"/>
      <c r="F34" s="1"/>
      <c r="G34" s="525" t="s">
        <v>13</v>
      </c>
      <c r="H34" s="538"/>
      <c r="I34" s="538"/>
      <c r="J34" s="526"/>
      <c r="K34" s="12">
        <f>K35-K33</f>
        <v>0</v>
      </c>
    </row>
    <row r="35" spans="1:15" ht="25.15" customHeight="1" thickBot="1" x14ac:dyDescent="0.3">
      <c r="A35" s="1"/>
      <c r="B35" s="1"/>
      <c r="C35" s="1"/>
      <c r="D35" s="2"/>
      <c r="E35" s="1"/>
      <c r="F35" s="1"/>
      <c r="G35" s="525" t="s">
        <v>14</v>
      </c>
      <c r="H35" s="538"/>
      <c r="I35" s="538"/>
      <c r="J35" s="526"/>
      <c r="K35" s="12">
        <f>K12</f>
        <v>0</v>
      </c>
    </row>
    <row r="36" spans="1:15" x14ac:dyDescent="0.25">
      <c r="A36" s="1"/>
      <c r="B36" s="1"/>
      <c r="C36" s="1"/>
      <c r="D36" s="2"/>
      <c r="E36" s="1"/>
      <c r="F36" s="1"/>
      <c r="G36" s="1"/>
      <c r="H36" s="1"/>
      <c r="I36" s="1"/>
      <c r="J36" s="1"/>
      <c r="K36" s="1"/>
    </row>
    <row r="37" spans="1:15" x14ac:dyDescent="0.25">
      <c r="A37" s="1"/>
      <c r="B37" s="1"/>
      <c r="C37" s="1"/>
      <c r="D37" s="2"/>
      <c r="E37" s="1"/>
      <c r="F37" s="1"/>
      <c r="G37" s="1"/>
      <c r="H37" s="1"/>
      <c r="I37" s="1"/>
      <c r="J37" s="1"/>
      <c r="K37" s="1"/>
    </row>
    <row r="38" spans="1:15" x14ac:dyDescent="0.25">
      <c r="A38" s="529" t="str">
        <f>DADOS!B5</f>
        <v>SÃO FELIPE/BA</v>
      </c>
      <c r="B38" s="529"/>
      <c r="C38" s="529"/>
      <c r="D38" s="529"/>
      <c r="E38" s="1"/>
      <c r="F38" s="1"/>
      <c r="G38" s="537">
        <f ca="1">DADOS!B18</f>
        <v>46099</v>
      </c>
      <c r="H38" s="537"/>
      <c r="I38" s="537"/>
      <c r="J38" s="537"/>
      <c r="K38" s="537"/>
    </row>
    <row r="39" spans="1:15" x14ac:dyDescent="0.25">
      <c r="A39" s="530" t="s">
        <v>20</v>
      </c>
      <c r="B39" s="530"/>
      <c r="C39" s="530"/>
      <c r="D39" s="530"/>
      <c r="E39" s="1"/>
      <c r="F39" s="1"/>
      <c r="G39" s="530" t="s">
        <v>21</v>
      </c>
      <c r="H39" s="530"/>
      <c r="I39" s="530"/>
      <c r="J39" s="530"/>
      <c r="K39" s="530"/>
    </row>
    <row r="40" spans="1:15" x14ac:dyDescent="0.25">
      <c r="A40" s="1"/>
      <c r="B40" s="1"/>
      <c r="C40" s="1"/>
      <c r="D40" s="2"/>
      <c r="E40" s="1"/>
      <c r="F40" s="1"/>
      <c r="G40" s="1"/>
      <c r="H40" s="1"/>
      <c r="I40" s="1"/>
      <c r="J40" s="1"/>
      <c r="K40" s="1"/>
    </row>
    <row r="44" spans="1:15" s="92" customFormat="1" ht="14.25" x14ac:dyDescent="0.2">
      <c r="A44" s="531"/>
      <c r="B44" s="531"/>
      <c r="C44" s="531"/>
      <c r="D44" s="531"/>
      <c r="E44" s="1"/>
      <c r="F44" s="1"/>
      <c r="G44" s="1"/>
      <c r="H44" s="1"/>
      <c r="I44" s="1"/>
      <c r="J44" s="1"/>
      <c r="K44" s="1"/>
      <c r="M44" s="1"/>
      <c r="N44" s="1"/>
      <c r="O44" s="1"/>
    </row>
    <row r="45" spans="1:15" s="92" customFormat="1" ht="14.25" x14ac:dyDescent="0.2">
      <c r="A45" s="532" t="s">
        <v>23</v>
      </c>
      <c r="B45" s="532"/>
      <c r="C45" s="532"/>
      <c r="D45" s="532"/>
      <c r="E45" s="1"/>
      <c r="F45" s="1"/>
      <c r="G45" s="1"/>
      <c r="H45" s="1"/>
      <c r="I45" s="1"/>
      <c r="J45" s="1"/>
      <c r="K45" s="1"/>
      <c r="M45" s="1"/>
      <c r="N45" s="1"/>
      <c r="O45" s="1"/>
    </row>
    <row r="46" spans="1:15" s="92" customFormat="1" ht="14.25" x14ac:dyDescent="0.2">
      <c r="A46" s="524" t="s">
        <v>22</v>
      </c>
      <c r="B46" s="524"/>
      <c r="C46" s="523" t="str">
        <f>DADOS!B15</f>
        <v>Eliabe Vitória</v>
      </c>
      <c r="D46" s="523"/>
      <c r="E46" s="1"/>
      <c r="F46" s="1"/>
      <c r="G46" s="1"/>
      <c r="H46" s="1"/>
      <c r="I46" s="1"/>
      <c r="J46" s="1"/>
      <c r="K46" s="1"/>
      <c r="M46" s="1"/>
      <c r="N46" s="1"/>
      <c r="O46" s="1"/>
    </row>
    <row r="47" spans="1:15" s="92" customFormat="1" ht="14.25" x14ac:dyDescent="0.2">
      <c r="A47" s="524" t="s">
        <v>24</v>
      </c>
      <c r="B47" s="524"/>
      <c r="C47" s="523" t="str">
        <f>DADOS!B16</f>
        <v>Engenheiro Civil</v>
      </c>
      <c r="D47" s="523"/>
      <c r="E47" s="1"/>
      <c r="F47" s="1"/>
      <c r="G47" s="1"/>
      <c r="H47" s="1"/>
      <c r="I47" s="1"/>
      <c r="J47" s="1"/>
      <c r="K47" s="1"/>
      <c r="M47" s="1"/>
      <c r="N47" s="1"/>
      <c r="O47" s="1"/>
    </row>
    <row r="48" spans="1:15" s="92" customFormat="1" ht="14.25" x14ac:dyDescent="0.2">
      <c r="A48" s="524" t="s">
        <v>25</v>
      </c>
      <c r="B48" s="524"/>
      <c r="C48" s="523" t="str">
        <f>DADOS!B17</f>
        <v>CREA-BA  051487735-9</v>
      </c>
      <c r="D48" s="523"/>
      <c r="E48" s="1"/>
      <c r="F48" s="1"/>
      <c r="G48" s="1"/>
      <c r="H48" s="1"/>
      <c r="I48" s="1"/>
      <c r="J48" s="1"/>
      <c r="K48" s="1"/>
      <c r="M48" s="1"/>
      <c r="N48" s="1"/>
      <c r="O48" s="1"/>
    </row>
  </sheetData>
  <mergeCells count="29">
    <mergeCell ref="A9:K9"/>
    <mergeCell ref="A39:D39"/>
    <mergeCell ref="G39:K39"/>
    <mergeCell ref="G33:J33"/>
    <mergeCell ref="G34:J34"/>
    <mergeCell ref="G35:J35"/>
    <mergeCell ref="A38:D38"/>
    <mergeCell ref="G38:K38"/>
    <mergeCell ref="A45:D45"/>
    <mergeCell ref="A46:B46"/>
    <mergeCell ref="C46:D46"/>
    <mergeCell ref="A47:B47"/>
    <mergeCell ref="C47:D47"/>
    <mergeCell ref="A48:B48"/>
    <mergeCell ref="C48:D48"/>
    <mergeCell ref="A1:F1"/>
    <mergeCell ref="A2:F2"/>
    <mergeCell ref="A3:F3"/>
    <mergeCell ref="A5:D5"/>
    <mergeCell ref="E5:I5"/>
    <mergeCell ref="A6:D6"/>
    <mergeCell ref="E6:I6"/>
    <mergeCell ref="A7:D7"/>
    <mergeCell ref="E7:F7"/>
    <mergeCell ref="G7:H7"/>
    <mergeCell ref="A8:D8"/>
    <mergeCell ref="E8:F8"/>
    <mergeCell ref="G8:H8"/>
    <mergeCell ref="A44:D44"/>
  </mergeCells>
  <printOptions horizontalCentered="1"/>
  <pageMargins left="0.59055118110236227" right="0.59055118110236227" top="0.59055118110236227" bottom="0.59055118110236227" header="0.31496062992125984" footer="0.31496062992125984"/>
  <pageSetup paperSize="9" scale="76" fitToHeight="0" orientation="landscape" r:id="rId1"/>
  <headerFooter>
    <oddFooter>&amp;RPágina &amp;P de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Planilha15">
    <pageSetUpPr fitToPage="1"/>
  </sheetPr>
  <dimension ref="A1:O77"/>
  <sheetViews>
    <sheetView showGridLines="0" zoomScale="85" zoomScaleNormal="85" workbookViewId="0">
      <selection activeCell="N9" sqref="N9:O9"/>
    </sheetView>
  </sheetViews>
  <sheetFormatPr defaultColWidth="8.85546875" defaultRowHeight="14.25" x14ac:dyDescent="0.2"/>
  <cols>
    <col min="1" max="1" width="7.7109375" style="187" customWidth="1"/>
    <col min="2" max="2" width="10.7109375" style="187" customWidth="1"/>
    <col min="3" max="3" width="8.7109375" style="187" customWidth="1"/>
    <col min="4" max="4" width="58.42578125" style="187" customWidth="1"/>
    <col min="5" max="5" width="5.7109375" style="187" customWidth="1"/>
    <col min="6" max="6" width="10.140625" style="187" customWidth="1"/>
    <col min="7" max="7" width="15.7109375" style="187" customWidth="1"/>
    <col min="8" max="8" width="16.85546875" style="187" customWidth="1"/>
    <col min="9" max="9" width="2.5703125" style="187" customWidth="1"/>
    <col min="10" max="15" width="14.7109375" style="187" customWidth="1"/>
    <col min="16" max="16384" width="8.85546875" style="92"/>
  </cols>
  <sheetData>
    <row r="1" spans="1:15" customFormat="1" ht="30" customHeight="1" x14ac:dyDescent="0.25">
      <c r="A1" s="414" t="s">
        <v>148</v>
      </c>
      <c r="B1" s="414"/>
      <c r="C1" s="414"/>
      <c r="D1" s="414"/>
      <c r="E1" s="414"/>
      <c r="F1" s="414"/>
      <c r="G1" s="172"/>
      <c r="H1" s="120"/>
      <c r="I1" s="120"/>
      <c r="J1" s="120"/>
      <c r="K1" s="120"/>
      <c r="L1" s="120"/>
      <c r="M1" s="120"/>
      <c r="N1" s="120"/>
      <c r="O1" s="120"/>
    </row>
    <row r="2" spans="1:15" customFormat="1" ht="13.5" customHeight="1" thickBot="1" x14ac:dyDescent="0.3">
      <c r="A2" s="415" t="s">
        <v>149</v>
      </c>
      <c r="B2" s="415"/>
      <c r="C2" s="415"/>
      <c r="D2" s="415"/>
      <c r="E2" s="415"/>
      <c r="F2" s="415"/>
      <c r="G2" s="172"/>
      <c r="H2" s="120"/>
      <c r="I2" s="120"/>
      <c r="J2" s="120"/>
      <c r="K2" s="120"/>
      <c r="L2" s="120"/>
      <c r="M2" s="120"/>
      <c r="N2" s="120"/>
      <c r="O2" s="120"/>
    </row>
    <row r="3" spans="1:15" customFormat="1" ht="27.75" customHeight="1" thickBot="1" x14ac:dyDescent="0.3">
      <c r="A3" s="405" t="s">
        <v>151</v>
      </c>
      <c r="B3" s="405"/>
      <c r="C3" s="405"/>
      <c r="D3" s="405"/>
      <c r="E3" s="405"/>
      <c r="F3" s="405"/>
      <c r="G3" s="173"/>
      <c r="H3" s="120"/>
      <c r="I3" s="120"/>
      <c r="J3" s="165"/>
      <c r="K3" s="165"/>
      <c r="L3" s="187"/>
      <c r="M3" s="187"/>
      <c r="N3" s="549" t="s">
        <v>111</v>
      </c>
      <c r="O3" s="550"/>
    </row>
    <row r="4" spans="1:15" customFormat="1" ht="31.9" customHeight="1" thickTop="1" thickBot="1" x14ac:dyDescent="0.3">
      <c r="A4" s="29"/>
      <c r="B4" s="29"/>
      <c r="C4" s="29"/>
      <c r="D4" s="119"/>
      <c r="E4" s="29"/>
      <c r="F4" s="29"/>
      <c r="G4" s="29"/>
      <c r="H4" s="29"/>
      <c r="I4" s="29"/>
      <c r="J4" s="79"/>
      <c r="K4" s="79"/>
      <c r="L4" s="187"/>
      <c r="M4" s="187"/>
      <c r="N4" s="551">
        <v>1</v>
      </c>
      <c r="O4" s="552"/>
    </row>
    <row r="5" spans="1:15" s="36" customFormat="1" ht="15" thickBot="1" x14ac:dyDescent="0.25">
      <c r="A5" s="478" t="s">
        <v>0</v>
      </c>
      <c r="B5" s="478"/>
      <c r="C5" s="478"/>
      <c r="D5" s="478"/>
      <c r="E5" s="179" t="s">
        <v>1</v>
      </c>
      <c r="F5" s="179"/>
      <c r="G5" s="179"/>
      <c r="H5" s="179"/>
      <c r="I5" s="180"/>
      <c r="J5" s="29"/>
      <c r="K5" s="29"/>
      <c r="L5" s="187"/>
      <c r="M5" s="187"/>
      <c r="N5" s="187"/>
      <c r="O5" s="187"/>
    </row>
    <row r="6" spans="1:15" customFormat="1" ht="30" customHeight="1" thickBot="1" x14ac:dyDescent="0.3">
      <c r="A6" s="543" t="str">
        <f>DADOS!B4</f>
        <v>PREFEITURA MUNICIPAL DE SÃO FELIPE</v>
      </c>
      <c r="B6" s="543"/>
      <c r="C6" s="543"/>
      <c r="D6" s="543"/>
      <c r="E6" s="545" t="str">
        <f>DADOS!B8</f>
        <v xml:space="preserve">REFORMA DE UNIDADES DE SAÚDE NO MUNICIPIO DE SÃO FELIPE:UNIDADE INOCÊNCIO
</v>
      </c>
      <c r="F6" s="545"/>
      <c r="G6" s="545"/>
      <c r="H6" s="545"/>
      <c r="I6" s="125"/>
      <c r="J6" s="541" t="s">
        <v>64</v>
      </c>
      <c r="K6" s="541"/>
      <c r="L6" s="541" t="s">
        <v>66</v>
      </c>
      <c r="M6" s="542"/>
      <c r="N6" s="569" t="s">
        <v>68</v>
      </c>
      <c r="O6" s="570"/>
    </row>
    <row r="7" spans="1:15" s="36" customFormat="1" ht="16.5" thickTop="1" thickBot="1" x14ac:dyDescent="0.25">
      <c r="A7" s="478" t="s">
        <v>15</v>
      </c>
      <c r="B7" s="478"/>
      <c r="C7" s="478"/>
      <c r="D7" s="478"/>
      <c r="E7" s="478" t="s">
        <v>16</v>
      </c>
      <c r="F7" s="478"/>
      <c r="G7" s="179" t="s">
        <v>150</v>
      </c>
      <c r="H7" s="179" t="s">
        <v>152</v>
      </c>
      <c r="I7" s="178"/>
      <c r="J7" s="546">
        <f>DADOS!B28</f>
        <v>0</v>
      </c>
      <c r="K7" s="546"/>
      <c r="L7" s="539"/>
      <c r="M7" s="540"/>
      <c r="N7" s="571"/>
      <c r="O7" s="572"/>
    </row>
    <row r="8" spans="1:15" customFormat="1" ht="30" customHeight="1" thickBot="1" x14ac:dyDescent="0.3">
      <c r="A8" s="543" t="str">
        <f>DADOS!B5</f>
        <v>SÃO FELIPE/BA</v>
      </c>
      <c r="B8" s="543"/>
      <c r="C8" s="543"/>
      <c r="D8" s="543"/>
      <c r="E8" s="544">
        <f ca="1">DADOS!B18</f>
        <v>46099</v>
      </c>
      <c r="F8" s="544"/>
      <c r="G8" s="125" t="str">
        <f>DADOS!B10</f>
        <v xml:space="preserve">SINAPI - 01/2026 - Bahia
ORSE - 12/2025 - Sergipe
</v>
      </c>
      <c r="H8" s="188">
        <f>DADOS!B11</f>
        <v>0.20349999999999999</v>
      </c>
      <c r="I8" s="189"/>
      <c r="J8" s="541" t="s">
        <v>65</v>
      </c>
      <c r="K8" s="541"/>
      <c r="L8" s="541" t="s">
        <v>67</v>
      </c>
      <c r="M8" s="542"/>
      <c r="N8" s="569" t="s">
        <v>63</v>
      </c>
      <c r="O8" s="570"/>
    </row>
    <row r="9" spans="1:15" ht="21" customHeight="1" thickTop="1" thickBot="1" x14ac:dyDescent="0.25">
      <c r="I9" s="88"/>
      <c r="J9" s="562">
        <f>DADOS!B30</f>
        <v>0</v>
      </c>
      <c r="K9" s="562"/>
      <c r="L9" s="558"/>
      <c r="M9" s="559"/>
      <c r="N9" s="560">
        <f>N60</f>
        <v>0</v>
      </c>
      <c r="O9" s="561"/>
    </row>
    <row r="10" spans="1:15" ht="21" customHeight="1" x14ac:dyDescent="0.2">
      <c r="A10" s="415" t="s">
        <v>112</v>
      </c>
      <c r="B10" s="415"/>
      <c r="C10" s="415"/>
      <c r="D10" s="415"/>
      <c r="E10" s="415"/>
      <c r="F10" s="415"/>
      <c r="G10" s="415"/>
      <c r="H10" s="415"/>
      <c r="I10" s="415"/>
      <c r="J10" s="61"/>
      <c r="K10" s="61"/>
      <c r="L10" s="181"/>
      <c r="M10" s="182"/>
      <c r="N10" s="183"/>
      <c r="O10" s="183"/>
    </row>
    <row r="11" spans="1:15" ht="15" customHeight="1" thickBot="1" x14ac:dyDescent="0.25">
      <c r="A11" s="29"/>
      <c r="B11" s="29"/>
      <c r="C11" s="29"/>
      <c r="D11" s="119"/>
      <c r="E11" s="29"/>
      <c r="F11" s="29"/>
      <c r="G11" s="29"/>
      <c r="H11" s="29"/>
      <c r="I11" s="79"/>
    </row>
    <row r="12" spans="1:15" ht="25.9" customHeight="1" x14ac:dyDescent="0.2">
      <c r="A12" s="167" t="s">
        <v>2</v>
      </c>
      <c r="B12" s="166" t="s">
        <v>3</v>
      </c>
      <c r="C12" s="166" t="s">
        <v>4</v>
      </c>
      <c r="D12" s="166" t="s">
        <v>5</v>
      </c>
      <c r="E12" s="166" t="s">
        <v>6</v>
      </c>
      <c r="F12" s="166" t="s">
        <v>27</v>
      </c>
      <c r="G12" s="166" t="s">
        <v>9</v>
      </c>
      <c r="H12" s="168" t="s">
        <v>10</v>
      </c>
      <c r="I12" s="29"/>
      <c r="J12" s="563" t="s">
        <v>56</v>
      </c>
      <c r="K12" s="564"/>
      <c r="L12" s="565"/>
      <c r="M12" s="566" t="s">
        <v>60</v>
      </c>
      <c r="N12" s="567"/>
      <c r="O12" s="568"/>
    </row>
    <row r="13" spans="1:15" s="93" customFormat="1" ht="25.9" customHeight="1" x14ac:dyDescent="0.2">
      <c r="A13" s="190">
        <v>1</v>
      </c>
      <c r="B13" s="191"/>
      <c r="C13" s="191"/>
      <c r="D13" s="192" t="s">
        <v>11</v>
      </c>
      <c r="E13" s="193"/>
      <c r="F13" s="194"/>
      <c r="G13" s="194"/>
      <c r="H13" s="195"/>
      <c r="I13" s="89"/>
      <c r="J13" s="186" t="s">
        <v>57</v>
      </c>
      <c r="K13" s="184" t="s">
        <v>58</v>
      </c>
      <c r="L13" s="185" t="s">
        <v>59</v>
      </c>
      <c r="M13" s="171" t="s">
        <v>57</v>
      </c>
      <c r="N13" s="169" t="s">
        <v>58</v>
      </c>
      <c r="O13" s="170" t="s">
        <v>59</v>
      </c>
    </row>
    <row r="14" spans="1:15" x14ac:dyDescent="0.2">
      <c r="A14" s="101"/>
      <c r="B14" s="196"/>
      <c r="C14" s="196"/>
      <c r="D14" s="197"/>
      <c r="E14" s="198"/>
      <c r="F14" s="199"/>
      <c r="G14" s="199"/>
      <c r="H14" s="200"/>
      <c r="I14" s="201"/>
      <c r="J14" s="202"/>
      <c r="K14" s="203"/>
      <c r="L14" s="204"/>
      <c r="M14" s="205">
        <f>ROUND(J14*G14,2)</f>
        <v>0</v>
      </c>
      <c r="N14" s="206">
        <f>ROUND(K14*G14,2)</f>
        <v>0</v>
      </c>
      <c r="O14" s="204">
        <f t="shared" ref="O14" si="0">M14+N14</f>
        <v>0</v>
      </c>
    </row>
    <row r="15" spans="1:15" x14ac:dyDescent="0.2">
      <c r="A15" s="101"/>
      <c r="B15" s="196"/>
      <c r="C15" s="196"/>
      <c r="D15" s="197"/>
      <c r="E15" s="198"/>
      <c r="F15" s="199"/>
      <c r="G15" s="199"/>
      <c r="H15" s="200"/>
      <c r="I15" s="207"/>
      <c r="J15" s="202"/>
      <c r="K15" s="203"/>
      <c r="L15" s="204"/>
      <c r="M15" s="205">
        <f t="shared" ref="M15:M56" si="1">ROUND(J15*G15,2)</f>
        <v>0</v>
      </c>
      <c r="N15" s="206">
        <f t="shared" ref="N15:N56" si="2">ROUND(K15*G15,2)</f>
        <v>0</v>
      </c>
      <c r="O15" s="204">
        <f t="shared" ref="O15:O56" si="3">M15+N15</f>
        <v>0</v>
      </c>
    </row>
    <row r="16" spans="1:15" x14ac:dyDescent="0.2">
      <c r="A16" s="101"/>
      <c r="B16" s="196"/>
      <c r="C16" s="196"/>
      <c r="D16" s="197"/>
      <c r="E16" s="198"/>
      <c r="F16" s="199"/>
      <c r="G16" s="199"/>
      <c r="H16" s="200"/>
      <c r="I16" s="207"/>
      <c r="J16" s="202"/>
      <c r="K16" s="203"/>
      <c r="L16" s="204"/>
      <c r="M16" s="205">
        <f t="shared" si="1"/>
        <v>0</v>
      </c>
      <c r="N16" s="206">
        <f t="shared" si="2"/>
        <v>0</v>
      </c>
      <c r="O16" s="204">
        <f t="shared" si="3"/>
        <v>0</v>
      </c>
    </row>
    <row r="17" spans="1:15" x14ac:dyDescent="0.2">
      <c r="A17" s="101"/>
      <c r="B17" s="196"/>
      <c r="C17" s="196"/>
      <c r="D17" s="197"/>
      <c r="E17" s="198"/>
      <c r="F17" s="199"/>
      <c r="G17" s="199"/>
      <c r="H17" s="200"/>
      <c r="I17" s="207"/>
      <c r="J17" s="202"/>
      <c r="K17" s="203"/>
      <c r="L17" s="204"/>
      <c r="M17" s="205">
        <f t="shared" si="1"/>
        <v>0</v>
      </c>
      <c r="N17" s="206">
        <f t="shared" si="2"/>
        <v>0</v>
      </c>
      <c r="O17" s="204">
        <f t="shared" si="3"/>
        <v>0</v>
      </c>
    </row>
    <row r="18" spans="1:15" x14ac:dyDescent="0.2">
      <c r="A18" s="101"/>
      <c r="B18" s="196"/>
      <c r="C18" s="196"/>
      <c r="D18" s="197"/>
      <c r="E18" s="198"/>
      <c r="F18" s="199"/>
      <c r="G18" s="199"/>
      <c r="H18" s="200"/>
      <c r="I18" s="207"/>
      <c r="J18" s="202"/>
      <c r="K18" s="203"/>
      <c r="L18" s="204"/>
      <c r="M18" s="205">
        <f t="shared" si="1"/>
        <v>0</v>
      </c>
      <c r="N18" s="206">
        <f t="shared" si="2"/>
        <v>0</v>
      </c>
      <c r="O18" s="204">
        <f t="shared" si="3"/>
        <v>0</v>
      </c>
    </row>
    <row r="19" spans="1:15" x14ac:dyDescent="0.2">
      <c r="A19" s="101"/>
      <c r="B19" s="196"/>
      <c r="C19" s="196"/>
      <c r="D19" s="197"/>
      <c r="E19" s="198"/>
      <c r="F19" s="199"/>
      <c r="G19" s="199"/>
      <c r="H19" s="200"/>
      <c r="I19" s="207"/>
      <c r="J19" s="202"/>
      <c r="K19" s="203"/>
      <c r="L19" s="204"/>
      <c r="M19" s="205">
        <f t="shared" si="1"/>
        <v>0</v>
      </c>
      <c r="N19" s="206">
        <f t="shared" si="2"/>
        <v>0</v>
      </c>
      <c r="O19" s="204">
        <f t="shared" si="3"/>
        <v>0</v>
      </c>
    </row>
    <row r="20" spans="1:15" x14ac:dyDescent="0.2">
      <c r="A20" s="101"/>
      <c r="B20" s="196"/>
      <c r="C20" s="196"/>
      <c r="D20" s="197"/>
      <c r="E20" s="198"/>
      <c r="F20" s="199"/>
      <c r="G20" s="199"/>
      <c r="H20" s="200"/>
      <c r="I20" s="207"/>
      <c r="J20" s="202"/>
      <c r="K20" s="203"/>
      <c r="L20" s="204"/>
      <c r="M20" s="205">
        <f t="shared" si="1"/>
        <v>0</v>
      </c>
      <c r="N20" s="206">
        <f t="shared" si="2"/>
        <v>0</v>
      </c>
      <c r="O20" s="204">
        <f t="shared" si="3"/>
        <v>0</v>
      </c>
    </row>
    <row r="21" spans="1:15" x14ac:dyDescent="0.2">
      <c r="A21" s="101"/>
      <c r="B21" s="196"/>
      <c r="C21" s="196"/>
      <c r="D21" s="197"/>
      <c r="E21" s="198"/>
      <c r="F21" s="199"/>
      <c r="G21" s="199"/>
      <c r="H21" s="200"/>
      <c r="I21" s="207"/>
      <c r="J21" s="202"/>
      <c r="K21" s="203"/>
      <c r="L21" s="204"/>
      <c r="M21" s="205">
        <f t="shared" si="1"/>
        <v>0</v>
      </c>
      <c r="N21" s="206">
        <f t="shared" si="2"/>
        <v>0</v>
      </c>
      <c r="O21" s="204">
        <f t="shared" si="3"/>
        <v>0</v>
      </c>
    </row>
    <row r="22" spans="1:15" x14ac:dyDescent="0.2">
      <c r="A22" s="101"/>
      <c r="B22" s="196"/>
      <c r="C22" s="196"/>
      <c r="D22" s="197"/>
      <c r="E22" s="198"/>
      <c r="F22" s="199"/>
      <c r="G22" s="199"/>
      <c r="H22" s="200"/>
      <c r="I22" s="207"/>
      <c r="J22" s="202"/>
      <c r="K22" s="203"/>
      <c r="L22" s="204"/>
      <c r="M22" s="205">
        <f t="shared" si="1"/>
        <v>0</v>
      </c>
      <c r="N22" s="206">
        <f t="shared" si="2"/>
        <v>0</v>
      </c>
      <c r="O22" s="204">
        <f t="shared" si="3"/>
        <v>0</v>
      </c>
    </row>
    <row r="23" spans="1:15" x14ac:dyDescent="0.2">
      <c r="A23" s="101"/>
      <c r="B23" s="196"/>
      <c r="C23" s="196"/>
      <c r="D23" s="197"/>
      <c r="E23" s="198"/>
      <c r="F23" s="199"/>
      <c r="G23" s="199"/>
      <c r="H23" s="200"/>
      <c r="I23" s="207"/>
      <c r="J23" s="202"/>
      <c r="K23" s="203"/>
      <c r="L23" s="204"/>
      <c r="M23" s="205">
        <f t="shared" si="1"/>
        <v>0</v>
      </c>
      <c r="N23" s="206">
        <f t="shared" si="2"/>
        <v>0</v>
      </c>
      <c r="O23" s="204">
        <f t="shared" si="3"/>
        <v>0</v>
      </c>
    </row>
    <row r="24" spans="1:15" x14ac:dyDescent="0.2">
      <c r="A24" s="101"/>
      <c r="B24" s="196"/>
      <c r="C24" s="196"/>
      <c r="D24" s="197"/>
      <c r="E24" s="198"/>
      <c r="F24" s="199"/>
      <c r="G24" s="199"/>
      <c r="H24" s="200"/>
      <c r="I24" s="207"/>
      <c r="J24" s="202"/>
      <c r="K24" s="203"/>
      <c r="L24" s="204"/>
      <c r="M24" s="205">
        <f t="shared" si="1"/>
        <v>0</v>
      </c>
      <c r="N24" s="206">
        <f t="shared" si="2"/>
        <v>0</v>
      </c>
      <c r="O24" s="204">
        <f t="shared" si="3"/>
        <v>0</v>
      </c>
    </row>
    <row r="25" spans="1:15" x14ac:dyDescent="0.2">
      <c r="A25" s="101"/>
      <c r="B25" s="196"/>
      <c r="C25" s="196"/>
      <c r="D25" s="197"/>
      <c r="E25" s="198"/>
      <c r="F25" s="199"/>
      <c r="G25" s="199"/>
      <c r="H25" s="200"/>
      <c r="I25" s="207"/>
      <c r="J25" s="202"/>
      <c r="K25" s="203"/>
      <c r="L25" s="204"/>
      <c r="M25" s="205">
        <f t="shared" si="1"/>
        <v>0</v>
      </c>
      <c r="N25" s="206">
        <f t="shared" si="2"/>
        <v>0</v>
      </c>
      <c r="O25" s="204">
        <f t="shared" si="3"/>
        <v>0</v>
      </c>
    </row>
    <row r="26" spans="1:15" x14ac:dyDescent="0.2">
      <c r="A26" s="101"/>
      <c r="B26" s="196"/>
      <c r="C26" s="196"/>
      <c r="D26" s="197"/>
      <c r="E26" s="198"/>
      <c r="F26" s="199"/>
      <c r="G26" s="199"/>
      <c r="H26" s="200"/>
      <c r="I26" s="207"/>
      <c r="J26" s="202"/>
      <c r="K26" s="203"/>
      <c r="L26" s="204"/>
      <c r="M26" s="205">
        <f t="shared" si="1"/>
        <v>0</v>
      </c>
      <c r="N26" s="206">
        <f t="shared" si="2"/>
        <v>0</v>
      </c>
      <c r="O26" s="204">
        <f t="shared" si="3"/>
        <v>0</v>
      </c>
    </row>
    <row r="27" spans="1:15" x14ac:dyDescent="0.2">
      <c r="A27" s="101"/>
      <c r="B27" s="196"/>
      <c r="C27" s="196"/>
      <c r="D27" s="197"/>
      <c r="E27" s="198"/>
      <c r="F27" s="199"/>
      <c r="G27" s="199"/>
      <c r="H27" s="200"/>
      <c r="I27" s="207"/>
      <c r="J27" s="202"/>
      <c r="K27" s="203"/>
      <c r="L27" s="204"/>
      <c r="M27" s="205">
        <f t="shared" si="1"/>
        <v>0</v>
      </c>
      <c r="N27" s="206">
        <f t="shared" si="2"/>
        <v>0</v>
      </c>
      <c r="O27" s="204">
        <f t="shared" si="3"/>
        <v>0</v>
      </c>
    </row>
    <row r="28" spans="1:15" x14ac:dyDescent="0.2">
      <c r="A28" s="101"/>
      <c r="B28" s="196"/>
      <c r="C28" s="196"/>
      <c r="D28" s="197"/>
      <c r="E28" s="198"/>
      <c r="F28" s="199"/>
      <c r="G28" s="199"/>
      <c r="H28" s="200"/>
      <c r="I28" s="207"/>
      <c r="J28" s="202"/>
      <c r="K28" s="203"/>
      <c r="L28" s="204"/>
      <c r="M28" s="205">
        <f t="shared" si="1"/>
        <v>0</v>
      </c>
      <c r="N28" s="206">
        <f t="shared" si="2"/>
        <v>0</v>
      </c>
      <c r="O28" s="204">
        <f t="shared" si="3"/>
        <v>0</v>
      </c>
    </row>
    <row r="29" spans="1:15" x14ac:dyDescent="0.2">
      <c r="A29" s="101"/>
      <c r="B29" s="196"/>
      <c r="C29" s="196"/>
      <c r="D29" s="197"/>
      <c r="E29" s="198"/>
      <c r="F29" s="199"/>
      <c r="G29" s="199"/>
      <c r="H29" s="200"/>
      <c r="I29" s="207"/>
      <c r="J29" s="202"/>
      <c r="K29" s="203"/>
      <c r="L29" s="204"/>
      <c r="M29" s="205">
        <f t="shared" si="1"/>
        <v>0</v>
      </c>
      <c r="N29" s="206">
        <f t="shared" si="2"/>
        <v>0</v>
      </c>
      <c r="O29" s="204">
        <f t="shared" si="3"/>
        <v>0</v>
      </c>
    </row>
    <row r="30" spans="1:15" x14ac:dyDescent="0.2">
      <c r="A30" s="101"/>
      <c r="B30" s="196"/>
      <c r="C30" s="196"/>
      <c r="D30" s="197"/>
      <c r="E30" s="198"/>
      <c r="F30" s="199"/>
      <c r="G30" s="199"/>
      <c r="H30" s="200"/>
      <c r="I30" s="207"/>
      <c r="J30" s="202"/>
      <c r="K30" s="203"/>
      <c r="L30" s="204"/>
      <c r="M30" s="205">
        <f t="shared" si="1"/>
        <v>0</v>
      </c>
      <c r="N30" s="206">
        <f t="shared" si="2"/>
        <v>0</v>
      </c>
      <c r="O30" s="204">
        <f t="shared" si="3"/>
        <v>0</v>
      </c>
    </row>
    <row r="31" spans="1:15" x14ac:dyDescent="0.2">
      <c r="A31" s="101"/>
      <c r="B31" s="196"/>
      <c r="C31" s="196"/>
      <c r="D31" s="197"/>
      <c r="E31" s="198"/>
      <c r="F31" s="199"/>
      <c r="G31" s="199"/>
      <c r="H31" s="200"/>
      <c r="I31" s="207"/>
      <c r="J31" s="202"/>
      <c r="K31" s="203"/>
      <c r="L31" s="204"/>
      <c r="M31" s="205">
        <f t="shared" si="1"/>
        <v>0</v>
      </c>
      <c r="N31" s="206">
        <f t="shared" si="2"/>
        <v>0</v>
      </c>
      <c r="O31" s="204">
        <f t="shared" si="3"/>
        <v>0</v>
      </c>
    </row>
    <row r="32" spans="1:15" x14ac:dyDescent="0.2">
      <c r="A32" s="101"/>
      <c r="B32" s="196"/>
      <c r="C32" s="196"/>
      <c r="D32" s="197"/>
      <c r="E32" s="198"/>
      <c r="F32" s="199"/>
      <c r="G32" s="199"/>
      <c r="H32" s="200"/>
      <c r="I32" s="207"/>
      <c r="J32" s="202"/>
      <c r="K32" s="203"/>
      <c r="L32" s="204"/>
      <c r="M32" s="205">
        <f t="shared" si="1"/>
        <v>0</v>
      </c>
      <c r="N32" s="206">
        <f t="shared" si="2"/>
        <v>0</v>
      </c>
      <c r="O32" s="204">
        <f t="shared" si="3"/>
        <v>0</v>
      </c>
    </row>
    <row r="33" spans="1:15" x14ac:dyDescent="0.2">
      <c r="A33" s="101"/>
      <c r="B33" s="196"/>
      <c r="C33" s="196"/>
      <c r="D33" s="197"/>
      <c r="E33" s="198"/>
      <c r="F33" s="199"/>
      <c r="G33" s="199"/>
      <c r="H33" s="200"/>
      <c r="I33" s="207"/>
      <c r="J33" s="202"/>
      <c r="K33" s="203"/>
      <c r="L33" s="204"/>
      <c r="M33" s="205">
        <f t="shared" si="1"/>
        <v>0</v>
      </c>
      <c r="N33" s="206">
        <f t="shared" si="2"/>
        <v>0</v>
      </c>
      <c r="O33" s="204">
        <f t="shared" si="3"/>
        <v>0</v>
      </c>
    </row>
    <row r="34" spans="1:15" x14ac:dyDescent="0.2">
      <c r="A34" s="101"/>
      <c r="B34" s="196"/>
      <c r="C34" s="196"/>
      <c r="D34" s="197"/>
      <c r="E34" s="198"/>
      <c r="F34" s="199"/>
      <c r="G34" s="199"/>
      <c r="H34" s="200"/>
      <c r="I34" s="207"/>
      <c r="J34" s="202"/>
      <c r="K34" s="203"/>
      <c r="L34" s="204"/>
      <c r="M34" s="205">
        <f t="shared" ref="M34:M45" si="4">ROUND(J34*G34,2)</f>
        <v>0</v>
      </c>
      <c r="N34" s="206">
        <f t="shared" ref="N34:N45" si="5">ROUND(K34*G34,2)</f>
        <v>0</v>
      </c>
      <c r="O34" s="204">
        <f t="shared" ref="O34:O45" si="6">M34+N34</f>
        <v>0</v>
      </c>
    </row>
    <row r="35" spans="1:15" x14ac:dyDescent="0.2">
      <c r="A35" s="101"/>
      <c r="B35" s="196"/>
      <c r="C35" s="196"/>
      <c r="D35" s="197"/>
      <c r="E35" s="198"/>
      <c r="F35" s="199"/>
      <c r="G35" s="199"/>
      <c r="H35" s="200"/>
      <c r="I35" s="207"/>
      <c r="J35" s="202"/>
      <c r="K35" s="203"/>
      <c r="L35" s="204"/>
      <c r="M35" s="205">
        <f t="shared" si="4"/>
        <v>0</v>
      </c>
      <c r="N35" s="206">
        <f t="shared" si="5"/>
        <v>0</v>
      </c>
      <c r="O35" s="204">
        <f t="shared" si="6"/>
        <v>0</v>
      </c>
    </row>
    <row r="36" spans="1:15" x14ac:dyDescent="0.2">
      <c r="A36" s="101"/>
      <c r="B36" s="196"/>
      <c r="C36" s="196"/>
      <c r="D36" s="197"/>
      <c r="E36" s="198"/>
      <c r="F36" s="199"/>
      <c r="G36" s="199"/>
      <c r="H36" s="200"/>
      <c r="I36" s="207"/>
      <c r="J36" s="202"/>
      <c r="K36" s="203"/>
      <c r="L36" s="204"/>
      <c r="M36" s="205">
        <f t="shared" si="4"/>
        <v>0</v>
      </c>
      <c r="N36" s="206">
        <f t="shared" si="5"/>
        <v>0</v>
      </c>
      <c r="O36" s="204">
        <f t="shared" si="6"/>
        <v>0</v>
      </c>
    </row>
    <row r="37" spans="1:15" x14ac:dyDescent="0.2">
      <c r="A37" s="101"/>
      <c r="B37" s="196"/>
      <c r="C37" s="196"/>
      <c r="D37" s="197"/>
      <c r="E37" s="198"/>
      <c r="F37" s="199"/>
      <c r="G37" s="199"/>
      <c r="H37" s="200"/>
      <c r="I37" s="207"/>
      <c r="J37" s="202"/>
      <c r="K37" s="203"/>
      <c r="L37" s="204"/>
      <c r="M37" s="205">
        <f t="shared" si="4"/>
        <v>0</v>
      </c>
      <c r="N37" s="206">
        <f t="shared" si="5"/>
        <v>0</v>
      </c>
      <c r="O37" s="204">
        <f t="shared" si="6"/>
        <v>0</v>
      </c>
    </row>
    <row r="38" spans="1:15" x14ac:dyDescent="0.2">
      <c r="A38" s="101"/>
      <c r="B38" s="196"/>
      <c r="C38" s="196"/>
      <c r="D38" s="197"/>
      <c r="E38" s="198"/>
      <c r="F38" s="199"/>
      <c r="G38" s="199"/>
      <c r="H38" s="200"/>
      <c r="I38" s="207"/>
      <c r="J38" s="202"/>
      <c r="K38" s="203"/>
      <c r="L38" s="204"/>
      <c r="M38" s="205">
        <f t="shared" si="4"/>
        <v>0</v>
      </c>
      <c r="N38" s="206">
        <f t="shared" si="5"/>
        <v>0</v>
      </c>
      <c r="O38" s="204">
        <f t="shared" si="6"/>
        <v>0</v>
      </c>
    </row>
    <row r="39" spans="1:15" x14ac:dyDescent="0.2">
      <c r="A39" s="101"/>
      <c r="B39" s="196"/>
      <c r="C39" s="196"/>
      <c r="D39" s="197"/>
      <c r="E39" s="198"/>
      <c r="F39" s="199"/>
      <c r="G39" s="199"/>
      <c r="H39" s="200"/>
      <c r="I39" s="207"/>
      <c r="J39" s="202"/>
      <c r="K39" s="203"/>
      <c r="L39" s="204"/>
      <c r="M39" s="205">
        <f t="shared" si="4"/>
        <v>0</v>
      </c>
      <c r="N39" s="206">
        <f t="shared" si="5"/>
        <v>0</v>
      </c>
      <c r="O39" s="204">
        <f t="shared" si="6"/>
        <v>0</v>
      </c>
    </row>
    <row r="40" spans="1:15" x14ac:dyDescent="0.2">
      <c r="A40" s="101"/>
      <c r="B40" s="196"/>
      <c r="C40" s="196"/>
      <c r="D40" s="197"/>
      <c r="E40" s="198"/>
      <c r="F40" s="199"/>
      <c r="G40" s="199"/>
      <c r="H40" s="200"/>
      <c r="I40" s="207"/>
      <c r="J40" s="202"/>
      <c r="K40" s="203"/>
      <c r="L40" s="204"/>
      <c r="M40" s="205">
        <f t="shared" si="4"/>
        <v>0</v>
      </c>
      <c r="N40" s="206">
        <f t="shared" si="5"/>
        <v>0</v>
      </c>
      <c r="O40" s="204">
        <f t="shared" si="6"/>
        <v>0</v>
      </c>
    </row>
    <row r="41" spans="1:15" x14ac:dyDescent="0.2">
      <c r="A41" s="101"/>
      <c r="B41" s="196"/>
      <c r="C41" s="196"/>
      <c r="D41" s="197"/>
      <c r="E41" s="198"/>
      <c r="F41" s="199"/>
      <c r="G41" s="199"/>
      <c r="H41" s="200"/>
      <c r="I41" s="207"/>
      <c r="J41" s="202"/>
      <c r="K41" s="203"/>
      <c r="L41" s="204"/>
      <c r="M41" s="205">
        <f t="shared" si="4"/>
        <v>0</v>
      </c>
      <c r="N41" s="206">
        <f t="shared" si="5"/>
        <v>0</v>
      </c>
      <c r="O41" s="204">
        <f t="shared" si="6"/>
        <v>0</v>
      </c>
    </row>
    <row r="42" spans="1:15" x14ac:dyDescent="0.2">
      <c r="A42" s="101"/>
      <c r="B42" s="196"/>
      <c r="C42" s="196"/>
      <c r="D42" s="197"/>
      <c r="E42" s="198"/>
      <c r="F42" s="199"/>
      <c r="G42" s="199"/>
      <c r="H42" s="200"/>
      <c r="I42" s="207"/>
      <c r="J42" s="202"/>
      <c r="K42" s="203"/>
      <c r="L42" s="204"/>
      <c r="M42" s="205">
        <f t="shared" si="4"/>
        <v>0</v>
      </c>
      <c r="N42" s="206">
        <f t="shared" si="5"/>
        <v>0</v>
      </c>
      <c r="O42" s="204">
        <f t="shared" si="6"/>
        <v>0</v>
      </c>
    </row>
    <row r="43" spans="1:15" x14ac:dyDescent="0.2">
      <c r="A43" s="101"/>
      <c r="B43" s="196"/>
      <c r="C43" s="196"/>
      <c r="D43" s="197"/>
      <c r="E43" s="198"/>
      <c r="F43" s="199"/>
      <c r="G43" s="199"/>
      <c r="H43" s="200"/>
      <c r="I43" s="207"/>
      <c r="J43" s="202"/>
      <c r="K43" s="203"/>
      <c r="L43" s="204"/>
      <c r="M43" s="205">
        <f t="shared" si="4"/>
        <v>0</v>
      </c>
      <c r="N43" s="206">
        <f t="shared" si="5"/>
        <v>0</v>
      </c>
      <c r="O43" s="204">
        <f t="shared" si="6"/>
        <v>0</v>
      </c>
    </row>
    <row r="44" spans="1:15" x14ac:dyDescent="0.2">
      <c r="A44" s="101"/>
      <c r="B44" s="196"/>
      <c r="C44" s="196"/>
      <c r="D44" s="197"/>
      <c r="E44" s="198"/>
      <c r="F44" s="199"/>
      <c r="G44" s="199"/>
      <c r="H44" s="200"/>
      <c r="I44" s="207"/>
      <c r="J44" s="202"/>
      <c r="K44" s="203"/>
      <c r="L44" s="204"/>
      <c r="M44" s="205">
        <f t="shared" si="4"/>
        <v>0</v>
      </c>
      <c r="N44" s="206">
        <f t="shared" si="5"/>
        <v>0</v>
      </c>
      <c r="O44" s="204">
        <f t="shared" si="6"/>
        <v>0</v>
      </c>
    </row>
    <row r="45" spans="1:15" x14ac:dyDescent="0.2">
      <c r="A45" s="101"/>
      <c r="B45" s="196"/>
      <c r="C45" s="196"/>
      <c r="D45" s="197"/>
      <c r="E45" s="198"/>
      <c r="F45" s="199"/>
      <c r="G45" s="199"/>
      <c r="H45" s="200"/>
      <c r="I45" s="207"/>
      <c r="J45" s="202"/>
      <c r="K45" s="203"/>
      <c r="L45" s="204"/>
      <c r="M45" s="205">
        <f t="shared" si="4"/>
        <v>0</v>
      </c>
      <c r="N45" s="206">
        <f t="shared" si="5"/>
        <v>0</v>
      </c>
      <c r="O45" s="204">
        <f t="shared" si="6"/>
        <v>0</v>
      </c>
    </row>
    <row r="46" spans="1:15" x14ac:dyDescent="0.2">
      <c r="A46" s="101"/>
      <c r="B46" s="196"/>
      <c r="C46" s="196"/>
      <c r="D46" s="197"/>
      <c r="E46" s="198"/>
      <c r="F46" s="199"/>
      <c r="G46" s="199"/>
      <c r="H46" s="200"/>
      <c r="I46" s="207"/>
      <c r="J46" s="202"/>
      <c r="K46" s="203"/>
      <c r="L46" s="204"/>
      <c r="M46" s="205">
        <f t="shared" si="1"/>
        <v>0</v>
      </c>
      <c r="N46" s="206">
        <f t="shared" si="2"/>
        <v>0</v>
      </c>
      <c r="O46" s="204">
        <f t="shared" si="3"/>
        <v>0</v>
      </c>
    </row>
    <row r="47" spans="1:15" x14ac:dyDescent="0.2">
      <c r="A47" s="101"/>
      <c r="B47" s="196"/>
      <c r="C47" s="196"/>
      <c r="D47" s="197"/>
      <c r="E47" s="198"/>
      <c r="F47" s="199"/>
      <c r="G47" s="199"/>
      <c r="H47" s="200"/>
      <c r="I47" s="207"/>
      <c r="J47" s="202"/>
      <c r="K47" s="203"/>
      <c r="L47" s="204"/>
      <c r="M47" s="205">
        <f t="shared" si="1"/>
        <v>0</v>
      </c>
      <c r="N47" s="206">
        <f t="shared" si="2"/>
        <v>0</v>
      </c>
      <c r="O47" s="204">
        <f t="shared" si="3"/>
        <v>0</v>
      </c>
    </row>
    <row r="48" spans="1:15" x14ac:dyDescent="0.2">
      <c r="A48" s="101"/>
      <c r="B48" s="196"/>
      <c r="C48" s="196"/>
      <c r="D48" s="197"/>
      <c r="E48" s="198"/>
      <c r="F48" s="199"/>
      <c r="G48" s="199"/>
      <c r="H48" s="200"/>
      <c r="I48" s="207"/>
      <c r="J48" s="202"/>
      <c r="K48" s="203"/>
      <c r="L48" s="204"/>
      <c r="M48" s="205">
        <f t="shared" si="1"/>
        <v>0</v>
      </c>
      <c r="N48" s="206">
        <f t="shared" si="2"/>
        <v>0</v>
      </c>
      <c r="O48" s="204">
        <f t="shared" si="3"/>
        <v>0</v>
      </c>
    </row>
    <row r="49" spans="1:15" x14ac:dyDescent="0.2">
      <c r="A49" s="101"/>
      <c r="B49" s="196"/>
      <c r="C49" s="196"/>
      <c r="D49" s="197"/>
      <c r="E49" s="198"/>
      <c r="F49" s="199"/>
      <c r="G49" s="199"/>
      <c r="H49" s="200"/>
      <c r="I49" s="207"/>
      <c r="J49" s="202"/>
      <c r="K49" s="203"/>
      <c r="L49" s="204"/>
      <c r="M49" s="205">
        <f t="shared" si="1"/>
        <v>0</v>
      </c>
      <c r="N49" s="206">
        <f t="shared" si="2"/>
        <v>0</v>
      </c>
      <c r="O49" s="204">
        <f t="shared" si="3"/>
        <v>0</v>
      </c>
    </row>
    <row r="50" spans="1:15" x14ac:dyDescent="0.2">
      <c r="A50" s="101"/>
      <c r="B50" s="196"/>
      <c r="C50" s="196"/>
      <c r="D50" s="197"/>
      <c r="E50" s="198"/>
      <c r="F50" s="199"/>
      <c r="G50" s="199"/>
      <c r="H50" s="200"/>
      <c r="I50" s="207"/>
      <c r="J50" s="202"/>
      <c r="K50" s="203"/>
      <c r="L50" s="204"/>
      <c r="M50" s="205">
        <f t="shared" si="1"/>
        <v>0</v>
      </c>
      <c r="N50" s="206">
        <f t="shared" si="2"/>
        <v>0</v>
      </c>
      <c r="O50" s="204">
        <f t="shared" si="3"/>
        <v>0</v>
      </c>
    </row>
    <row r="51" spans="1:15" x14ac:dyDescent="0.2">
      <c r="A51" s="101"/>
      <c r="B51" s="196"/>
      <c r="C51" s="196"/>
      <c r="D51" s="197"/>
      <c r="E51" s="198"/>
      <c r="F51" s="199"/>
      <c r="G51" s="199"/>
      <c r="H51" s="200"/>
      <c r="I51" s="207"/>
      <c r="J51" s="202"/>
      <c r="K51" s="203"/>
      <c r="L51" s="204"/>
      <c r="M51" s="205">
        <f t="shared" si="1"/>
        <v>0</v>
      </c>
      <c r="N51" s="206">
        <f t="shared" si="2"/>
        <v>0</v>
      </c>
      <c r="O51" s="204">
        <f t="shared" si="3"/>
        <v>0</v>
      </c>
    </row>
    <row r="52" spans="1:15" x14ac:dyDescent="0.2">
      <c r="A52" s="101"/>
      <c r="B52" s="196"/>
      <c r="C52" s="196"/>
      <c r="D52" s="197"/>
      <c r="E52" s="198"/>
      <c r="F52" s="199"/>
      <c r="G52" s="199"/>
      <c r="H52" s="200"/>
      <c r="I52" s="207"/>
      <c r="J52" s="202"/>
      <c r="K52" s="203"/>
      <c r="L52" s="204"/>
      <c r="M52" s="205">
        <f t="shared" si="1"/>
        <v>0</v>
      </c>
      <c r="N52" s="206">
        <f t="shared" si="2"/>
        <v>0</v>
      </c>
      <c r="O52" s="204">
        <f t="shared" si="3"/>
        <v>0</v>
      </c>
    </row>
    <row r="53" spans="1:15" x14ac:dyDescent="0.2">
      <c r="A53" s="101"/>
      <c r="B53" s="196"/>
      <c r="C53" s="196"/>
      <c r="D53" s="197"/>
      <c r="E53" s="198"/>
      <c r="F53" s="199"/>
      <c r="G53" s="199"/>
      <c r="H53" s="200"/>
      <c r="I53" s="207"/>
      <c r="J53" s="202"/>
      <c r="K53" s="203"/>
      <c r="L53" s="204"/>
      <c r="M53" s="205">
        <f t="shared" si="1"/>
        <v>0</v>
      </c>
      <c r="N53" s="206">
        <f t="shared" si="2"/>
        <v>0</v>
      </c>
      <c r="O53" s="204">
        <f t="shared" si="3"/>
        <v>0</v>
      </c>
    </row>
    <row r="54" spans="1:15" x14ac:dyDescent="0.2">
      <c r="A54" s="101"/>
      <c r="B54" s="196"/>
      <c r="C54" s="196"/>
      <c r="D54" s="197"/>
      <c r="E54" s="198"/>
      <c r="F54" s="199"/>
      <c r="G54" s="199"/>
      <c r="H54" s="200"/>
      <c r="I54" s="207"/>
      <c r="J54" s="202"/>
      <c r="K54" s="203"/>
      <c r="L54" s="204"/>
      <c r="M54" s="205">
        <f t="shared" si="1"/>
        <v>0</v>
      </c>
      <c r="N54" s="206">
        <f t="shared" si="2"/>
        <v>0</v>
      </c>
      <c r="O54" s="204">
        <f t="shared" si="3"/>
        <v>0</v>
      </c>
    </row>
    <row r="55" spans="1:15" x14ac:dyDescent="0.2">
      <c r="A55" s="101"/>
      <c r="B55" s="196"/>
      <c r="C55" s="196"/>
      <c r="D55" s="197"/>
      <c r="E55" s="198"/>
      <c r="F55" s="199"/>
      <c r="G55" s="199"/>
      <c r="H55" s="200"/>
      <c r="I55" s="207"/>
      <c r="J55" s="202"/>
      <c r="K55" s="203"/>
      <c r="L55" s="204"/>
      <c r="M55" s="205">
        <f t="shared" si="1"/>
        <v>0</v>
      </c>
      <c r="N55" s="206">
        <f t="shared" si="2"/>
        <v>0</v>
      </c>
      <c r="O55" s="204">
        <f t="shared" si="3"/>
        <v>0</v>
      </c>
    </row>
    <row r="56" spans="1:15" ht="15" thickBot="1" x14ac:dyDescent="0.25">
      <c r="A56" s="103"/>
      <c r="B56" s="208"/>
      <c r="C56" s="208"/>
      <c r="D56" s="209"/>
      <c r="E56" s="210"/>
      <c r="F56" s="211"/>
      <c r="G56" s="211"/>
      <c r="H56" s="212"/>
      <c r="I56" s="207"/>
      <c r="J56" s="213"/>
      <c r="K56" s="214"/>
      <c r="L56" s="215"/>
      <c r="M56" s="216">
        <f t="shared" si="1"/>
        <v>0</v>
      </c>
      <c r="N56" s="217">
        <f t="shared" si="2"/>
        <v>0</v>
      </c>
      <c r="O56" s="215">
        <f t="shared" si="3"/>
        <v>0</v>
      </c>
    </row>
    <row r="57" spans="1:15" ht="15" thickBot="1" x14ac:dyDescent="0.25">
      <c r="A57" s="94"/>
      <c r="B57" s="94"/>
      <c r="C57" s="94"/>
      <c r="D57" s="218"/>
      <c r="E57" s="219"/>
      <c r="F57" s="207"/>
      <c r="G57" s="207"/>
      <c r="H57" s="207"/>
      <c r="I57" s="207"/>
      <c r="J57" s="207"/>
      <c r="K57" s="207"/>
      <c r="L57" s="220"/>
      <c r="M57" s="220"/>
      <c r="N57" s="220"/>
      <c r="O57" s="220"/>
    </row>
    <row r="58" spans="1:15" ht="15" x14ac:dyDescent="0.2">
      <c r="A58" s="29"/>
      <c r="B58" s="29"/>
      <c r="C58" s="29"/>
      <c r="D58" s="119"/>
      <c r="E58" s="29"/>
      <c r="F58" s="29"/>
      <c r="G58" s="29"/>
      <c r="H58" s="553" t="s">
        <v>62</v>
      </c>
      <c r="I58" s="207"/>
      <c r="J58" s="29"/>
      <c r="K58" s="29"/>
      <c r="M58" s="555" t="s">
        <v>61</v>
      </c>
      <c r="N58" s="556"/>
      <c r="O58" s="557"/>
    </row>
    <row r="59" spans="1:15" ht="15" thickBot="1" x14ac:dyDescent="0.25">
      <c r="A59" s="29"/>
      <c r="B59" s="29"/>
      <c r="C59" s="29"/>
      <c r="D59" s="119"/>
      <c r="E59" s="29"/>
      <c r="F59" s="29"/>
      <c r="G59" s="29"/>
      <c r="H59" s="554"/>
      <c r="I59" s="207"/>
      <c r="J59" s="29"/>
      <c r="K59" s="29"/>
      <c r="M59" s="80" t="s">
        <v>57</v>
      </c>
      <c r="N59" s="81" t="s">
        <v>58</v>
      </c>
      <c r="O59" s="82" t="s">
        <v>59</v>
      </c>
    </row>
    <row r="60" spans="1:15" ht="19.149999999999999" customHeight="1" thickTop="1" thickBot="1" x14ac:dyDescent="0.25">
      <c r="A60" s="29"/>
      <c r="B60" s="29"/>
      <c r="C60" s="29"/>
      <c r="D60" s="119"/>
      <c r="E60" s="29"/>
      <c r="F60" s="29"/>
      <c r="G60" s="29"/>
      <c r="H60" s="85">
        <f>SUM(H14:H56)</f>
        <v>0</v>
      </c>
      <c r="I60" s="90"/>
      <c r="J60" s="29"/>
      <c r="K60" s="29"/>
      <c r="M60" s="83">
        <f>SUM(M15:M56)</f>
        <v>0</v>
      </c>
      <c r="N60" s="86">
        <f>SUM(N15:N56)</f>
        <v>0</v>
      </c>
      <c r="O60" s="84">
        <f>SUM(O15:O56)</f>
        <v>0</v>
      </c>
    </row>
    <row r="61" spans="1:15" x14ac:dyDescent="0.2">
      <c r="A61" s="29"/>
      <c r="B61" s="29"/>
      <c r="C61" s="29"/>
      <c r="D61" s="119"/>
      <c r="E61" s="29"/>
      <c r="F61" s="29"/>
      <c r="G61" s="29"/>
      <c r="H61" s="29"/>
      <c r="I61" s="90"/>
      <c r="J61" s="29"/>
      <c r="K61" s="29"/>
      <c r="M61" s="29"/>
      <c r="N61" s="29"/>
      <c r="O61" s="29"/>
    </row>
    <row r="62" spans="1:15" ht="20.45" customHeight="1" x14ac:dyDescent="0.2">
      <c r="A62" s="29"/>
      <c r="B62" s="29"/>
      <c r="C62" s="29"/>
      <c r="D62" s="119"/>
      <c r="E62" s="29"/>
      <c r="F62" s="29"/>
      <c r="G62" s="29"/>
      <c r="H62" s="29"/>
      <c r="I62" s="91"/>
      <c r="J62" s="29"/>
      <c r="K62" s="29"/>
      <c r="M62" s="29"/>
      <c r="N62" s="29"/>
      <c r="O62" s="29"/>
    </row>
    <row r="63" spans="1:15" x14ac:dyDescent="0.2">
      <c r="A63" s="472" t="str">
        <f>DADOS!B5</f>
        <v>SÃO FELIPE/BA</v>
      </c>
      <c r="B63" s="472"/>
      <c r="C63" s="472"/>
      <c r="D63" s="472"/>
      <c r="E63" s="29"/>
      <c r="F63" s="548">
        <f ca="1">DADOS!B18</f>
        <v>46099</v>
      </c>
      <c r="G63" s="548"/>
      <c r="H63" s="548"/>
      <c r="I63" s="29"/>
      <c r="J63" s="221"/>
      <c r="K63" s="221"/>
      <c r="M63" s="29"/>
      <c r="N63" s="29"/>
      <c r="O63" s="29"/>
    </row>
    <row r="64" spans="1:15" x14ac:dyDescent="0.2">
      <c r="A64" s="475" t="s">
        <v>20</v>
      </c>
      <c r="B64" s="475"/>
      <c r="C64" s="475"/>
      <c r="D64" s="475"/>
      <c r="E64" s="29"/>
      <c r="F64" s="475" t="s">
        <v>21</v>
      </c>
      <c r="G64" s="475"/>
      <c r="H64" s="475"/>
      <c r="I64" s="29"/>
      <c r="J64" s="164"/>
      <c r="K64" s="164"/>
      <c r="M64" s="29"/>
      <c r="N64" s="29"/>
      <c r="O64" s="29"/>
    </row>
    <row r="65" spans="1:15" x14ac:dyDescent="0.2">
      <c r="A65" s="29"/>
      <c r="B65" s="29"/>
      <c r="C65" s="29"/>
      <c r="D65" s="119"/>
      <c r="E65" s="29"/>
      <c r="F65" s="29"/>
      <c r="G65" s="29"/>
      <c r="H65" s="29"/>
      <c r="I65" s="221"/>
      <c r="J65" s="29"/>
      <c r="K65" s="29"/>
      <c r="M65" s="29"/>
      <c r="N65" s="29"/>
      <c r="O65" s="29"/>
    </row>
    <row r="66" spans="1:15" x14ac:dyDescent="0.2">
      <c r="A66" s="29"/>
      <c r="B66" s="29"/>
      <c r="C66" s="29"/>
      <c r="D66" s="119"/>
      <c r="E66" s="29"/>
      <c r="F66" s="29"/>
      <c r="G66" s="29"/>
      <c r="H66" s="29"/>
      <c r="I66" s="164"/>
      <c r="J66" s="29"/>
      <c r="K66" s="29"/>
      <c r="M66" s="29"/>
      <c r="N66" s="29"/>
      <c r="O66" s="29"/>
    </row>
    <row r="67" spans="1:15" x14ac:dyDescent="0.2">
      <c r="A67" s="29"/>
      <c r="B67" s="29"/>
      <c r="C67" s="29"/>
      <c r="D67" s="119"/>
      <c r="E67" s="29"/>
      <c r="F67" s="29"/>
      <c r="G67" s="29"/>
      <c r="H67" s="29"/>
      <c r="I67" s="29"/>
      <c r="J67" s="29"/>
      <c r="K67" s="29"/>
      <c r="M67" s="29"/>
      <c r="N67" s="29"/>
      <c r="O67" s="29"/>
    </row>
    <row r="68" spans="1:15" x14ac:dyDescent="0.2">
      <c r="A68" s="29"/>
      <c r="B68" s="29"/>
      <c r="C68" s="29"/>
      <c r="D68" s="119"/>
      <c r="E68" s="29"/>
      <c r="F68" s="29"/>
      <c r="G68" s="29"/>
      <c r="H68" s="29"/>
      <c r="I68" s="29"/>
      <c r="J68" s="29"/>
      <c r="K68" s="29"/>
      <c r="M68" s="29"/>
      <c r="N68" s="29"/>
      <c r="O68" s="29"/>
    </row>
    <row r="69" spans="1:15" x14ac:dyDescent="0.2">
      <c r="A69" s="29"/>
      <c r="B69" s="29"/>
      <c r="C69" s="29"/>
      <c r="D69" s="119"/>
      <c r="E69" s="29"/>
      <c r="F69" s="29"/>
      <c r="G69" s="29"/>
      <c r="H69" s="29"/>
      <c r="I69" s="29"/>
      <c r="J69" s="29"/>
      <c r="K69" s="29"/>
      <c r="M69" s="29"/>
      <c r="N69" s="29"/>
      <c r="O69" s="29"/>
    </row>
    <row r="70" spans="1:15" x14ac:dyDescent="0.2">
      <c r="A70" s="29"/>
      <c r="B70" s="29"/>
      <c r="C70" s="29"/>
      <c r="D70" s="119"/>
      <c r="E70" s="29"/>
      <c r="F70" s="29"/>
      <c r="G70" s="29"/>
      <c r="H70" s="29"/>
      <c r="I70" s="29"/>
      <c r="J70" s="29"/>
      <c r="K70" s="29"/>
      <c r="M70" s="29"/>
      <c r="N70" s="29"/>
      <c r="O70" s="29"/>
    </row>
    <row r="71" spans="1:15" x14ac:dyDescent="0.2">
      <c r="A71" s="501"/>
      <c r="B71" s="501"/>
      <c r="C71" s="501"/>
      <c r="D71" s="501"/>
      <c r="E71" s="29"/>
      <c r="F71" s="29"/>
      <c r="G71" s="29"/>
      <c r="H71" s="29"/>
      <c r="I71" s="29"/>
      <c r="J71" s="29"/>
      <c r="K71" s="29"/>
      <c r="M71" s="29"/>
      <c r="N71" s="29"/>
      <c r="O71" s="29"/>
    </row>
    <row r="72" spans="1:15" ht="16.149999999999999" customHeight="1" x14ac:dyDescent="0.2">
      <c r="A72" s="547" t="s">
        <v>23</v>
      </c>
      <c r="B72" s="547"/>
      <c r="C72" s="547"/>
      <c r="D72" s="547"/>
      <c r="E72" s="29"/>
      <c r="F72" s="29"/>
      <c r="G72" s="29"/>
      <c r="H72" s="29"/>
      <c r="I72" s="29"/>
      <c r="J72" s="29"/>
      <c r="K72" s="29"/>
      <c r="M72" s="29"/>
      <c r="N72" s="29"/>
      <c r="O72" s="29"/>
    </row>
    <row r="73" spans="1:15" x14ac:dyDescent="0.2">
      <c r="A73" s="464" t="s">
        <v>22</v>
      </c>
      <c r="B73" s="464"/>
      <c r="C73" s="465">
        <f>DADOS!B40</f>
        <v>0</v>
      </c>
      <c r="D73" s="465"/>
      <c r="E73" s="29"/>
      <c r="F73" s="29"/>
      <c r="G73" s="29"/>
      <c r="H73" s="29"/>
      <c r="I73" s="29"/>
      <c r="J73" s="29"/>
      <c r="K73" s="29"/>
      <c r="M73" s="29"/>
      <c r="N73" s="29"/>
      <c r="O73" s="29"/>
    </row>
    <row r="74" spans="1:15" x14ac:dyDescent="0.2">
      <c r="A74" s="464" t="s">
        <v>24</v>
      </c>
      <c r="B74" s="464"/>
      <c r="C74" s="465">
        <f>DADOS!B41</f>
        <v>0</v>
      </c>
      <c r="D74" s="465"/>
      <c r="E74" s="29"/>
      <c r="F74" s="29"/>
      <c r="G74" s="29"/>
      <c r="H74" s="29"/>
      <c r="I74" s="29"/>
      <c r="J74" s="29"/>
      <c r="K74" s="29"/>
      <c r="M74" s="29"/>
      <c r="N74" s="29"/>
      <c r="O74" s="29"/>
    </row>
    <row r="75" spans="1:15" x14ac:dyDescent="0.2">
      <c r="A75" s="464" t="s">
        <v>25</v>
      </c>
      <c r="B75" s="464"/>
      <c r="C75" s="465">
        <f>DADOS!B42</f>
        <v>0</v>
      </c>
      <c r="D75" s="465"/>
      <c r="E75" s="29"/>
      <c r="F75" s="29"/>
      <c r="G75" s="29"/>
      <c r="H75" s="29"/>
      <c r="I75" s="29"/>
      <c r="J75" s="29"/>
      <c r="K75" s="29"/>
      <c r="M75" s="29"/>
      <c r="N75" s="29"/>
      <c r="O75" s="29"/>
    </row>
    <row r="76" spans="1:15" x14ac:dyDescent="0.2">
      <c r="I76" s="29"/>
    </row>
    <row r="77" spans="1:15" x14ac:dyDescent="0.2">
      <c r="I77" s="29"/>
    </row>
  </sheetData>
  <mergeCells count="41">
    <mergeCell ref="N3:O3"/>
    <mergeCell ref="N4:O4"/>
    <mergeCell ref="H58:H59"/>
    <mergeCell ref="M58:O58"/>
    <mergeCell ref="L9:M9"/>
    <mergeCell ref="N9:O9"/>
    <mergeCell ref="J9:K9"/>
    <mergeCell ref="J12:L12"/>
    <mergeCell ref="M12:O12"/>
    <mergeCell ref="N6:O6"/>
    <mergeCell ref="N8:O8"/>
    <mergeCell ref="N7:O7"/>
    <mergeCell ref="J6:K6"/>
    <mergeCell ref="J8:K8"/>
    <mergeCell ref="A10:I10"/>
    <mergeCell ref="A6:D6"/>
    <mergeCell ref="A1:F1"/>
    <mergeCell ref="A2:F2"/>
    <mergeCell ref="A3:F3"/>
    <mergeCell ref="A5:D5"/>
    <mergeCell ref="A75:B75"/>
    <mergeCell ref="C75:D75"/>
    <mergeCell ref="A73:B73"/>
    <mergeCell ref="C73:D73"/>
    <mergeCell ref="A74:B74"/>
    <mergeCell ref="C74:D74"/>
    <mergeCell ref="A72:D72"/>
    <mergeCell ref="A64:D64"/>
    <mergeCell ref="F64:H64"/>
    <mergeCell ref="A71:D71"/>
    <mergeCell ref="A63:D63"/>
    <mergeCell ref="F63:H63"/>
    <mergeCell ref="L7:M7"/>
    <mergeCell ref="L8:M8"/>
    <mergeCell ref="A8:D8"/>
    <mergeCell ref="E8:F8"/>
    <mergeCell ref="E6:H6"/>
    <mergeCell ref="J7:K7"/>
    <mergeCell ref="L6:M6"/>
    <mergeCell ref="A7:D7"/>
    <mergeCell ref="E7:F7"/>
  </mergeCells>
  <phoneticPr fontId="23" type="noConversion"/>
  <printOptions horizontalCentered="1"/>
  <pageMargins left="0.59055118110236227" right="0.59055118110236227" top="0.59055118110236227" bottom="0.59055118110236227" header="0.31496062992125984" footer="0.31496062992125984"/>
  <pageSetup paperSize="9" scale="59" fitToHeight="0" orientation="landscape" r:id="rId1"/>
  <headerFooter>
    <oddFooter>&amp;RPágina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20</vt:i4>
      </vt:variant>
    </vt:vector>
  </HeadingPairs>
  <TitlesOfParts>
    <vt:vector size="32" baseType="lpstr">
      <vt:lpstr>DADOS</vt:lpstr>
      <vt:lpstr>BDI</vt:lpstr>
      <vt:lpstr>BDI INSUMO</vt:lpstr>
      <vt:lpstr>INOCÉNCIO B. DE CARVALHO</vt:lpstr>
      <vt:lpstr>UNITÁRIOS</vt:lpstr>
      <vt:lpstr>CRONOGRAMA</vt:lpstr>
      <vt:lpstr>COMPOSIÇÕES</vt:lpstr>
      <vt:lpstr>CRONOGRAMA </vt:lpstr>
      <vt:lpstr>ORÇAMENTO ANALITICO</vt:lpstr>
      <vt:lpstr>PLANILHA REPROGRAMAÇÃO</vt:lpstr>
      <vt:lpstr>PLANILHA SERVIÇOS EXTRAS</vt:lpstr>
      <vt:lpstr>PLANILHA CONTROLE</vt:lpstr>
      <vt:lpstr>BDI!Area_de_impressao</vt:lpstr>
      <vt:lpstr>'BDI INSUMO'!Area_de_impressao</vt:lpstr>
      <vt:lpstr>COMPOSIÇÕES!Area_de_impressao</vt:lpstr>
      <vt:lpstr>CRONOGRAMA!Area_de_impressao</vt:lpstr>
      <vt:lpstr>'CRONOGRAMA '!Area_de_impressao</vt:lpstr>
      <vt:lpstr>'INOCÉNCIO B. DE CARVALHO'!Area_de_impressao</vt:lpstr>
      <vt:lpstr>'ORÇAMENTO ANALITICO'!Area_de_impressao</vt:lpstr>
      <vt:lpstr>'PLANILHA CONTROLE'!Area_de_impressao</vt:lpstr>
      <vt:lpstr>'PLANILHA REPROGRAMAÇÃO'!Area_de_impressao</vt:lpstr>
      <vt:lpstr>'PLANILHA SERVIÇOS EXTRAS'!Area_de_impressao</vt:lpstr>
      <vt:lpstr>UNITÁRIOS!Area_de_impressao</vt:lpstr>
      <vt:lpstr>COMPOSIÇÕES!Titulos_de_impressao</vt:lpstr>
      <vt:lpstr>CRONOGRAMA!Titulos_de_impressao</vt:lpstr>
      <vt:lpstr>'CRONOGRAMA '!Titulos_de_impressao</vt:lpstr>
      <vt:lpstr>'INOCÉNCIO B. DE CARVALHO'!Titulos_de_impressao</vt:lpstr>
      <vt:lpstr>'ORÇAMENTO ANALITICO'!Titulos_de_impressao</vt:lpstr>
      <vt:lpstr>'PLANILHA CONTROLE'!Titulos_de_impressao</vt:lpstr>
      <vt:lpstr>'PLANILHA REPROGRAMAÇÃO'!Titulos_de_impressao</vt:lpstr>
      <vt:lpstr>'PLANILHA SERVIÇOS EXTRAS'!Titulos_de_impressao</vt:lpstr>
      <vt:lpstr>UNITÁRIOS!Titulos_de_impressao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dc:creator>
  <cp:lastModifiedBy>Eliabe Vitória</cp:lastModifiedBy>
  <cp:lastPrinted>2026-02-23T18:38:25Z</cp:lastPrinted>
  <dcterms:created xsi:type="dcterms:W3CDTF">2019-04-18T22:31:43Z</dcterms:created>
  <dcterms:modified xsi:type="dcterms:W3CDTF">2026-03-18T18:08:46Z</dcterms:modified>
</cp:coreProperties>
</file>