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166925"/>
  <mc:AlternateContent xmlns:mc="http://schemas.openxmlformats.org/markup-compatibility/2006">
    <mc:Choice Requires="x15">
      <x15ac:absPath xmlns:x15ac="http://schemas.microsoft.com/office/spreadsheetml/2010/11/ac" url="E:\ORÇAMENTO FEIRA E ORLA\"/>
    </mc:Choice>
  </mc:AlternateContent>
  <xr:revisionPtr revIDLastSave="0" documentId="8_{CE741B57-D6AF-4AB4-9B95-F6C8870669BF}" xr6:coauthVersionLast="47" xr6:coauthVersionMax="47" xr10:uidLastSave="{00000000-0000-0000-0000-000000000000}"/>
  <bookViews>
    <workbookView xWindow="28680" yWindow="-120" windowWidth="29040" windowHeight="15840" xr2:uid="{00000000-000D-0000-FFFF-FFFF00000000}"/>
  </bookViews>
  <sheets>
    <sheet name="ORÇAMENTO" sheetId="1" r:id="rId1"/>
    <sheet name="CRONOGRAMA" sheetId="4" r:id="rId2"/>
    <sheet name="CURVA ABC" sheetId="2" r:id="rId3"/>
    <sheet name="COMPOSIÇOES" sheetId="3" r:id="rId4"/>
    <sheet name="MEMÓRIA DE CALCULO" sheetId="5" r:id="rId5"/>
    <sheet name="ENCARGOS SOCIAIS" sheetId="7" r:id="rId6"/>
  </sheets>
  <externalReferences>
    <externalReference r:id="rId7"/>
  </externalReferences>
  <definedNames>
    <definedName name="_xlnm.Print_Area" localSheetId="3">COMPOSIÇOES!$A$1:$J$2767</definedName>
    <definedName name="_xlnm.Print_Area" localSheetId="1">CRONOGRAMA!$A$1:$Q$92</definedName>
    <definedName name="_xlnm.Print_Area" localSheetId="2">'CURVA ABC'!$A$1:$J$525</definedName>
    <definedName name="_xlnm.Print_Area" localSheetId="4">'MEMÓRIA DE CALCULO'!$A$1:$J$2390</definedName>
    <definedName name="_xlnm.Print_Area" localSheetId="0">ORÇAMENTO!$A$1:$J$635</definedName>
  </definedNames>
  <calcPr calcId="191029"/>
</workbook>
</file>

<file path=xl/calcChain.xml><?xml version="1.0" encoding="utf-8"?>
<calcChain xmlns="http://schemas.openxmlformats.org/spreadsheetml/2006/main">
  <c r="J12" i="2" l="1"/>
  <c r="J13" i="2" s="1"/>
  <c r="J14" i="2" s="1"/>
  <c r="J15" i="2" s="1"/>
  <c r="J16" i="2" s="1"/>
  <c r="J17" i="2" s="1"/>
  <c r="J18" i="2" s="1"/>
  <c r="J19" i="2" s="1"/>
  <c r="J20" i="2" s="1"/>
  <c r="J21" i="2" s="1"/>
  <c r="J22" i="2" s="1"/>
  <c r="J23" i="2" s="1"/>
  <c r="J24" i="2" s="1"/>
  <c r="J25" i="2" s="1"/>
  <c r="J26" i="2" s="1"/>
  <c r="J27" i="2" s="1"/>
  <c r="J28" i="2" s="1"/>
  <c r="J29" i="2" s="1"/>
  <c r="J30" i="2" s="1"/>
  <c r="J31" i="2" s="1"/>
  <c r="J32" i="2" s="1"/>
  <c r="J33" i="2" s="1"/>
  <c r="J34" i="2" s="1"/>
  <c r="J35" i="2" s="1"/>
  <c r="J36" i="2" s="1"/>
  <c r="J37" i="2" s="1"/>
  <c r="J38" i="2" s="1"/>
  <c r="J39" i="2" s="1"/>
  <c r="J40" i="2" s="1"/>
  <c r="J41" i="2" s="1"/>
  <c r="J42" i="2" s="1"/>
  <c r="J43" i="2" s="1"/>
  <c r="J44" i="2" s="1"/>
  <c r="J45" i="2" s="1"/>
  <c r="J46" i="2" s="1"/>
  <c r="J47" i="2" s="1"/>
  <c r="J48" i="2" s="1"/>
  <c r="J49" i="2" s="1"/>
  <c r="J50" i="2" s="1"/>
  <c r="J51" i="2" s="1"/>
  <c r="J52" i="2" s="1"/>
  <c r="J53" i="2" s="1"/>
  <c r="J54" i="2" s="1"/>
  <c r="J55" i="2" s="1"/>
  <c r="J56" i="2" s="1"/>
  <c r="J57" i="2" s="1"/>
  <c r="J58" i="2" s="1"/>
  <c r="J59" i="2" s="1"/>
  <c r="J60" i="2" s="1"/>
  <c r="J61" i="2" s="1"/>
  <c r="J62" i="2" s="1"/>
  <c r="J63" i="2" s="1"/>
  <c r="J64" i="2" s="1"/>
  <c r="J65" i="2" s="1"/>
  <c r="J66" i="2" s="1"/>
  <c r="J67" i="2" s="1"/>
  <c r="J68" i="2" s="1"/>
  <c r="J69" i="2" s="1"/>
  <c r="J70" i="2" s="1"/>
  <c r="J71" i="2" s="1"/>
  <c r="J72" i="2" s="1"/>
  <c r="J73" i="2" s="1"/>
  <c r="J74" i="2" s="1"/>
  <c r="J75" i="2" s="1"/>
  <c r="J76" i="2" s="1"/>
  <c r="J77" i="2" s="1"/>
  <c r="J78" i="2" s="1"/>
  <c r="J79" i="2" s="1"/>
  <c r="J80" i="2" s="1"/>
  <c r="J81" i="2" s="1"/>
  <c r="J82" i="2" s="1"/>
  <c r="J83" i="2" s="1"/>
  <c r="J84" i="2" s="1"/>
  <c r="J85" i="2" s="1"/>
  <c r="J86" i="2" s="1"/>
  <c r="J87" i="2" s="1"/>
  <c r="J88" i="2" s="1"/>
  <c r="J89" i="2" s="1"/>
  <c r="J90" i="2" s="1"/>
  <c r="J91" i="2" s="1"/>
  <c r="J92" i="2" s="1"/>
  <c r="J93" i="2" s="1"/>
  <c r="J94" i="2" s="1"/>
  <c r="J95" i="2" s="1"/>
  <c r="J96" i="2" s="1"/>
  <c r="J97" i="2" s="1"/>
  <c r="J98" i="2" s="1"/>
  <c r="J99" i="2" s="1"/>
  <c r="J100" i="2" s="1"/>
  <c r="J101" i="2" s="1"/>
  <c r="J102" i="2" s="1"/>
  <c r="J103" i="2" s="1"/>
  <c r="J104" i="2" s="1"/>
  <c r="J105" i="2" s="1"/>
  <c r="J106" i="2" s="1"/>
  <c r="J107" i="2" s="1"/>
  <c r="J108" i="2" s="1"/>
  <c r="J109" i="2" s="1"/>
  <c r="J110" i="2" s="1"/>
  <c r="J111" i="2" s="1"/>
  <c r="J112" i="2" s="1"/>
  <c r="J113" i="2" s="1"/>
  <c r="J114" i="2" s="1"/>
  <c r="J115" i="2" s="1"/>
  <c r="J116" i="2" s="1"/>
  <c r="J117" i="2" s="1"/>
  <c r="J118" i="2" s="1"/>
  <c r="J119" i="2" s="1"/>
  <c r="J120" i="2" s="1"/>
  <c r="J121" i="2" s="1"/>
  <c r="J122" i="2" s="1"/>
  <c r="J123" i="2" s="1"/>
  <c r="J124" i="2" s="1"/>
  <c r="J125" i="2" s="1"/>
  <c r="J126" i="2" s="1"/>
  <c r="J127" i="2" s="1"/>
  <c r="J128" i="2" s="1"/>
  <c r="J129" i="2" s="1"/>
  <c r="J130" i="2" s="1"/>
  <c r="J131" i="2" s="1"/>
  <c r="J132" i="2" s="1"/>
  <c r="J133" i="2" s="1"/>
  <c r="J134" i="2" s="1"/>
  <c r="J135" i="2" s="1"/>
  <c r="J136" i="2" s="1"/>
  <c r="J137" i="2" s="1"/>
  <c r="J138" i="2" s="1"/>
  <c r="J139" i="2" s="1"/>
  <c r="J140" i="2" s="1"/>
  <c r="J141" i="2" s="1"/>
  <c r="J142" i="2" s="1"/>
  <c r="J143" i="2" s="1"/>
  <c r="J144" i="2" s="1"/>
  <c r="J145" i="2" s="1"/>
  <c r="J146" i="2" s="1"/>
  <c r="J147" i="2" s="1"/>
  <c r="J148" i="2" s="1"/>
  <c r="J149" i="2" s="1"/>
  <c r="J150" i="2" s="1"/>
  <c r="J151" i="2" s="1"/>
  <c r="J152" i="2" s="1"/>
  <c r="J153" i="2" s="1"/>
  <c r="J154" i="2" s="1"/>
  <c r="J155" i="2" s="1"/>
  <c r="J156" i="2" s="1"/>
  <c r="J157" i="2" s="1"/>
  <c r="J158" i="2" s="1"/>
  <c r="J159" i="2" s="1"/>
  <c r="J160" i="2" s="1"/>
  <c r="J161" i="2" s="1"/>
  <c r="J162" i="2" s="1"/>
  <c r="J163" i="2" s="1"/>
  <c r="J164" i="2" s="1"/>
  <c r="J165" i="2" s="1"/>
  <c r="J166" i="2" s="1"/>
  <c r="J167" i="2" s="1"/>
  <c r="J168" i="2" s="1"/>
  <c r="J169" i="2" s="1"/>
  <c r="J170" i="2" s="1"/>
  <c r="J171" i="2" s="1"/>
  <c r="J172" i="2" s="1"/>
  <c r="J173" i="2" s="1"/>
  <c r="J174" i="2" s="1"/>
  <c r="J175" i="2" s="1"/>
  <c r="J176" i="2" s="1"/>
  <c r="J177" i="2" s="1"/>
  <c r="J178" i="2" s="1"/>
  <c r="J179" i="2" s="1"/>
  <c r="J180" i="2" s="1"/>
  <c r="J181" i="2" s="1"/>
  <c r="J182" i="2" s="1"/>
  <c r="J183" i="2" s="1"/>
  <c r="J184" i="2" s="1"/>
  <c r="J185" i="2" s="1"/>
  <c r="J186" i="2" s="1"/>
  <c r="J187" i="2" s="1"/>
  <c r="J188" i="2" s="1"/>
  <c r="J189" i="2" s="1"/>
  <c r="J190" i="2" s="1"/>
  <c r="J191" i="2" s="1"/>
  <c r="J192" i="2" s="1"/>
  <c r="J193" i="2" s="1"/>
  <c r="J194" i="2" s="1"/>
  <c r="J195" i="2" s="1"/>
  <c r="J196" i="2" s="1"/>
  <c r="J197" i="2" s="1"/>
  <c r="J198" i="2" s="1"/>
  <c r="J199" i="2" s="1"/>
  <c r="J200" i="2" s="1"/>
  <c r="J201" i="2" s="1"/>
  <c r="J202" i="2" s="1"/>
  <c r="J203" i="2" s="1"/>
  <c r="J204" i="2" s="1"/>
  <c r="J205" i="2" s="1"/>
  <c r="J206" i="2" s="1"/>
  <c r="J207" i="2" s="1"/>
  <c r="J208" i="2" s="1"/>
  <c r="J209" i="2" s="1"/>
  <c r="J210" i="2" s="1"/>
  <c r="J211" i="2" s="1"/>
  <c r="J212" i="2" s="1"/>
  <c r="J213" i="2" s="1"/>
  <c r="J214" i="2" s="1"/>
  <c r="J215" i="2" s="1"/>
  <c r="J216" i="2" s="1"/>
  <c r="J217" i="2" s="1"/>
  <c r="J218" i="2" s="1"/>
  <c r="J219" i="2" s="1"/>
  <c r="J220" i="2" s="1"/>
  <c r="J221" i="2" s="1"/>
  <c r="J222" i="2" s="1"/>
  <c r="J223" i="2" s="1"/>
  <c r="J224" i="2" s="1"/>
  <c r="J225" i="2" s="1"/>
  <c r="J226" i="2" s="1"/>
  <c r="J227" i="2" s="1"/>
  <c r="J228" i="2" s="1"/>
  <c r="J229" i="2" s="1"/>
  <c r="J230" i="2" s="1"/>
  <c r="J231" i="2" s="1"/>
  <c r="J232" i="2" s="1"/>
  <c r="J233" i="2" s="1"/>
  <c r="J234" i="2" s="1"/>
  <c r="J235" i="2" s="1"/>
  <c r="J236" i="2" s="1"/>
  <c r="J237" i="2" s="1"/>
  <c r="J238" i="2" s="1"/>
  <c r="J239" i="2" s="1"/>
  <c r="J240" i="2" s="1"/>
  <c r="J241" i="2" s="1"/>
  <c r="J242" i="2" s="1"/>
  <c r="J243" i="2" s="1"/>
  <c r="J244" i="2" s="1"/>
  <c r="J245" i="2" s="1"/>
  <c r="J246" i="2" s="1"/>
  <c r="J247" i="2" s="1"/>
  <c r="J248" i="2" s="1"/>
  <c r="J249" i="2" s="1"/>
  <c r="J250" i="2" s="1"/>
  <c r="J251" i="2" s="1"/>
  <c r="J252" i="2" s="1"/>
  <c r="J253" i="2" s="1"/>
  <c r="J254" i="2" s="1"/>
  <c r="J255" i="2" s="1"/>
  <c r="J256" i="2" s="1"/>
  <c r="J257" i="2" s="1"/>
  <c r="J258" i="2" s="1"/>
  <c r="J259" i="2" s="1"/>
  <c r="J260" i="2" s="1"/>
  <c r="J261" i="2" s="1"/>
  <c r="J262" i="2" s="1"/>
  <c r="J263" i="2" s="1"/>
  <c r="J264" i="2" s="1"/>
  <c r="J265" i="2" s="1"/>
  <c r="J266" i="2" s="1"/>
  <c r="J267" i="2" s="1"/>
  <c r="J268" i="2" s="1"/>
  <c r="J269" i="2" s="1"/>
  <c r="J270" i="2" s="1"/>
  <c r="J271" i="2" s="1"/>
  <c r="J272" i="2" s="1"/>
  <c r="J273" i="2" s="1"/>
  <c r="J274" i="2" s="1"/>
  <c r="J275" i="2" s="1"/>
  <c r="J276" i="2" s="1"/>
  <c r="J277" i="2" s="1"/>
  <c r="J278" i="2" s="1"/>
  <c r="J279" i="2" s="1"/>
  <c r="J280" i="2" s="1"/>
  <c r="J281" i="2" s="1"/>
  <c r="J282" i="2" s="1"/>
  <c r="J283" i="2" s="1"/>
  <c r="J284" i="2" s="1"/>
  <c r="J285" i="2" s="1"/>
  <c r="J286" i="2" s="1"/>
  <c r="J287" i="2" s="1"/>
  <c r="J288" i="2" s="1"/>
  <c r="J289" i="2" s="1"/>
  <c r="J290" i="2" s="1"/>
  <c r="J291" i="2" s="1"/>
  <c r="J292" i="2" s="1"/>
  <c r="J293" i="2" s="1"/>
  <c r="J294" i="2" s="1"/>
  <c r="J295" i="2" s="1"/>
  <c r="J296" i="2" s="1"/>
  <c r="J297" i="2" s="1"/>
  <c r="J298" i="2" s="1"/>
  <c r="J299" i="2" s="1"/>
  <c r="J300" i="2" s="1"/>
  <c r="J301" i="2" s="1"/>
  <c r="J302" i="2" s="1"/>
  <c r="J303" i="2" s="1"/>
  <c r="J304" i="2" s="1"/>
  <c r="J305" i="2" s="1"/>
  <c r="J306" i="2" s="1"/>
  <c r="J307" i="2" s="1"/>
  <c r="J308" i="2" s="1"/>
  <c r="J309" i="2" s="1"/>
  <c r="J310" i="2" s="1"/>
  <c r="J311" i="2" s="1"/>
  <c r="J312" i="2" s="1"/>
  <c r="J313" i="2" s="1"/>
  <c r="J314" i="2" s="1"/>
  <c r="J315" i="2" s="1"/>
  <c r="J316" i="2" s="1"/>
  <c r="J317" i="2" s="1"/>
  <c r="J318" i="2" s="1"/>
  <c r="J319" i="2" s="1"/>
  <c r="J320" i="2" s="1"/>
  <c r="J321" i="2" s="1"/>
  <c r="J322" i="2" s="1"/>
  <c r="J323" i="2" s="1"/>
  <c r="J324" i="2" s="1"/>
  <c r="J325" i="2" s="1"/>
  <c r="J326" i="2" s="1"/>
  <c r="J327" i="2" s="1"/>
  <c r="J328" i="2" s="1"/>
  <c r="J329" i="2" s="1"/>
  <c r="J330" i="2" s="1"/>
  <c r="J331" i="2" s="1"/>
  <c r="J332" i="2" s="1"/>
  <c r="J333" i="2" s="1"/>
  <c r="J334" i="2" s="1"/>
  <c r="J335" i="2" s="1"/>
  <c r="J336" i="2" s="1"/>
  <c r="J337" i="2" s="1"/>
  <c r="J338" i="2" s="1"/>
  <c r="J339" i="2" s="1"/>
  <c r="J340" i="2" s="1"/>
  <c r="J341" i="2" s="1"/>
  <c r="J342" i="2" s="1"/>
  <c r="J343" i="2" s="1"/>
  <c r="J344" i="2" s="1"/>
  <c r="J345" i="2" s="1"/>
  <c r="J346" i="2" s="1"/>
  <c r="J347" i="2" s="1"/>
  <c r="J348" i="2" s="1"/>
  <c r="J349" i="2" s="1"/>
  <c r="J350" i="2" s="1"/>
  <c r="J351" i="2" s="1"/>
  <c r="J352" i="2" s="1"/>
  <c r="J353" i="2" s="1"/>
  <c r="J354" i="2" s="1"/>
  <c r="J355" i="2" s="1"/>
  <c r="J356" i="2" s="1"/>
  <c r="J357" i="2" s="1"/>
  <c r="J358" i="2" s="1"/>
  <c r="J359" i="2" s="1"/>
  <c r="J360" i="2" s="1"/>
  <c r="J361" i="2" s="1"/>
  <c r="J362" i="2" s="1"/>
  <c r="J363" i="2" s="1"/>
  <c r="J364" i="2" s="1"/>
  <c r="J365" i="2" s="1"/>
  <c r="J366" i="2" s="1"/>
  <c r="J367" i="2" s="1"/>
  <c r="J368" i="2" s="1"/>
  <c r="J369" i="2" s="1"/>
  <c r="J370" i="2" s="1"/>
  <c r="J371" i="2" s="1"/>
  <c r="J372" i="2" s="1"/>
  <c r="J373" i="2" s="1"/>
  <c r="J374" i="2" s="1"/>
  <c r="J375" i="2" s="1"/>
  <c r="J376" i="2" s="1"/>
  <c r="J377" i="2" s="1"/>
  <c r="J378" i="2" s="1"/>
  <c r="J379" i="2" s="1"/>
  <c r="J380" i="2" s="1"/>
  <c r="J381" i="2" s="1"/>
  <c r="J382" i="2" s="1"/>
  <c r="J383" i="2" s="1"/>
  <c r="J384" i="2" s="1"/>
  <c r="J385" i="2" s="1"/>
  <c r="J386" i="2" s="1"/>
  <c r="J387" i="2" s="1"/>
  <c r="J388" i="2" s="1"/>
  <c r="J389" i="2" s="1"/>
  <c r="J390" i="2" s="1"/>
  <c r="J391" i="2" s="1"/>
  <c r="J392" i="2" s="1"/>
  <c r="J393" i="2" s="1"/>
  <c r="J394" i="2" s="1"/>
  <c r="J395" i="2" s="1"/>
  <c r="J396" i="2" s="1"/>
  <c r="J397" i="2" s="1"/>
  <c r="J398" i="2" s="1"/>
  <c r="J399" i="2" s="1"/>
  <c r="J400" i="2" s="1"/>
  <c r="J401" i="2" s="1"/>
  <c r="J402" i="2" s="1"/>
  <c r="J403" i="2" s="1"/>
  <c r="J404" i="2" s="1"/>
  <c r="J405" i="2" s="1"/>
  <c r="J406" i="2" s="1"/>
  <c r="J407" i="2" s="1"/>
  <c r="J408" i="2" s="1"/>
  <c r="J409" i="2" s="1"/>
  <c r="J410" i="2" s="1"/>
  <c r="J411" i="2" s="1"/>
  <c r="J412" i="2" s="1"/>
  <c r="J413" i="2" s="1"/>
  <c r="J414" i="2" s="1"/>
  <c r="J415" i="2" s="1"/>
  <c r="J416" i="2" s="1"/>
  <c r="J417" i="2" s="1"/>
  <c r="J418" i="2" s="1"/>
  <c r="J419" i="2" s="1"/>
  <c r="J420" i="2" s="1"/>
  <c r="J421" i="2" s="1"/>
  <c r="J422" i="2" s="1"/>
  <c r="J423" i="2" s="1"/>
  <c r="J424" i="2" s="1"/>
  <c r="J425" i="2" s="1"/>
  <c r="J426" i="2" s="1"/>
  <c r="J427" i="2" s="1"/>
  <c r="J428" i="2" s="1"/>
  <c r="J429" i="2" s="1"/>
  <c r="J430" i="2" s="1"/>
  <c r="J431" i="2" s="1"/>
  <c r="J432" i="2" s="1"/>
  <c r="J433" i="2" s="1"/>
  <c r="J434" i="2" s="1"/>
  <c r="J435" i="2" s="1"/>
  <c r="J436" i="2" s="1"/>
  <c r="J437" i="2" s="1"/>
  <c r="J438" i="2" s="1"/>
  <c r="J439" i="2" s="1"/>
  <c r="J440" i="2" s="1"/>
  <c r="J441" i="2" s="1"/>
  <c r="J442" i="2" s="1"/>
  <c r="J443" i="2" s="1"/>
  <c r="J444" i="2" s="1"/>
  <c r="J445" i="2" s="1"/>
  <c r="J446" i="2" s="1"/>
  <c r="J447" i="2" s="1"/>
  <c r="J448" i="2" s="1"/>
  <c r="J449" i="2" s="1"/>
  <c r="J450" i="2" s="1"/>
  <c r="J451" i="2" s="1"/>
  <c r="J452" i="2" s="1"/>
  <c r="J453" i="2" s="1"/>
  <c r="J454" i="2" s="1"/>
  <c r="J455" i="2" s="1"/>
  <c r="J456" i="2" s="1"/>
  <c r="J457" i="2" s="1"/>
  <c r="J458" i="2" s="1"/>
  <c r="J459" i="2" s="1"/>
  <c r="J460" i="2" s="1"/>
  <c r="J461" i="2" s="1"/>
  <c r="J462" i="2" s="1"/>
  <c r="J463" i="2" s="1"/>
  <c r="J464" i="2" s="1"/>
  <c r="J465" i="2" s="1"/>
  <c r="J466" i="2" s="1"/>
  <c r="J467" i="2" s="1"/>
  <c r="J468" i="2" s="1"/>
  <c r="J469" i="2" s="1"/>
  <c r="J470" i="2" s="1"/>
  <c r="J471" i="2" s="1"/>
  <c r="J472" i="2" s="1"/>
  <c r="J473" i="2" s="1"/>
  <c r="J474" i="2" s="1"/>
  <c r="J475" i="2" s="1"/>
  <c r="J476" i="2" s="1"/>
  <c r="J477" i="2" s="1"/>
  <c r="J478" i="2" s="1"/>
  <c r="J479" i="2" s="1"/>
  <c r="J480" i="2" s="1"/>
  <c r="J481" i="2" s="1"/>
  <c r="J482" i="2" s="1"/>
  <c r="J483" i="2" s="1"/>
  <c r="J484" i="2" s="1"/>
  <c r="J485" i="2" s="1"/>
  <c r="J486" i="2" s="1"/>
  <c r="J487" i="2" s="1"/>
  <c r="J488" i="2" s="1"/>
  <c r="J489" i="2" s="1"/>
  <c r="J490" i="2" s="1"/>
  <c r="J491" i="2" s="1"/>
  <c r="J492" i="2" s="1"/>
  <c r="J493" i="2" s="1"/>
  <c r="J494" i="2" s="1"/>
  <c r="J495" i="2" s="1"/>
  <c r="J496" i="2" s="1"/>
  <c r="J497" i="2" s="1"/>
  <c r="J498" i="2" s="1"/>
  <c r="J499" i="2" s="1"/>
  <c r="J500" i="2" s="1"/>
  <c r="J501" i="2" s="1"/>
  <c r="J502" i="2" s="1"/>
  <c r="J503" i="2" s="1"/>
  <c r="J504" i="2" s="1"/>
  <c r="J505" i="2" s="1"/>
  <c r="J506" i="2" s="1"/>
  <c r="J507" i="2" s="1"/>
  <c r="J508" i="2" s="1"/>
  <c r="J509" i="2" s="1"/>
  <c r="J510" i="2" s="1"/>
  <c r="J511" i="2" s="1"/>
  <c r="J512" i="2" s="1"/>
  <c r="J513" i="2" s="1"/>
  <c r="J514" i="2" s="1"/>
  <c r="J515" i="2" s="1"/>
  <c r="J516" i="2" s="1"/>
  <c r="J517" i="2" s="1"/>
  <c r="J518" i="2" s="1"/>
  <c r="J519" i="2" s="1"/>
  <c r="J520" i="2" s="1"/>
  <c r="J521" i="2" s="1"/>
  <c r="J522" i="2" s="1"/>
  <c r="J523" i="2" s="1"/>
  <c r="C14" i="4"/>
  <c r="C12" i="4"/>
  <c r="H622" i="1"/>
  <c r="I622" i="1"/>
  <c r="I624" i="1"/>
  <c r="I625" i="1"/>
  <c r="I626" i="1"/>
  <c r="I627" i="1"/>
  <c r="I628" i="1"/>
  <c r="I629" i="1"/>
  <c r="I630" i="1"/>
  <c r="I631" i="1"/>
  <c r="I623" i="1"/>
  <c r="H624" i="1"/>
  <c r="H625" i="1"/>
  <c r="H626" i="1"/>
  <c r="H627" i="1"/>
  <c r="H628" i="1"/>
  <c r="H629" i="1"/>
  <c r="H630" i="1"/>
  <c r="H631" i="1"/>
  <c r="H623" i="1"/>
  <c r="F624" i="1"/>
  <c r="F625" i="1"/>
  <c r="F626" i="1"/>
  <c r="F627" i="1"/>
  <c r="F628" i="1"/>
  <c r="F630" i="1"/>
  <c r="F631" i="1"/>
  <c r="F623" i="1"/>
  <c r="I621" i="1"/>
  <c r="I620" i="1"/>
  <c r="H621" i="1"/>
  <c r="H620" i="1"/>
  <c r="F621" i="1"/>
  <c r="F620" i="1"/>
  <c r="I617" i="1"/>
  <c r="I618" i="1"/>
  <c r="H618" i="1"/>
  <c r="F618" i="1"/>
  <c r="I612" i="1"/>
  <c r="H612" i="1"/>
  <c r="I605" i="1"/>
  <c r="H605" i="1"/>
  <c r="H538" i="1"/>
  <c r="I538" i="1"/>
  <c r="I614" i="1"/>
  <c r="I615" i="1"/>
  <c r="I613" i="1"/>
  <c r="H614" i="1"/>
  <c r="H615" i="1"/>
  <c r="H613" i="1"/>
  <c r="F614" i="1"/>
  <c r="F615" i="1"/>
  <c r="F613" i="1"/>
  <c r="I607" i="1"/>
  <c r="I608" i="1"/>
  <c r="I609" i="1"/>
  <c r="I610" i="1"/>
  <c r="I611" i="1"/>
  <c r="I606" i="1"/>
  <c r="H607" i="1"/>
  <c r="H608" i="1"/>
  <c r="H609" i="1"/>
  <c r="H610" i="1"/>
  <c r="H611" i="1"/>
  <c r="H606" i="1"/>
  <c r="F607" i="1"/>
  <c r="F608" i="1"/>
  <c r="F609" i="1"/>
  <c r="F610" i="1"/>
  <c r="F611" i="1"/>
  <c r="F606" i="1"/>
  <c r="I540" i="1"/>
  <c r="I541" i="1"/>
  <c r="I542" i="1"/>
  <c r="I543" i="1"/>
  <c r="I544" i="1"/>
  <c r="I545" i="1"/>
  <c r="I546" i="1"/>
  <c r="I547" i="1"/>
  <c r="I548" i="1"/>
  <c r="I549" i="1"/>
  <c r="I550" i="1"/>
  <c r="I551" i="1"/>
  <c r="I552" i="1"/>
  <c r="I553" i="1"/>
  <c r="I554" i="1"/>
  <c r="I555" i="1"/>
  <c r="I556" i="1"/>
  <c r="I557" i="1"/>
  <c r="I558" i="1"/>
  <c r="I559" i="1"/>
  <c r="I560" i="1"/>
  <c r="I561" i="1"/>
  <c r="I562" i="1"/>
  <c r="I563" i="1"/>
  <c r="I564" i="1"/>
  <c r="I565" i="1"/>
  <c r="I566" i="1"/>
  <c r="I567" i="1"/>
  <c r="I568" i="1"/>
  <c r="I569" i="1"/>
  <c r="I570" i="1"/>
  <c r="I571" i="1"/>
  <c r="I572" i="1"/>
  <c r="I573" i="1"/>
  <c r="I574" i="1"/>
  <c r="I575" i="1"/>
  <c r="I576" i="1"/>
  <c r="I577" i="1"/>
  <c r="I578" i="1"/>
  <c r="I579" i="1"/>
  <c r="I580" i="1"/>
  <c r="I581" i="1"/>
  <c r="I582" i="1"/>
  <c r="I583" i="1"/>
  <c r="I584" i="1"/>
  <c r="I585" i="1"/>
  <c r="I586" i="1"/>
  <c r="I587" i="1"/>
  <c r="I588" i="1"/>
  <c r="I589" i="1"/>
  <c r="I590" i="1"/>
  <c r="I591" i="1"/>
  <c r="I592" i="1"/>
  <c r="I593" i="1"/>
  <c r="I594" i="1"/>
  <c r="I595" i="1"/>
  <c r="I596" i="1"/>
  <c r="I597" i="1"/>
  <c r="I598" i="1"/>
  <c r="I599" i="1"/>
  <c r="I600" i="1"/>
  <c r="I601" i="1"/>
  <c r="I602" i="1"/>
  <c r="I603" i="1"/>
  <c r="I604" i="1"/>
  <c r="I539" i="1"/>
  <c r="H540" i="1"/>
  <c r="H541" i="1"/>
  <c r="H542" i="1"/>
  <c r="H543" i="1"/>
  <c r="H544" i="1"/>
  <c r="H545" i="1"/>
  <c r="H546" i="1"/>
  <c r="H547" i="1"/>
  <c r="H548" i="1"/>
  <c r="H549" i="1"/>
  <c r="H550" i="1"/>
  <c r="H551" i="1"/>
  <c r="H552" i="1"/>
  <c r="H553" i="1"/>
  <c r="H554" i="1"/>
  <c r="H555" i="1"/>
  <c r="H556" i="1"/>
  <c r="H557" i="1"/>
  <c r="H558" i="1"/>
  <c r="H559" i="1"/>
  <c r="H560" i="1"/>
  <c r="H561" i="1"/>
  <c r="H562" i="1"/>
  <c r="H563" i="1"/>
  <c r="H564" i="1"/>
  <c r="H565" i="1"/>
  <c r="H566" i="1"/>
  <c r="H567" i="1"/>
  <c r="H568" i="1"/>
  <c r="H569" i="1"/>
  <c r="H570" i="1"/>
  <c r="H571" i="1"/>
  <c r="H572" i="1"/>
  <c r="H573" i="1"/>
  <c r="H574" i="1"/>
  <c r="H575" i="1"/>
  <c r="H576" i="1"/>
  <c r="H577" i="1"/>
  <c r="H578" i="1"/>
  <c r="H579" i="1"/>
  <c r="H580" i="1"/>
  <c r="H581" i="1"/>
  <c r="H582" i="1"/>
  <c r="H583" i="1"/>
  <c r="H584" i="1"/>
  <c r="H585" i="1"/>
  <c r="H586" i="1"/>
  <c r="H587" i="1"/>
  <c r="H588" i="1"/>
  <c r="H589" i="1"/>
  <c r="H590" i="1"/>
  <c r="H591" i="1"/>
  <c r="H592" i="1"/>
  <c r="H593" i="1"/>
  <c r="H594" i="1"/>
  <c r="H595" i="1"/>
  <c r="H596" i="1"/>
  <c r="H597" i="1"/>
  <c r="H598" i="1"/>
  <c r="H599" i="1"/>
  <c r="H600" i="1"/>
  <c r="H601" i="1"/>
  <c r="H602" i="1"/>
  <c r="H603" i="1"/>
  <c r="H604" i="1"/>
  <c r="H539" i="1"/>
  <c r="F540" i="1"/>
  <c r="F541" i="1"/>
  <c r="F542" i="1"/>
  <c r="F543" i="1"/>
  <c r="F544" i="1"/>
  <c r="F545" i="1"/>
  <c r="F546" i="1"/>
  <c r="F547" i="1"/>
  <c r="F548" i="1"/>
  <c r="F549" i="1"/>
  <c r="F550" i="1"/>
  <c r="F551" i="1"/>
  <c r="F552" i="1"/>
  <c r="F553" i="1"/>
  <c r="F554" i="1"/>
  <c r="F555" i="1"/>
  <c r="F556" i="1"/>
  <c r="F557" i="1"/>
  <c r="F558" i="1"/>
  <c r="F559" i="1"/>
  <c r="F560" i="1"/>
  <c r="F561" i="1"/>
  <c r="F562" i="1"/>
  <c r="F563" i="1"/>
  <c r="F564" i="1"/>
  <c r="F565" i="1"/>
  <c r="F566" i="1"/>
  <c r="F567" i="1"/>
  <c r="F568" i="1"/>
  <c r="F569" i="1"/>
  <c r="F570" i="1"/>
  <c r="F571" i="1"/>
  <c r="F572" i="1"/>
  <c r="F573" i="1"/>
  <c r="F574" i="1"/>
  <c r="F575" i="1"/>
  <c r="F576" i="1"/>
  <c r="F577" i="1"/>
  <c r="F578" i="1"/>
  <c r="F579" i="1"/>
  <c r="F580" i="1"/>
  <c r="F581" i="1"/>
  <c r="F582" i="1"/>
  <c r="F583" i="1"/>
  <c r="F584" i="1"/>
  <c r="F585" i="1"/>
  <c r="F586" i="1"/>
  <c r="F587" i="1"/>
  <c r="F588" i="1"/>
  <c r="F589" i="1"/>
  <c r="F590" i="1"/>
  <c r="F591" i="1"/>
  <c r="F592" i="1"/>
  <c r="F593" i="1"/>
  <c r="F594" i="1"/>
  <c r="F595" i="1"/>
  <c r="F596" i="1"/>
  <c r="F597" i="1"/>
  <c r="F598" i="1"/>
  <c r="F599" i="1"/>
  <c r="F600" i="1"/>
  <c r="F601" i="1"/>
  <c r="F602" i="1"/>
  <c r="F603" i="1"/>
  <c r="F604" i="1"/>
  <c r="F539" i="1"/>
  <c r="I484" i="1"/>
  <c r="H484" i="1"/>
  <c r="H445" i="1"/>
  <c r="I445" i="1"/>
  <c r="I486" i="1"/>
  <c r="I487" i="1"/>
  <c r="I488" i="1"/>
  <c r="I489" i="1"/>
  <c r="I490" i="1"/>
  <c r="I491" i="1"/>
  <c r="I492" i="1"/>
  <c r="I493" i="1"/>
  <c r="I494" i="1"/>
  <c r="I495" i="1"/>
  <c r="I496" i="1"/>
  <c r="I497" i="1"/>
  <c r="I498" i="1"/>
  <c r="I499" i="1"/>
  <c r="I500" i="1"/>
  <c r="I501" i="1"/>
  <c r="I502" i="1"/>
  <c r="I503" i="1"/>
  <c r="I504" i="1"/>
  <c r="I505" i="1"/>
  <c r="I506" i="1"/>
  <c r="I507" i="1"/>
  <c r="I508" i="1"/>
  <c r="I509" i="1"/>
  <c r="I510" i="1"/>
  <c r="I511" i="1"/>
  <c r="I512" i="1"/>
  <c r="I513" i="1"/>
  <c r="I514" i="1"/>
  <c r="I515" i="1"/>
  <c r="I516" i="1"/>
  <c r="I517" i="1"/>
  <c r="I518" i="1"/>
  <c r="I519" i="1"/>
  <c r="I520" i="1"/>
  <c r="I521" i="1"/>
  <c r="I522" i="1"/>
  <c r="I523" i="1"/>
  <c r="I524" i="1"/>
  <c r="I525" i="1"/>
  <c r="I526" i="1"/>
  <c r="I527" i="1"/>
  <c r="I528" i="1"/>
  <c r="I529" i="1"/>
  <c r="I530" i="1"/>
  <c r="I531" i="1"/>
  <c r="I532" i="1"/>
  <c r="I533" i="1"/>
  <c r="I534" i="1"/>
  <c r="I535" i="1"/>
  <c r="I536" i="1"/>
  <c r="I485" i="1"/>
  <c r="I447" i="1"/>
  <c r="I448" i="1"/>
  <c r="I449" i="1"/>
  <c r="I450" i="1"/>
  <c r="I451" i="1"/>
  <c r="I452" i="1"/>
  <c r="I453" i="1"/>
  <c r="I454" i="1"/>
  <c r="I455" i="1"/>
  <c r="I456" i="1"/>
  <c r="I457" i="1"/>
  <c r="I458" i="1"/>
  <c r="I459" i="1"/>
  <c r="I460" i="1"/>
  <c r="I461" i="1"/>
  <c r="I462" i="1"/>
  <c r="I463" i="1"/>
  <c r="I464" i="1"/>
  <c r="I465" i="1"/>
  <c r="I466" i="1"/>
  <c r="I467" i="1"/>
  <c r="I468" i="1"/>
  <c r="I469" i="1"/>
  <c r="I470" i="1"/>
  <c r="I471" i="1"/>
  <c r="I472" i="1"/>
  <c r="I473" i="1"/>
  <c r="I474" i="1"/>
  <c r="I475" i="1"/>
  <c r="I476" i="1"/>
  <c r="I477" i="1"/>
  <c r="I478" i="1"/>
  <c r="I479" i="1"/>
  <c r="I480" i="1"/>
  <c r="I481" i="1"/>
  <c r="I482" i="1"/>
  <c r="I483" i="1"/>
  <c r="I446" i="1"/>
  <c r="H486" i="1"/>
  <c r="H487" i="1"/>
  <c r="H488" i="1"/>
  <c r="H489" i="1"/>
  <c r="H490" i="1"/>
  <c r="H491" i="1"/>
  <c r="H492" i="1"/>
  <c r="H493" i="1"/>
  <c r="H494" i="1"/>
  <c r="H495" i="1"/>
  <c r="H496" i="1"/>
  <c r="H497" i="1"/>
  <c r="H498" i="1"/>
  <c r="H499" i="1"/>
  <c r="H500" i="1"/>
  <c r="H501" i="1"/>
  <c r="H502" i="1"/>
  <c r="H503" i="1"/>
  <c r="H504" i="1"/>
  <c r="H505" i="1"/>
  <c r="H506" i="1"/>
  <c r="H507" i="1"/>
  <c r="H508" i="1"/>
  <c r="H509" i="1"/>
  <c r="H510" i="1"/>
  <c r="H511" i="1"/>
  <c r="H512" i="1"/>
  <c r="H513" i="1"/>
  <c r="H514" i="1"/>
  <c r="H515" i="1"/>
  <c r="H516" i="1"/>
  <c r="H517" i="1"/>
  <c r="H518" i="1"/>
  <c r="H519" i="1"/>
  <c r="H520" i="1"/>
  <c r="H521" i="1"/>
  <c r="H522" i="1"/>
  <c r="H523" i="1"/>
  <c r="H524" i="1"/>
  <c r="H525" i="1"/>
  <c r="H526" i="1"/>
  <c r="H527" i="1"/>
  <c r="H528" i="1"/>
  <c r="H529" i="1"/>
  <c r="H530" i="1"/>
  <c r="H531" i="1"/>
  <c r="H532" i="1"/>
  <c r="H533" i="1"/>
  <c r="H534" i="1"/>
  <c r="H535" i="1"/>
  <c r="H536" i="1"/>
  <c r="H485" i="1"/>
  <c r="H447" i="1"/>
  <c r="H448" i="1"/>
  <c r="H449" i="1"/>
  <c r="H450" i="1"/>
  <c r="H451" i="1"/>
  <c r="H452" i="1"/>
  <c r="H453" i="1"/>
  <c r="H454" i="1"/>
  <c r="H455" i="1"/>
  <c r="H456" i="1"/>
  <c r="H457" i="1"/>
  <c r="H458" i="1"/>
  <c r="H459" i="1"/>
  <c r="H460" i="1"/>
  <c r="H461" i="1"/>
  <c r="H462" i="1"/>
  <c r="H463" i="1"/>
  <c r="H464" i="1"/>
  <c r="H465" i="1"/>
  <c r="H466" i="1"/>
  <c r="H467" i="1"/>
  <c r="H468" i="1"/>
  <c r="H469" i="1"/>
  <c r="H470" i="1"/>
  <c r="H471" i="1"/>
  <c r="H472" i="1"/>
  <c r="H473" i="1"/>
  <c r="H474" i="1"/>
  <c r="H475" i="1"/>
  <c r="H476" i="1"/>
  <c r="H477" i="1"/>
  <c r="H478" i="1"/>
  <c r="H479" i="1"/>
  <c r="H480" i="1"/>
  <c r="H481" i="1"/>
  <c r="H482" i="1"/>
  <c r="H483" i="1"/>
  <c r="H446" i="1"/>
  <c r="F486" i="1"/>
  <c r="F487" i="1"/>
  <c r="F488" i="1"/>
  <c r="F489" i="1"/>
  <c r="F490" i="1"/>
  <c r="F491" i="1"/>
  <c r="F492" i="1"/>
  <c r="F493" i="1"/>
  <c r="F494" i="1"/>
  <c r="F495" i="1"/>
  <c r="F496" i="1"/>
  <c r="F497" i="1"/>
  <c r="F498" i="1"/>
  <c r="F499" i="1"/>
  <c r="F500" i="1"/>
  <c r="F501" i="1"/>
  <c r="F502" i="1"/>
  <c r="F503" i="1"/>
  <c r="F504" i="1"/>
  <c r="F505" i="1"/>
  <c r="F506" i="1"/>
  <c r="F507" i="1"/>
  <c r="F508" i="1"/>
  <c r="F509" i="1"/>
  <c r="F510" i="1"/>
  <c r="F511" i="1"/>
  <c r="F512" i="1"/>
  <c r="F513" i="1"/>
  <c r="F514" i="1"/>
  <c r="F515" i="1"/>
  <c r="F516" i="1"/>
  <c r="F517" i="1"/>
  <c r="F518" i="1"/>
  <c r="F519" i="1"/>
  <c r="F520" i="1"/>
  <c r="F521" i="1"/>
  <c r="F522" i="1"/>
  <c r="F523" i="1"/>
  <c r="F524" i="1"/>
  <c r="F525" i="1"/>
  <c r="F526" i="1"/>
  <c r="F527" i="1"/>
  <c r="F528" i="1"/>
  <c r="F529" i="1"/>
  <c r="F530" i="1"/>
  <c r="F531" i="1"/>
  <c r="F532" i="1"/>
  <c r="F533" i="1"/>
  <c r="F534" i="1"/>
  <c r="F535" i="1"/>
  <c r="F536" i="1"/>
  <c r="F485" i="1"/>
  <c r="F447" i="1"/>
  <c r="F448" i="1"/>
  <c r="F449" i="1"/>
  <c r="F450" i="1"/>
  <c r="F451" i="1"/>
  <c r="F452" i="1"/>
  <c r="F453" i="1"/>
  <c r="F454" i="1"/>
  <c r="F455" i="1"/>
  <c r="F456" i="1"/>
  <c r="F457" i="1"/>
  <c r="F458" i="1"/>
  <c r="F459" i="1"/>
  <c r="F460" i="1"/>
  <c r="F461" i="1"/>
  <c r="F462" i="1"/>
  <c r="F463" i="1"/>
  <c r="F464" i="1"/>
  <c r="F465" i="1"/>
  <c r="F466" i="1"/>
  <c r="F467" i="1"/>
  <c r="F468" i="1"/>
  <c r="F469" i="1"/>
  <c r="F470" i="1"/>
  <c r="F471" i="1"/>
  <c r="F472" i="1"/>
  <c r="F473" i="1"/>
  <c r="F474" i="1"/>
  <c r="F475" i="1"/>
  <c r="F476" i="1"/>
  <c r="F477" i="1"/>
  <c r="F478" i="1"/>
  <c r="F479" i="1"/>
  <c r="F480" i="1"/>
  <c r="F481" i="1"/>
  <c r="F482" i="1"/>
  <c r="F483" i="1"/>
  <c r="F446" i="1"/>
  <c r="I438" i="1"/>
  <c r="H438" i="1"/>
  <c r="I432" i="1"/>
  <c r="H432" i="1"/>
  <c r="I430" i="1"/>
  <c r="I440" i="1"/>
  <c r="I441" i="1"/>
  <c r="I442" i="1"/>
  <c r="I443" i="1"/>
  <c r="I439" i="1"/>
  <c r="H440" i="1"/>
  <c r="H441" i="1"/>
  <c r="H442" i="1"/>
  <c r="H443" i="1"/>
  <c r="H439" i="1"/>
  <c r="I434" i="1"/>
  <c r="I435" i="1"/>
  <c r="I436" i="1"/>
  <c r="I437" i="1"/>
  <c r="I433" i="1"/>
  <c r="I431" i="1"/>
  <c r="H434" i="1"/>
  <c r="H435" i="1"/>
  <c r="H436" i="1"/>
  <c r="H437" i="1"/>
  <c r="H433" i="1"/>
  <c r="H431" i="1"/>
  <c r="F440" i="1"/>
  <c r="F441" i="1"/>
  <c r="F442" i="1"/>
  <c r="F443" i="1"/>
  <c r="F439" i="1"/>
  <c r="F434" i="1"/>
  <c r="F435" i="1"/>
  <c r="F436" i="1"/>
  <c r="F437" i="1"/>
  <c r="F433" i="1"/>
  <c r="F431" i="1"/>
  <c r="I426" i="1"/>
  <c r="H426" i="1"/>
  <c r="I428" i="1"/>
  <c r="I427" i="1"/>
  <c r="H428" i="1"/>
  <c r="H427" i="1"/>
  <c r="F428" i="1"/>
  <c r="F427" i="1"/>
  <c r="H413" i="1"/>
  <c r="H419" i="1"/>
  <c r="H425" i="1"/>
  <c r="H424" i="1"/>
  <c r="H422" i="1"/>
  <c r="H420" i="1"/>
  <c r="H416" i="1"/>
  <c r="I416" i="1" s="1"/>
  <c r="H417" i="1"/>
  <c r="H418" i="1"/>
  <c r="I418" i="1" s="1"/>
  <c r="H415" i="1"/>
  <c r="I415" i="1" s="1"/>
  <c r="F425" i="1"/>
  <c r="I425" i="1" s="1"/>
  <c r="F424" i="1"/>
  <c r="I424" i="1" s="1"/>
  <c r="F422" i="1"/>
  <c r="I422" i="1" s="1"/>
  <c r="F420" i="1"/>
  <c r="I420" i="1" s="1"/>
  <c r="I419" i="1" s="1"/>
  <c r="F417" i="1"/>
  <c r="I417" i="1" s="1"/>
  <c r="H412" i="1"/>
  <c r="F412" i="1"/>
  <c r="H409" i="1"/>
  <c r="H408" i="1"/>
  <c r="H402" i="1"/>
  <c r="H403" i="1"/>
  <c r="H404" i="1"/>
  <c r="H405" i="1"/>
  <c r="H406" i="1"/>
  <c r="I406" i="1" s="1"/>
  <c r="H401" i="1"/>
  <c r="F409" i="1"/>
  <c r="I409" i="1" s="1"/>
  <c r="F408" i="1"/>
  <c r="F402" i="1"/>
  <c r="I402" i="1" s="1"/>
  <c r="F403" i="1"/>
  <c r="I403" i="1" s="1"/>
  <c r="F404" i="1"/>
  <c r="I404" i="1" s="1"/>
  <c r="F405" i="1"/>
  <c r="I405" i="1" s="1"/>
  <c r="F401" i="1"/>
  <c r="H396" i="1"/>
  <c r="H398" i="1"/>
  <c r="H395" i="1"/>
  <c r="F396" i="1"/>
  <c r="I396" i="1" s="1"/>
  <c r="F398" i="1"/>
  <c r="F395" i="1"/>
  <c r="I395" i="1" s="1"/>
  <c r="H381" i="1"/>
  <c r="H389" i="1"/>
  <c r="H392" i="1"/>
  <c r="H391" i="1"/>
  <c r="H388" i="1"/>
  <c r="H385" i="1"/>
  <c r="I385" i="1" s="1"/>
  <c r="H383" i="1"/>
  <c r="H380" i="1"/>
  <c r="H375" i="1"/>
  <c r="H376" i="1"/>
  <c r="H377" i="1"/>
  <c r="H374" i="1"/>
  <c r="F375" i="1"/>
  <c r="I375" i="1" s="1"/>
  <c r="F376" i="1"/>
  <c r="I376" i="1" s="1"/>
  <c r="F377" i="1"/>
  <c r="I377" i="1" s="1"/>
  <c r="F381" i="1"/>
  <c r="F389" i="1"/>
  <c r="F392" i="1"/>
  <c r="F391" i="1"/>
  <c r="F388" i="1"/>
  <c r="F383" i="1"/>
  <c r="I383" i="1" s="1"/>
  <c r="F380" i="1"/>
  <c r="I380" i="1" s="1"/>
  <c r="F374" i="1"/>
  <c r="H370" i="1"/>
  <c r="H369" i="1"/>
  <c r="F370" i="1"/>
  <c r="I370" i="1" s="1"/>
  <c r="F369" i="1"/>
  <c r="I369" i="1" s="1"/>
  <c r="H367" i="1"/>
  <c r="H363" i="1"/>
  <c r="H364" i="1"/>
  <c r="H366" i="1"/>
  <c r="H362" i="1"/>
  <c r="F367" i="1"/>
  <c r="I367" i="1" s="1"/>
  <c r="F366" i="1"/>
  <c r="F363" i="1"/>
  <c r="I363" i="1" s="1"/>
  <c r="F364" i="1"/>
  <c r="I364" i="1" s="1"/>
  <c r="F362" i="1"/>
  <c r="I362" i="1" s="1"/>
  <c r="H359" i="1"/>
  <c r="H356" i="1"/>
  <c r="H357" i="1"/>
  <c r="H355" i="1"/>
  <c r="I355" i="1" s="1"/>
  <c r="F359" i="1"/>
  <c r="I359" i="1" s="1"/>
  <c r="F356" i="1"/>
  <c r="I356" i="1" s="1"/>
  <c r="F357" i="1"/>
  <c r="I357" i="1" s="1"/>
  <c r="H352" i="1"/>
  <c r="H351" i="1"/>
  <c r="I351" i="1" s="1"/>
  <c r="H346" i="1"/>
  <c r="H347" i="1"/>
  <c r="H348" i="1"/>
  <c r="H349" i="1"/>
  <c r="I349" i="1" s="1"/>
  <c r="H345" i="1"/>
  <c r="H341" i="1"/>
  <c r="H342" i="1"/>
  <c r="H343" i="1"/>
  <c r="H340" i="1"/>
  <c r="H332" i="1"/>
  <c r="H333" i="1"/>
  <c r="H334" i="1"/>
  <c r="H335" i="1"/>
  <c r="H336" i="1"/>
  <c r="H337" i="1"/>
  <c r="H338" i="1"/>
  <c r="H331" i="1"/>
  <c r="I331" i="1" s="1"/>
  <c r="H325" i="1"/>
  <c r="H326" i="1"/>
  <c r="H327" i="1"/>
  <c r="H328" i="1"/>
  <c r="H329" i="1"/>
  <c r="H324" i="1"/>
  <c r="I324" i="1" s="1"/>
  <c r="F352" i="1"/>
  <c r="F346" i="1"/>
  <c r="I346" i="1" s="1"/>
  <c r="F347" i="1"/>
  <c r="I347" i="1" s="1"/>
  <c r="F348" i="1"/>
  <c r="I348" i="1" s="1"/>
  <c r="F345" i="1"/>
  <c r="F341" i="1"/>
  <c r="I341" i="1" s="1"/>
  <c r="F342" i="1"/>
  <c r="F343" i="1"/>
  <c r="I343" i="1" s="1"/>
  <c r="F340" i="1"/>
  <c r="F332" i="1"/>
  <c r="I332" i="1" s="1"/>
  <c r="F333" i="1"/>
  <c r="F334" i="1"/>
  <c r="I334" i="1" s="1"/>
  <c r="F335" i="1"/>
  <c r="F336" i="1"/>
  <c r="I336" i="1" s="1"/>
  <c r="F337" i="1"/>
  <c r="F338" i="1"/>
  <c r="I338" i="1" s="1"/>
  <c r="F325" i="1"/>
  <c r="I325" i="1" s="1"/>
  <c r="F326" i="1"/>
  <c r="I326" i="1" s="1"/>
  <c r="F327" i="1"/>
  <c r="I327" i="1" s="1"/>
  <c r="F328" i="1"/>
  <c r="I328" i="1" s="1"/>
  <c r="F329" i="1"/>
  <c r="I329" i="1" s="1"/>
  <c r="H316" i="1"/>
  <c r="H317" i="1"/>
  <c r="H318" i="1"/>
  <c r="H319" i="1"/>
  <c r="H320" i="1"/>
  <c r="H315" i="1"/>
  <c r="F316" i="1"/>
  <c r="I316" i="1" s="1"/>
  <c r="F317" i="1"/>
  <c r="I317" i="1" s="1"/>
  <c r="F318" i="1"/>
  <c r="I318" i="1" s="1"/>
  <c r="F319" i="1"/>
  <c r="I319" i="1" s="1"/>
  <c r="F320" i="1"/>
  <c r="I320" i="1" s="1"/>
  <c r="F315" i="1"/>
  <c r="I315" i="1" s="1"/>
  <c r="H312" i="1"/>
  <c r="H311" i="1"/>
  <c r="F312" i="1"/>
  <c r="I312" i="1" s="1"/>
  <c r="H310" i="1" s="1"/>
  <c r="I310" i="1" s="1"/>
  <c r="F311" i="1"/>
  <c r="I311" i="1" s="1"/>
  <c r="H293" i="1"/>
  <c r="H294" i="1"/>
  <c r="H295" i="1"/>
  <c r="I295" i="1" s="1"/>
  <c r="H296" i="1"/>
  <c r="H297" i="1"/>
  <c r="H298" i="1"/>
  <c r="H299" i="1"/>
  <c r="H300" i="1"/>
  <c r="H301" i="1"/>
  <c r="H302" i="1"/>
  <c r="H303" i="1"/>
  <c r="H304" i="1"/>
  <c r="H305" i="1"/>
  <c r="H306" i="1"/>
  <c r="I306" i="1" s="1"/>
  <c r="H307" i="1"/>
  <c r="H308" i="1"/>
  <c r="I308" i="1" s="1"/>
  <c r="H309" i="1"/>
  <c r="I309" i="1" s="1"/>
  <c r="H292" i="1"/>
  <c r="I292" i="1" s="1"/>
  <c r="F293" i="1"/>
  <c r="I293" i="1" s="1"/>
  <c r="F294" i="1"/>
  <c r="I294" i="1" s="1"/>
  <c r="F296" i="1"/>
  <c r="I296" i="1" s="1"/>
  <c r="F297" i="1"/>
  <c r="F298" i="1"/>
  <c r="I298" i="1" s="1"/>
  <c r="F299" i="1"/>
  <c r="F300" i="1"/>
  <c r="I300" i="1" s="1"/>
  <c r="F301" i="1"/>
  <c r="F302" i="1"/>
  <c r="I302" i="1" s="1"/>
  <c r="F303" i="1"/>
  <c r="F304" i="1"/>
  <c r="I304" i="1" s="1"/>
  <c r="F305" i="1"/>
  <c r="F307" i="1"/>
  <c r="I307" i="1" s="1"/>
  <c r="H290" i="1"/>
  <c r="H289" i="1"/>
  <c r="F290" i="1"/>
  <c r="I290" i="1" s="1"/>
  <c r="F289" i="1"/>
  <c r="I289" i="1" s="1"/>
  <c r="H281" i="1"/>
  <c r="H282" i="1"/>
  <c r="H283" i="1"/>
  <c r="I283" i="1" s="1"/>
  <c r="H284" i="1"/>
  <c r="H285" i="1"/>
  <c r="H286" i="1"/>
  <c r="H287" i="1"/>
  <c r="H280" i="1"/>
  <c r="F281" i="1"/>
  <c r="I281" i="1" s="1"/>
  <c r="F282" i="1"/>
  <c r="I282" i="1" s="1"/>
  <c r="F284" i="1"/>
  <c r="F285" i="1"/>
  <c r="F286" i="1"/>
  <c r="F287" i="1"/>
  <c r="F280" i="1"/>
  <c r="H271" i="1"/>
  <c r="H272" i="1"/>
  <c r="H273" i="1"/>
  <c r="H274" i="1"/>
  <c r="H275" i="1"/>
  <c r="H276" i="1"/>
  <c r="H277" i="1"/>
  <c r="H278" i="1"/>
  <c r="H270" i="1"/>
  <c r="H265" i="1"/>
  <c r="H266" i="1"/>
  <c r="H267" i="1"/>
  <c r="H268" i="1"/>
  <c r="H264" i="1"/>
  <c r="H251" i="1"/>
  <c r="H252" i="1"/>
  <c r="H253" i="1"/>
  <c r="H254" i="1"/>
  <c r="H255" i="1"/>
  <c r="H256" i="1"/>
  <c r="H257" i="1"/>
  <c r="H258" i="1"/>
  <c r="H259" i="1"/>
  <c r="H260" i="1"/>
  <c r="H261" i="1"/>
  <c r="H262" i="1"/>
  <c r="H250" i="1"/>
  <c r="H248" i="1"/>
  <c r="H247" i="1"/>
  <c r="H242" i="1"/>
  <c r="H243" i="1"/>
  <c r="H244" i="1"/>
  <c r="H245" i="1"/>
  <c r="H241" i="1"/>
  <c r="H236" i="1"/>
  <c r="H237" i="1"/>
  <c r="H238" i="1"/>
  <c r="H239" i="1"/>
  <c r="H235" i="1"/>
  <c r="H229" i="1"/>
  <c r="H230" i="1"/>
  <c r="H231" i="1"/>
  <c r="H232" i="1"/>
  <c r="H233" i="1"/>
  <c r="H228" i="1"/>
  <c r="F271" i="1"/>
  <c r="F272" i="1"/>
  <c r="F273" i="1"/>
  <c r="F274" i="1"/>
  <c r="F275" i="1"/>
  <c r="F276" i="1"/>
  <c r="F277" i="1"/>
  <c r="F278" i="1"/>
  <c r="F270" i="1"/>
  <c r="F265" i="1"/>
  <c r="F266" i="1"/>
  <c r="F267" i="1"/>
  <c r="F268" i="1"/>
  <c r="F264" i="1"/>
  <c r="F251" i="1"/>
  <c r="F252" i="1"/>
  <c r="F253" i="1"/>
  <c r="F254" i="1"/>
  <c r="F255" i="1"/>
  <c r="F256" i="1"/>
  <c r="F257" i="1"/>
  <c r="I257" i="1" s="1"/>
  <c r="F258" i="1"/>
  <c r="F259" i="1"/>
  <c r="I259" i="1" s="1"/>
  <c r="F260" i="1"/>
  <c r="F261" i="1"/>
  <c r="I261" i="1" s="1"/>
  <c r="F262" i="1"/>
  <c r="F250" i="1"/>
  <c r="I250" i="1" s="1"/>
  <c r="F248" i="1"/>
  <c r="F247" i="1"/>
  <c r="I247" i="1" s="1"/>
  <c r="F242" i="1"/>
  <c r="F243" i="1"/>
  <c r="I243" i="1" s="1"/>
  <c r="F244" i="1"/>
  <c r="F245" i="1"/>
  <c r="I245" i="1" s="1"/>
  <c r="F241" i="1"/>
  <c r="F236" i="1"/>
  <c r="I236" i="1" s="1"/>
  <c r="F237" i="1"/>
  <c r="F238" i="1"/>
  <c r="I238" i="1" s="1"/>
  <c r="F239" i="1"/>
  <c r="F235" i="1"/>
  <c r="I235" i="1" s="1"/>
  <c r="F229" i="1"/>
  <c r="F230" i="1"/>
  <c r="F231" i="1"/>
  <c r="F232" i="1"/>
  <c r="F233" i="1"/>
  <c r="F228" i="1"/>
  <c r="H215" i="1"/>
  <c r="H216" i="1"/>
  <c r="H217" i="1"/>
  <c r="H218" i="1"/>
  <c r="H219" i="1"/>
  <c r="H220" i="1"/>
  <c r="H221" i="1"/>
  <c r="H222" i="1"/>
  <c r="H223" i="1"/>
  <c r="H224" i="1"/>
  <c r="H225" i="1"/>
  <c r="H214" i="1"/>
  <c r="F215" i="1"/>
  <c r="I215" i="1" s="1"/>
  <c r="F216" i="1"/>
  <c r="I216" i="1" s="1"/>
  <c r="F217" i="1"/>
  <c r="I217" i="1" s="1"/>
  <c r="F218" i="1"/>
  <c r="I218" i="1" s="1"/>
  <c r="F219" i="1"/>
  <c r="I219" i="1" s="1"/>
  <c r="F220" i="1"/>
  <c r="I220" i="1" s="1"/>
  <c r="F221" i="1"/>
  <c r="I221" i="1" s="1"/>
  <c r="F222" i="1"/>
  <c r="I222" i="1" s="1"/>
  <c r="F223" i="1"/>
  <c r="I223" i="1" s="1"/>
  <c r="F224" i="1"/>
  <c r="I224" i="1" s="1"/>
  <c r="F225" i="1"/>
  <c r="I225" i="1" s="1"/>
  <c r="F214" i="1"/>
  <c r="I214" i="1" s="1"/>
  <c r="I188" i="1"/>
  <c r="H212" i="1"/>
  <c r="H211" i="1"/>
  <c r="H208" i="1"/>
  <c r="H209" i="1"/>
  <c r="H207" i="1"/>
  <c r="H185" i="1"/>
  <c r="H186" i="1"/>
  <c r="H187" i="1"/>
  <c r="H188" i="1"/>
  <c r="H189" i="1"/>
  <c r="H190" i="1"/>
  <c r="H191" i="1"/>
  <c r="H192" i="1"/>
  <c r="H193" i="1"/>
  <c r="H194" i="1"/>
  <c r="H195" i="1"/>
  <c r="H196" i="1"/>
  <c r="H197" i="1"/>
  <c r="H198" i="1"/>
  <c r="H199" i="1"/>
  <c r="H200" i="1"/>
  <c r="H201" i="1"/>
  <c r="H202" i="1"/>
  <c r="H203" i="1"/>
  <c r="H204" i="1"/>
  <c r="H205" i="1"/>
  <c r="H184" i="1"/>
  <c r="H179" i="1"/>
  <c r="H180" i="1"/>
  <c r="H181" i="1"/>
  <c r="H182" i="1"/>
  <c r="H178" i="1"/>
  <c r="F212" i="1"/>
  <c r="I212" i="1" s="1"/>
  <c r="F211" i="1"/>
  <c r="I211" i="1" s="1"/>
  <c r="F208" i="1"/>
  <c r="I208" i="1" s="1"/>
  <c r="F209" i="1"/>
  <c r="I209" i="1" s="1"/>
  <c r="F207" i="1"/>
  <c r="I207" i="1" s="1"/>
  <c r="F185" i="1"/>
  <c r="I185" i="1" s="1"/>
  <c r="F186" i="1"/>
  <c r="I186" i="1" s="1"/>
  <c r="F187" i="1"/>
  <c r="I187" i="1" s="1"/>
  <c r="F188" i="1"/>
  <c r="F189" i="1"/>
  <c r="I189" i="1" s="1"/>
  <c r="F190" i="1"/>
  <c r="I190" i="1" s="1"/>
  <c r="F191" i="1"/>
  <c r="I191" i="1" s="1"/>
  <c r="F192" i="1"/>
  <c r="I192" i="1" s="1"/>
  <c r="F193" i="1"/>
  <c r="I193" i="1" s="1"/>
  <c r="F194" i="1"/>
  <c r="I194" i="1" s="1"/>
  <c r="F195" i="1"/>
  <c r="I195" i="1" s="1"/>
  <c r="F196" i="1"/>
  <c r="I196" i="1" s="1"/>
  <c r="F197" i="1"/>
  <c r="I197" i="1" s="1"/>
  <c r="F198" i="1"/>
  <c r="I198" i="1" s="1"/>
  <c r="F199" i="1"/>
  <c r="I199" i="1" s="1"/>
  <c r="F200" i="1"/>
  <c r="I200" i="1" s="1"/>
  <c r="F201" i="1"/>
  <c r="I201" i="1" s="1"/>
  <c r="F202" i="1"/>
  <c r="I202" i="1" s="1"/>
  <c r="F203" i="1"/>
  <c r="I203" i="1" s="1"/>
  <c r="F204" i="1"/>
  <c r="I204" i="1" s="1"/>
  <c r="F205" i="1"/>
  <c r="I205" i="1" s="1"/>
  <c r="F184" i="1"/>
  <c r="I184" i="1" s="1"/>
  <c r="F179" i="1"/>
  <c r="I179" i="1" s="1"/>
  <c r="F180" i="1"/>
  <c r="I180" i="1" s="1"/>
  <c r="F181" i="1"/>
  <c r="I181" i="1" s="1"/>
  <c r="F182" i="1"/>
  <c r="I182" i="1" s="1"/>
  <c r="F178" i="1"/>
  <c r="I178" i="1" s="1"/>
  <c r="H170" i="1"/>
  <c r="H171" i="1"/>
  <c r="H172" i="1"/>
  <c r="H173" i="1"/>
  <c r="H174" i="1"/>
  <c r="H175" i="1"/>
  <c r="H169" i="1"/>
  <c r="F170" i="1"/>
  <c r="I170" i="1" s="1"/>
  <c r="F171" i="1"/>
  <c r="F172" i="1"/>
  <c r="I172" i="1" s="1"/>
  <c r="F173" i="1"/>
  <c r="F174" i="1"/>
  <c r="I174" i="1" s="1"/>
  <c r="F175" i="1"/>
  <c r="F169" i="1"/>
  <c r="I169" i="1" s="1"/>
  <c r="H167" i="1"/>
  <c r="H166" i="1"/>
  <c r="H144" i="1"/>
  <c r="H145" i="1"/>
  <c r="H146" i="1"/>
  <c r="H147" i="1"/>
  <c r="H148" i="1"/>
  <c r="H149" i="1"/>
  <c r="H150" i="1"/>
  <c r="H151" i="1"/>
  <c r="H152" i="1"/>
  <c r="H153" i="1"/>
  <c r="H154" i="1"/>
  <c r="H155" i="1"/>
  <c r="H156" i="1"/>
  <c r="H157" i="1"/>
  <c r="H158" i="1"/>
  <c r="H159" i="1"/>
  <c r="H160" i="1"/>
  <c r="H161" i="1"/>
  <c r="H162" i="1"/>
  <c r="H163" i="1"/>
  <c r="H164" i="1"/>
  <c r="H143" i="1"/>
  <c r="H137" i="1"/>
  <c r="H138" i="1"/>
  <c r="H139" i="1"/>
  <c r="H140" i="1"/>
  <c r="H141" i="1"/>
  <c r="H136" i="1"/>
  <c r="H131" i="1"/>
  <c r="H132" i="1"/>
  <c r="H133" i="1"/>
  <c r="H134" i="1"/>
  <c r="H130" i="1"/>
  <c r="F167" i="1"/>
  <c r="I167" i="1" s="1"/>
  <c r="F166" i="1"/>
  <c r="I166" i="1" s="1"/>
  <c r="F144" i="1"/>
  <c r="F145" i="1"/>
  <c r="I145" i="1" s="1"/>
  <c r="F146" i="1"/>
  <c r="F147" i="1"/>
  <c r="I147" i="1" s="1"/>
  <c r="F148" i="1"/>
  <c r="F149" i="1"/>
  <c r="I149" i="1" s="1"/>
  <c r="F150" i="1"/>
  <c r="F151" i="1"/>
  <c r="I151" i="1" s="1"/>
  <c r="F152" i="1"/>
  <c r="F153" i="1"/>
  <c r="I153" i="1" s="1"/>
  <c r="F154" i="1"/>
  <c r="F155" i="1"/>
  <c r="I155" i="1" s="1"/>
  <c r="F156" i="1"/>
  <c r="F157" i="1"/>
  <c r="I157" i="1" s="1"/>
  <c r="F158" i="1"/>
  <c r="F159" i="1"/>
  <c r="I159" i="1" s="1"/>
  <c r="F160" i="1"/>
  <c r="F161" i="1"/>
  <c r="I161" i="1" s="1"/>
  <c r="F162" i="1"/>
  <c r="F163" i="1"/>
  <c r="I163" i="1" s="1"/>
  <c r="F164" i="1"/>
  <c r="F137" i="1"/>
  <c r="I137" i="1" s="1"/>
  <c r="F138" i="1"/>
  <c r="I138" i="1" s="1"/>
  <c r="F139" i="1"/>
  <c r="I139" i="1" s="1"/>
  <c r="F140" i="1"/>
  <c r="I140" i="1" s="1"/>
  <c r="F141" i="1"/>
  <c r="I141" i="1" s="1"/>
  <c r="F143" i="1"/>
  <c r="I143" i="1" s="1"/>
  <c r="F136" i="1"/>
  <c r="I136" i="1" s="1"/>
  <c r="F131" i="1"/>
  <c r="F132" i="1"/>
  <c r="I132" i="1" s="1"/>
  <c r="F133" i="1"/>
  <c r="F134" i="1"/>
  <c r="I134" i="1" s="1"/>
  <c r="F130" i="1"/>
  <c r="H126" i="1"/>
  <c r="I126" i="1" s="1"/>
  <c r="H127" i="1"/>
  <c r="I127" i="1" s="1"/>
  <c r="H119" i="1"/>
  <c r="I119" i="1" s="1"/>
  <c r="H120" i="1"/>
  <c r="I120" i="1" s="1"/>
  <c r="H121" i="1"/>
  <c r="H122" i="1"/>
  <c r="H123" i="1"/>
  <c r="H125" i="1"/>
  <c r="I125" i="1" s="1"/>
  <c r="H118" i="1"/>
  <c r="I118" i="1" s="1"/>
  <c r="F121" i="1"/>
  <c r="F122" i="1"/>
  <c r="F123" i="1"/>
  <c r="H115" i="1"/>
  <c r="H113" i="1"/>
  <c r="F113" i="1"/>
  <c r="H112" i="1"/>
  <c r="F115" i="1"/>
  <c r="F112" i="1"/>
  <c r="I112" i="1" s="1"/>
  <c r="H107" i="1"/>
  <c r="H108" i="1"/>
  <c r="H109" i="1"/>
  <c r="H106" i="1"/>
  <c r="H102" i="1"/>
  <c r="H103" i="1"/>
  <c r="H104" i="1"/>
  <c r="H101" i="1"/>
  <c r="H98" i="1"/>
  <c r="H99" i="1"/>
  <c r="H97" i="1"/>
  <c r="H94" i="1"/>
  <c r="H93" i="1"/>
  <c r="I93" i="1" s="1"/>
  <c r="H91" i="1"/>
  <c r="I91" i="1" s="1"/>
  <c r="H90" i="1"/>
  <c r="I90" i="1" s="1"/>
  <c r="F107" i="1"/>
  <c r="I107" i="1" s="1"/>
  <c r="F108" i="1"/>
  <c r="F109" i="1"/>
  <c r="I109" i="1" s="1"/>
  <c r="F106" i="1"/>
  <c r="F102" i="1"/>
  <c r="I102" i="1" s="1"/>
  <c r="F103" i="1"/>
  <c r="F104" i="1"/>
  <c r="I104" i="1" s="1"/>
  <c r="F101" i="1"/>
  <c r="F98" i="1"/>
  <c r="I98" i="1" s="1"/>
  <c r="F99" i="1"/>
  <c r="F97" i="1"/>
  <c r="I97" i="1" s="1"/>
  <c r="F94" i="1"/>
  <c r="H80" i="1"/>
  <c r="I80" i="1" s="1"/>
  <c r="H81" i="1"/>
  <c r="H82" i="1"/>
  <c r="I82" i="1" s="1"/>
  <c r="H83" i="1"/>
  <c r="H84" i="1"/>
  <c r="H85" i="1"/>
  <c r="H86" i="1"/>
  <c r="H87" i="1"/>
  <c r="H75" i="1"/>
  <c r="H79" i="1"/>
  <c r="I79" i="1" s="1"/>
  <c r="H77" i="1"/>
  <c r="H74" i="1"/>
  <c r="I74" i="1" s="1"/>
  <c r="F81" i="1"/>
  <c r="F83" i="1"/>
  <c r="I83" i="1" s="1"/>
  <c r="F84" i="1"/>
  <c r="I84" i="1" s="1"/>
  <c r="F85" i="1"/>
  <c r="I85" i="1" s="1"/>
  <c r="F86" i="1"/>
  <c r="I86" i="1" s="1"/>
  <c r="F87" i="1"/>
  <c r="I87" i="1" s="1"/>
  <c r="F77" i="1"/>
  <c r="I77" i="1" s="1"/>
  <c r="F75" i="1"/>
  <c r="F71" i="1"/>
  <c r="H66" i="1"/>
  <c r="H67" i="1"/>
  <c r="H68" i="1"/>
  <c r="H69" i="1"/>
  <c r="H70" i="1"/>
  <c r="H71" i="1"/>
  <c r="I71" i="1" s="1"/>
  <c r="H65" i="1"/>
  <c r="H58" i="1"/>
  <c r="H59" i="1"/>
  <c r="H60" i="1"/>
  <c r="H61" i="1"/>
  <c r="H62" i="1"/>
  <c r="H63" i="1"/>
  <c r="H57" i="1"/>
  <c r="H55" i="1"/>
  <c r="H53" i="1"/>
  <c r="H47" i="1"/>
  <c r="H48" i="1"/>
  <c r="H49" i="1"/>
  <c r="H50" i="1"/>
  <c r="H51" i="1"/>
  <c r="H46" i="1"/>
  <c r="H40" i="1"/>
  <c r="H41" i="1"/>
  <c r="H42" i="1"/>
  <c r="H43" i="1"/>
  <c r="H44" i="1"/>
  <c r="H39" i="1"/>
  <c r="I39" i="1" s="1"/>
  <c r="F40" i="1"/>
  <c r="I40" i="1" s="1"/>
  <c r="F41" i="1"/>
  <c r="I41" i="1" s="1"/>
  <c r="F42" i="1"/>
  <c r="I42" i="1" s="1"/>
  <c r="F43" i="1"/>
  <c r="I43" i="1" s="1"/>
  <c r="F44" i="1"/>
  <c r="I44" i="1" s="1"/>
  <c r="H33" i="1"/>
  <c r="H34" i="1"/>
  <c r="H35" i="1"/>
  <c r="H36" i="1"/>
  <c r="H32" i="1"/>
  <c r="I32" i="1" s="1"/>
  <c r="F33" i="1"/>
  <c r="F34" i="1"/>
  <c r="F35" i="1"/>
  <c r="F36" i="1"/>
  <c r="H27" i="1"/>
  <c r="I27" i="1" s="1"/>
  <c r="H28" i="1"/>
  <c r="H29" i="1"/>
  <c r="I29" i="1" s="1"/>
  <c r="H26" i="1"/>
  <c r="F28" i="1"/>
  <c r="F26" i="1"/>
  <c r="I26" i="1" s="1"/>
  <c r="H18" i="1"/>
  <c r="H19" i="1"/>
  <c r="H20" i="1"/>
  <c r="H21" i="1"/>
  <c r="H22" i="1"/>
  <c r="H23" i="1"/>
  <c r="H24" i="1"/>
  <c r="H17" i="1"/>
  <c r="F18" i="1"/>
  <c r="I18" i="1" s="1"/>
  <c r="F19" i="1"/>
  <c r="I19" i="1" s="1"/>
  <c r="F20" i="1"/>
  <c r="I20" i="1" s="1"/>
  <c r="F21" i="1"/>
  <c r="I21" i="1" s="1"/>
  <c r="F22" i="1"/>
  <c r="I22" i="1" s="1"/>
  <c r="F23" i="1"/>
  <c r="I23" i="1" s="1"/>
  <c r="F24" i="1"/>
  <c r="I24" i="1" s="1"/>
  <c r="F17" i="1"/>
  <c r="I17" i="1" s="1"/>
  <c r="H14" i="1"/>
  <c r="H15" i="1"/>
  <c r="H13" i="1"/>
  <c r="F14" i="1"/>
  <c r="F15" i="1"/>
  <c r="F13" i="1"/>
  <c r="F66" i="1"/>
  <c r="F67" i="1"/>
  <c r="F68" i="1"/>
  <c r="F69" i="1"/>
  <c r="F70" i="1"/>
  <c r="F65" i="1"/>
  <c r="I65" i="1" s="1"/>
  <c r="F58" i="1"/>
  <c r="I58" i="1" s="1"/>
  <c r="F59" i="1"/>
  <c r="I59" i="1" s="1"/>
  <c r="F60" i="1"/>
  <c r="I60" i="1" s="1"/>
  <c r="F61" i="1"/>
  <c r="I61" i="1" s="1"/>
  <c r="F62" i="1"/>
  <c r="I62" i="1" s="1"/>
  <c r="F63" i="1"/>
  <c r="I63" i="1" s="1"/>
  <c r="F57" i="1"/>
  <c r="I57" i="1" s="1"/>
  <c r="F55" i="1"/>
  <c r="I55" i="1" s="1"/>
  <c r="F53" i="1"/>
  <c r="I53" i="1" s="1"/>
  <c r="F47" i="1"/>
  <c r="I47" i="1" s="1"/>
  <c r="F48" i="1"/>
  <c r="I48" i="1" s="1"/>
  <c r="F49" i="1"/>
  <c r="I49" i="1" s="1"/>
  <c r="F50" i="1"/>
  <c r="I50" i="1" s="1"/>
  <c r="F51" i="1"/>
  <c r="I51" i="1" s="1"/>
  <c r="F46" i="1"/>
  <c r="I46" i="1" s="1"/>
  <c r="K14" i="1"/>
  <c r="K15" i="1"/>
  <c r="K16" i="1"/>
  <c r="K17" i="1"/>
  <c r="K18" i="1"/>
  <c r="K19" i="1"/>
  <c r="K20" i="1"/>
  <c r="K21" i="1"/>
  <c r="K22" i="1"/>
  <c r="K23" i="1"/>
  <c r="K24" i="1"/>
  <c r="K25" i="1"/>
  <c r="K26" i="1"/>
  <c r="K27" i="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71" i="1"/>
  <c r="K72" i="1"/>
  <c r="K73" i="1"/>
  <c r="K74" i="1"/>
  <c r="K75" i="1"/>
  <c r="K76" i="1"/>
  <c r="K77" i="1"/>
  <c r="K78" i="1"/>
  <c r="K79" i="1"/>
  <c r="K80" i="1"/>
  <c r="K81" i="1"/>
  <c r="K82" i="1"/>
  <c r="K83" i="1"/>
  <c r="K84" i="1"/>
  <c r="K85" i="1"/>
  <c r="K86" i="1"/>
  <c r="K87" i="1"/>
  <c r="K88" i="1"/>
  <c r="K89" i="1"/>
  <c r="K90" i="1"/>
  <c r="K91" i="1"/>
  <c r="K92" i="1"/>
  <c r="K93" i="1"/>
  <c r="K94" i="1"/>
  <c r="K95" i="1"/>
  <c r="K96" i="1"/>
  <c r="K97" i="1"/>
  <c r="K98" i="1"/>
  <c r="K99" i="1"/>
  <c r="K100" i="1"/>
  <c r="K101" i="1"/>
  <c r="K102" i="1"/>
  <c r="K103" i="1"/>
  <c r="K104" i="1"/>
  <c r="K105" i="1"/>
  <c r="K106" i="1"/>
  <c r="K107" i="1"/>
  <c r="K108" i="1"/>
  <c r="K109" i="1"/>
  <c r="K110" i="1"/>
  <c r="K111" i="1"/>
  <c r="K112" i="1"/>
  <c r="K113" i="1"/>
  <c r="K114" i="1"/>
  <c r="K115" i="1"/>
  <c r="K116" i="1"/>
  <c r="K117" i="1"/>
  <c r="K118" i="1"/>
  <c r="K119" i="1"/>
  <c r="K120" i="1"/>
  <c r="K121" i="1"/>
  <c r="K122" i="1"/>
  <c r="K123" i="1"/>
  <c r="K124" i="1"/>
  <c r="K125" i="1"/>
  <c r="K126" i="1"/>
  <c r="K127" i="1"/>
  <c r="K128" i="1"/>
  <c r="K129" i="1"/>
  <c r="K130" i="1"/>
  <c r="K131" i="1"/>
  <c r="K132" i="1"/>
  <c r="K133" i="1"/>
  <c r="K134" i="1"/>
  <c r="K135" i="1"/>
  <c r="K136" i="1"/>
  <c r="K137" i="1"/>
  <c r="K138" i="1"/>
  <c r="K139" i="1"/>
  <c r="K140" i="1"/>
  <c r="K141" i="1"/>
  <c r="K142" i="1"/>
  <c r="K143" i="1"/>
  <c r="K144" i="1"/>
  <c r="K145" i="1"/>
  <c r="K146" i="1"/>
  <c r="K147" i="1"/>
  <c r="K148" i="1"/>
  <c r="K149" i="1"/>
  <c r="K150" i="1"/>
  <c r="K151" i="1"/>
  <c r="K152" i="1"/>
  <c r="K153" i="1"/>
  <c r="K154" i="1"/>
  <c r="K155" i="1"/>
  <c r="K156" i="1"/>
  <c r="K157" i="1"/>
  <c r="K158" i="1"/>
  <c r="K159" i="1"/>
  <c r="K160" i="1"/>
  <c r="K161" i="1"/>
  <c r="K162" i="1"/>
  <c r="K163" i="1"/>
  <c r="K164" i="1"/>
  <c r="K165" i="1"/>
  <c r="K166" i="1"/>
  <c r="K167" i="1"/>
  <c r="K168" i="1"/>
  <c r="K169" i="1"/>
  <c r="K170" i="1"/>
  <c r="K171" i="1"/>
  <c r="K172" i="1"/>
  <c r="K173" i="1"/>
  <c r="K174" i="1"/>
  <c r="K175" i="1"/>
  <c r="K176" i="1"/>
  <c r="K177" i="1"/>
  <c r="K178" i="1"/>
  <c r="K179" i="1"/>
  <c r="K180" i="1"/>
  <c r="K181" i="1"/>
  <c r="K182" i="1"/>
  <c r="K183" i="1"/>
  <c r="K184" i="1"/>
  <c r="K185" i="1"/>
  <c r="K186" i="1"/>
  <c r="K187" i="1"/>
  <c r="K188" i="1"/>
  <c r="K189" i="1"/>
  <c r="K190" i="1"/>
  <c r="K191" i="1"/>
  <c r="K192" i="1"/>
  <c r="K193" i="1"/>
  <c r="K194" i="1"/>
  <c r="K195" i="1"/>
  <c r="K196" i="1"/>
  <c r="K197" i="1"/>
  <c r="K198" i="1"/>
  <c r="K199" i="1"/>
  <c r="K200" i="1"/>
  <c r="K201" i="1"/>
  <c r="K202" i="1"/>
  <c r="K203" i="1"/>
  <c r="K204" i="1"/>
  <c r="K205" i="1"/>
  <c r="K206" i="1"/>
  <c r="K207" i="1"/>
  <c r="K208" i="1"/>
  <c r="K209" i="1"/>
  <c r="K210" i="1"/>
  <c r="K211" i="1"/>
  <c r="K212" i="1"/>
  <c r="K213" i="1"/>
  <c r="K214" i="1"/>
  <c r="K215" i="1"/>
  <c r="K216" i="1"/>
  <c r="K217" i="1"/>
  <c r="K218" i="1"/>
  <c r="K219" i="1"/>
  <c r="K220" i="1"/>
  <c r="K221" i="1"/>
  <c r="K222" i="1"/>
  <c r="K223" i="1"/>
  <c r="K224" i="1"/>
  <c r="K225" i="1"/>
  <c r="K226" i="1"/>
  <c r="K227" i="1"/>
  <c r="K228" i="1"/>
  <c r="K229" i="1"/>
  <c r="K230" i="1"/>
  <c r="K231" i="1"/>
  <c r="K232" i="1"/>
  <c r="K233" i="1"/>
  <c r="K234" i="1"/>
  <c r="K235" i="1"/>
  <c r="K236" i="1"/>
  <c r="K237" i="1"/>
  <c r="K238" i="1"/>
  <c r="K239" i="1"/>
  <c r="K240" i="1"/>
  <c r="K241" i="1"/>
  <c r="K242" i="1"/>
  <c r="K243" i="1"/>
  <c r="K244" i="1"/>
  <c r="K245" i="1"/>
  <c r="K246" i="1"/>
  <c r="K247" i="1"/>
  <c r="K248" i="1"/>
  <c r="K249" i="1"/>
  <c r="K250" i="1"/>
  <c r="K251" i="1"/>
  <c r="K252" i="1"/>
  <c r="K253" i="1"/>
  <c r="K254" i="1"/>
  <c r="K255" i="1"/>
  <c r="K256" i="1"/>
  <c r="K257" i="1"/>
  <c r="K258" i="1"/>
  <c r="K259" i="1"/>
  <c r="K260" i="1"/>
  <c r="K261" i="1"/>
  <c r="K262" i="1"/>
  <c r="K263" i="1"/>
  <c r="K264" i="1"/>
  <c r="K265" i="1"/>
  <c r="K266" i="1"/>
  <c r="K267" i="1"/>
  <c r="K268" i="1"/>
  <c r="K269" i="1"/>
  <c r="K270" i="1"/>
  <c r="K271" i="1"/>
  <c r="K272" i="1"/>
  <c r="K273" i="1"/>
  <c r="K274" i="1"/>
  <c r="K275" i="1"/>
  <c r="K276" i="1"/>
  <c r="K277" i="1"/>
  <c r="K278" i="1"/>
  <c r="K279" i="1"/>
  <c r="K280" i="1"/>
  <c r="K281" i="1"/>
  <c r="K282" i="1"/>
  <c r="K283" i="1"/>
  <c r="K284" i="1"/>
  <c r="K285" i="1"/>
  <c r="K286" i="1"/>
  <c r="K287" i="1"/>
  <c r="K288" i="1"/>
  <c r="K289" i="1"/>
  <c r="K290" i="1"/>
  <c r="K291" i="1"/>
  <c r="K292" i="1"/>
  <c r="K293" i="1"/>
  <c r="K294" i="1"/>
  <c r="K295" i="1"/>
  <c r="K296" i="1"/>
  <c r="K297" i="1"/>
  <c r="K298" i="1"/>
  <c r="K299" i="1"/>
  <c r="K300" i="1"/>
  <c r="K301" i="1"/>
  <c r="K302" i="1"/>
  <c r="K303" i="1"/>
  <c r="K304" i="1"/>
  <c r="K305" i="1"/>
  <c r="K306" i="1"/>
  <c r="K307" i="1"/>
  <c r="K308" i="1"/>
  <c r="K309" i="1"/>
  <c r="K310" i="1"/>
  <c r="K311" i="1"/>
  <c r="K312" i="1"/>
  <c r="K313" i="1"/>
  <c r="K314" i="1"/>
  <c r="K315" i="1"/>
  <c r="K316" i="1"/>
  <c r="K317" i="1"/>
  <c r="K318" i="1"/>
  <c r="K319" i="1"/>
  <c r="K320" i="1"/>
  <c r="K321" i="1"/>
  <c r="K322" i="1"/>
  <c r="K323" i="1"/>
  <c r="K324" i="1"/>
  <c r="K325" i="1"/>
  <c r="K326" i="1"/>
  <c r="K327" i="1"/>
  <c r="K328" i="1"/>
  <c r="K329" i="1"/>
  <c r="K330" i="1"/>
  <c r="K331" i="1"/>
  <c r="K332" i="1"/>
  <c r="K333" i="1"/>
  <c r="K334" i="1"/>
  <c r="K335" i="1"/>
  <c r="K336" i="1"/>
  <c r="K337" i="1"/>
  <c r="K338" i="1"/>
  <c r="K339" i="1"/>
  <c r="K340" i="1"/>
  <c r="K341" i="1"/>
  <c r="K342" i="1"/>
  <c r="K343" i="1"/>
  <c r="K344" i="1"/>
  <c r="K345" i="1"/>
  <c r="K346" i="1"/>
  <c r="K347" i="1"/>
  <c r="K348" i="1"/>
  <c r="K349" i="1"/>
  <c r="K350" i="1"/>
  <c r="K351" i="1"/>
  <c r="K352" i="1"/>
  <c r="K353" i="1"/>
  <c r="K354" i="1"/>
  <c r="K355" i="1"/>
  <c r="K356" i="1"/>
  <c r="K357" i="1"/>
  <c r="K358" i="1"/>
  <c r="K359" i="1"/>
  <c r="K360" i="1"/>
  <c r="K361" i="1"/>
  <c r="K362" i="1"/>
  <c r="K363" i="1"/>
  <c r="K364" i="1"/>
  <c r="K365" i="1"/>
  <c r="K366" i="1"/>
  <c r="K367" i="1"/>
  <c r="K368" i="1"/>
  <c r="K369" i="1"/>
  <c r="K370" i="1"/>
  <c r="K371" i="1"/>
  <c r="K372" i="1"/>
  <c r="K373" i="1"/>
  <c r="K374" i="1"/>
  <c r="K375" i="1"/>
  <c r="K376" i="1"/>
  <c r="K377" i="1"/>
  <c r="K378" i="1"/>
  <c r="K379" i="1"/>
  <c r="K380" i="1"/>
  <c r="K381" i="1"/>
  <c r="K382" i="1"/>
  <c r="K383" i="1"/>
  <c r="K384" i="1"/>
  <c r="K385" i="1"/>
  <c r="K386" i="1"/>
  <c r="K387" i="1"/>
  <c r="K388" i="1"/>
  <c r="K389" i="1"/>
  <c r="K390" i="1"/>
  <c r="K391" i="1"/>
  <c r="K392" i="1"/>
  <c r="K393" i="1"/>
  <c r="K394" i="1"/>
  <c r="K395" i="1"/>
  <c r="K396" i="1"/>
  <c r="K397" i="1"/>
  <c r="K398" i="1"/>
  <c r="K399" i="1"/>
  <c r="K400" i="1"/>
  <c r="K401" i="1"/>
  <c r="K402" i="1"/>
  <c r="K403" i="1"/>
  <c r="K404" i="1"/>
  <c r="K405" i="1"/>
  <c r="K406" i="1"/>
  <c r="K407" i="1"/>
  <c r="K408" i="1"/>
  <c r="K409" i="1"/>
  <c r="K410" i="1"/>
  <c r="K411" i="1"/>
  <c r="K412" i="1"/>
  <c r="K413" i="1"/>
  <c r="K414" i="1"/>
  <c r="K415" i="1"/>
  <c r="K416" i="1"/>
  <c r="K417" i="1"/>
  <c r="K418" i="1"/>
  <c r="K419" i="1"/>
  <c r="K420" i="1"/>
  <c r="K421" i="1"/>
  <c r="K422" i="1"/>
  <c r="K423" i="1"/>
  <c r="K424" i="1"/>
  <c r="K425" i="1"/>
  <c r="K426" i="1"/>
  <c r="K427" i="1"/>
  <c r="K428" i="1"/>
  <c r="K429" i="1"/>
  <c r="K430" i="1"/>
  <c r="K431" i="1"/>
  <c r="K432" i="1"/>
  <c r="K433" i="1"/>
  <c r="K434" i="1"/>
  <c r="K435" i="1"/>
  <c r="K436" i="1"/>
  <c r="K437" i="1"/>
  <c r="K438" i="1"/>
  <c r="K439" i="1"/>
  <c r="K440" i="1"/>
  <c r="K441" i="1"/>
  <c r="K442" i="1"/>
  <c r="K443" i="1"/>
  <c r="K444" i="1"/>
  <c r="K445" i="1"/>
  <c r="K446" i="1"/>
  <c r="K447" i="1"/>
  <c r="K448" i="1"/>
  <c r="K449" i="1"/>
  <c r="K450" i="1"/>
  <c r="K451" i="1"/>
  <c r="K452" i="1"/>
  <c r="K453" i="1"/>
  <c r="K454" i="1"/>
  <c r="K455" i="1"/>
  <c r="K456" i="1"/>
  <c r="K457" i="1"/>
  <c r="K458" i="1"/>
  <c r="K459" i="1"/>
  <c r="K460" i="1"/>
  <c r="K461" i="1"/>
  <c r="K462" i="1"/>
  <c r="K463" i="1"/>
  <c r="K464" i="1"/>
  <c r="K465" i="1"/>
  <c r="K466" i="1"/>
  <c r="K467" i="1"/>
  <c r="K468" i="1"/>
  <c r="K469" i="1"/>
  <c r="K470" i="1"/>
  <c r="K471" i="1"/>
  <c r="K472" i="1"/>
  <c r="K473" i="1"/>
  <c r="K474" i="1"/>
  <c r="K475" i="1"/>
  <c r="K476" i="1"/>
  <c r="K477" i="1"/>
  <c r="K478" i="1"/>
  <c r="K479" i="1"/>
  <c r="K480" i="1"/>
  <c r="K481" i="1"/>
  <c r="K482" i="1"/>
  <c r="K483" i="1"/>
  <c r="K484" i="1"/>
  <c r="K485" i="1"/>
  <c r="K486" i="1"/>
  <c r="K487" i="1"/>
  <c r="K488" i="1"/>
  <c r="K489" i="1"/>
  <c r="K490" i="1"/>
  <c r="K491" i="1"/>
  <c r="K492" i="1"/>
  <c r="K493" i="1"/>
  <c r="K494" i="1"/>
  <c r="K495" i="1"/>
  <c r="K496" i="1"/>
  <c r="K497" i="1"/>
  <c r="K498" i="1"/>
  <c r="K499" i="1"/>
  <c r="K500" i="1"/>
  <c r="K501" i="1"/>
  <c r="K502" i="1"/>
  <c r="K503" i="1"/>
  <c r="K504" i="1"/>
  <c r="K505" i="1"/>
  <c r="K506" i="1"/>
  <c r="K507" i="1"/>
  <c r="K508" i="1"/>
  <c r="K509" i="1"/>
  <c r="K510" i="1"/>
  <c r="K511" i="1"/>
  <c r="K512" i="1"/>
  <c r="K513" i="1"/>
  <c r="K514" i="1"/>
  <c r="K515" i="1"/>
  <c r="K516" i="1"/>
  <c r="K517" i="1"/>
  <c r="K518" i="1"/>
  <c r="K519" i="1"/>
  <c r="K520" i="1"/>
  <c r="K521" i="1"/>
  <c r="K522" i="1"/>
  <c r="K523" i="1"/>
  <c r="K524" i="1"/>
  <c r="K525" i="1"/>
  <c r="K526" i="1"/>
  <c r="K527" i="1"/>
  <c r="K528" i="1"/>
  <c r="K529" i="1"/>
  <c r="K530" i="1"/>
  <c r="K531" i="1"/>
  <c r="K532" i="1"/>
  <c r="K533" i="1"/>
  <c r="K534" i="1"/>
  <c r="K535" i="1"/>
  <c r="K536" i="1"/>
  <c r="K537" i="1"/>
  <c r="K538" i="1"/>
  <c r="K539" i="1"/>
  <c r="K540" i="1"/>
  <c r="K541" i="1"/>
  <c r="K542" i="1"/>
  <c r="K543" i="1"/>
  <c r="K544" i="1"/>
  <c r="K545" i="1"/>
  <c r="K546" i="1"/>
  <c r="K547" i="1"/>
  <c r="K548" i="1"/>
  <c r="K549" i="1"/>
  <c r="K550" i="1"/>
  <c r="K551" i="1"/>
  <c r="K552" i="1"/>
  <c r="K553" i="1"/>
  <c r="K554" i="1"/>
  <c r="K555" i="1"/>
  <c r="K556" i="1"/>
  <c r="K557" i="1"/>
  <c r="K558" i="1"/>
  <c r="K559" i="1"/>
  <c r="K560" i="1"/>
  <c r="K561" i="1"/>
  <c r="K562" i="1"/>
  <c r="K563" i="1"/>
  <c r="K564" i="1"/>
  <c r="K565" i="1"/>
  <c r="K566" i="1"/>
  <c r="K567" i="1"/>
  <c r="K568" i="1"/>
  <c r="K569" i="1"/>
  <c r="K570" i="1"/>
  <c r="K571" i="1"/>
  <c r="K572" i="1"/>
  <c r="K573" i="1"/>
  <c r="K574" i="1"/>
  <c r="K575" i="1"/>
  <c r="K576" i="1"/>
  <c r="K577" i="1"/>
  <c r="K578" i="1"/>
  <c r="K579" i="1"/>
  <c r="K580" i="1"/>
  <c r="K581" i="1"/>
  <c r="K582" i="1"/>
  <c r="K583" i="1"/>
  <c r="K584" i="1"/>
  <c r="K585" i="1"/>
  <c r="K586" i="1"/>
  <c r="K587" i="1"/>
  <c r="K588" i="1"/>
  <c r="K589" i="1"/>
  <c r="K590" i="1"/>
  <c r="K591" i="1"/>
  <c r="K592" i="1"/>
  <c r="K593" i="1"/>
  <c r="K594" i="1"/>
  <c r="K595" i="1"/>
  <c r="K596" i="1"/>
  <c r="K597" i="1"/>
  <c r="K598" i="1"/>
  <c r="K599" i="1"/>
  <c r="K600" i="1"/>
  <c r="K601" i="1"/>
  <c r="K602" i="1"/>
  <c r="K603" i="1"/>
  <c r="K604" i="1"/>
  <c r="K605" i="1"/>
  <c r="K606" i="1"/>
  <c r="K607" i="1"/>
  <c r="K608" i="1"/>
  <c r="K609" i="1"/>
  <c r="K610" i="1"/>
  <c r="K611" i="1"/>
  <c r="K612" i="1"/>
  <c r="K613" i="1"/>
  <c r="K614" i="1"/>
  <c r="K615" i="1"/>
  <c r="K616" i="1"/>
  <c r="K617" i="1"/>
  <c r="K618" i="1"/>
  <c r="K619" i="1"/>
  <c r="K620" i="1"/>
  <c r="K621" i="1"/>
  <c r="K622" i="1"/>
  <c r="K623" i="1"/>
  <c r="K624" i="1"/>
  <c r="K625" i="1"/>
  <c r="K626" i="1"/>
  <c r="K627" i="1"/>
  <c r="K628" i="1"/>
  <c r="K629" i="1"/>
  <c r="K630" i="1"/>
  <c r="K631" i="1"/>
  <c r="K13" i="1"/>
  <c r="B84" i="4"/>
  <c r="B82" i="4"/>
  <c r="B80" i="4"/>
  <c r="B78" i="4"/>
  <c r="B76" i="4"/>
  <c r="B74" i="4"/>
  <c r="B72" i="4"/>
  <c r="B70" i="4"/>
  <c r="B68" i="4"/>
  <c r="B66" i="4"/>
  <c r="B64" i="4"/>
  <c r="B62" i="4"/>
  <c r="B60" i="4"/>
  <c r="B58" i="4"/>
  <c r="B56" i="4"/>
  <c r="B54" i="4"/>
  <c r="B52" i="4"/>
  <c r="B50" i="4"/>
  <c r="B48" i="4"/>
  <c r="B46" i="4"/>
  <c r="B44" i="4"/>
  <c r="B42" i="4"/>
  <c r="B40" i="4"/>
  <c r="B38" i="4"/>
  <c r="B36" i="4"/>
  <c r="B34" i="4"/>
  <c r="B32" i="4"/>
  <c r="B30" i="4"/>
  <c r="B28" i="4"/>
  <c r="B26" i="4"/>
  <c r="B24" i="4"/>
  <c r="B22" i="4"/>
  <c r="B20" i="4"/>
  <c r="B18" i="4"/>
  <c r="B16" i="4"/>
  <c r="B14" i="4"/>
  <c r="B12" i="4"/>
  <c r="E1921" i="5"/>
  <c r="E1654" i="5"/>
  <c r="E1021" i="5"/>
  <c r="H421" i="1"/>
  <c r="I421" i="1" s="1"/>
  <c r="I387" i="1"/>
  <c r="H358" i="1"/>
  <c r="I358" i="1" s="1"/>
  <c r="Q84" i="4"/>
  <c r="Q82" i="4"/>
  <c r="Q80" i="4"/>
  <c r="Q78" i="4"/>
  <c r="Q76" i="4"/>
  <c r="Q74" i="4"/>
  <c r="Q72" i="4"/>
  <c r="Q70" i="4"/>
  <c r="Q68" i="4"/>
  <c r="Q66" i="4"/>
  <c r="Q64" i="4"/>
  <c r="Q62" i="4"/>
  <c r="Q60" i="4"/>
  <c r="Q58" i="4"/>
  <c r="Q56" i="4"/>
  <c r="Q54" i="4"/>
  <c r="Q52" i="4"/>
  <c r="Q50" i="4"/>
  <c r="Q48" i="4"/>
  <c r="Q46" i="4"/>
  <c r="Q44" i="4"/>
  <c r="B144" i="4"/>
  <c r="A144" i="4"/>
  <c r="B143" i="4"/>
  <c r="A143" i="4"/>
  <c r="B141" i="4"/>
  <c r="A141" i="4"/>
  <c r="B138" i="4"/>
  <c r="A138" i="4"/>
  <c r="B132" i="4"/>
  <c r="A132" i="4"/>
  <c r="Q42" i="4"/>
  <c r="Q40" i="4"/>
  <c r="Q38" i="4"/>
  <c r="Q36" i="4"/>
  <c r="Q34" i="4"/>
  <c r="Q32" i="4"/>
  <c r="Q30" i="4"/>
  <c r="Q28" i="4"/>
  <c r="Q26" i="4"/>
  <c r="Q24" i="4"/>
  <c r="Q22" i="4"/>
  <c r="Q20" i="4"/>
  <c r="Q18" i="4"/>
  <c r="Q16" i="4"/>
  <c r="Q14" i="4"/>
  <c r="A14" i="4"/>
  <c r="A16" i="4" s="1"/>
  <c r="Q12" i="4"/>
  <c r="B124" i="4"/>
  <c r="A7" i="4"/>
  <c r="A6" i="4"/>
  <c r="I13" i="1" l="1"/>
  <c r="I14" i="1"/>
  <c r="I28" i="1"/>
  <c r="I36" i="1"/>
  <c r="I34" i="1"/>
  <c r="I35" i="1"/>
  <c r="I33" i="1"/>
  <c r="I113" i="1"/>
  <c r="I122" i="1"/>
  <c r="I305" i="1"/>
  <c r="I303" i="1"/>
  <c r="I301" i="1"/>
  <c r="I299" i="1"/>
  <c r="I297" i="1"/>
  <c r="I408" i="1"/>
  <c r="I412" i="1"/>
  <c r="I280" i="1"/>
  <c r="I286" i="1"/>
  <c r="I284" i="1"/>
  <c r="I285" i="1"/>
  <c r="I398" i="1"/>
  <c r="I70" i="1"/>
  <c r="H210" i="1"/>
  <c r="I210" i="1" s="1"/>
  <c r="I287" i="1"/>
  <c r="H323" i="1"/>
  <c r="I323" i="1" s="1"/>
  <c r="H361" i="1"/>
  <c r="I361" i="1" s="1"/>
  <c r="H423" i="1"/>
  <c r="I423" i="1" s="1"/>
  <c r="I68" i="1"/>
  <c r="I66" i="1"/>
  <c r="I15" i="1"/>
  <c r="I69" i="1"/>
  <c r="I67" i="1"/>
  <c r="I81" i="1"/>
  <c r="I75" i="1"/>
  <c r="I94" i="1"/>
  <c r="I99" i="1"/>
  <c r="I101" i="1"/>
  <c r="I103" i="1"/>
  <c r="I106" i="1"/>
  <c r="I108" i="1"/>
  <c r="H89" i="1"/>
  <c r="I89" i="1" s="1"/>
  <c r="I115" i="1"/>
  <c r="I123" i="1"/>
  <c r="I121" i="1"/>
  <c r="I130" i="1"/>
  <c r="I133" i="1"/>
  <c r="I131" i="1"/>
  <c r="I164" i="1"/>
  <c r="I162" i="1"/>
  <c r="I160" i="1"/>
  <c r="I158" i="1"/>
  <c r="I156" i="1"/>
  <c r="I154" i="1"/>
  <c r="I152" i="1"/>
  <c r="I150" i="1"/>
  <c r="I148" i="1"/>
  <c r="I146" i="1"/>
  <c r="I144" i="1"/>
  <c r="I175" i="1"/>
  <c r="I173" i="1"/>
  <c r="I171" i="1"/>
  <c r="H183" i="1"/>
  <c r="I183" i="1" s="1"/>
  <c r="I233" i="1"/>
  <c r="I231" i="1"/>
  <c r="I229" i="1"/>
  <c r="I239" i="1"/>
  <c r="I237" i="1"/>
  <c r="I241" i="1"/>
  <c r="I244" i="1"/>
  <c r="I242" i="1"/>
  <c r="I248" i="1"/>
  <c r="I262" i="1"/>
  <c r="I260" i="1"/>
  <c r="I258" i="1"/>
  <c r="I256" i="1"/>
  <c r="I254" i="1"/>
  <c r="I252" i="1"/>
  <c r="I264" i="1"/>
  <c r="I267" i="1"/>
  <c r="I265" i="1"/>
  <c r="I278" i="1"/>
  <c r="I276" i="1"/>
  <c r="I274" i="1"/>
  <c r="I272" i="1"/>
  <c r="H288" i="1"/>
  <c r="I288" i="1" s="1"/>
  <c r="I366" i="1"/>
  <c r="I388" i="1"/>
  <c r="I392" i="1"/>
  <c r="I381" i="1"/>
  <c r="I374" i="1"/>
  <c r="I401" i="1"/>
  <c r="H92" i="1"/>
  <c r="I92" i="1" s="1"/>
  <c r="H73" i="1"/>
  <c r="I73" i="1" s="1"/>
  <c r="H96" i="1"/>
  <c r="I96" i="1" s="1"/>
  <c r="H117" i="1"/>
  <c r="I117" i="1" s="1"/>
  <c r="H38" i="1"/>
  <c r="I38" i="1" s="1"/>
  <c r="H206" i="1"/>
  <c r="I206" i="1" s="1"/>
  <c r="H213" i="1"/>
  <c r="I213" i="1" s="1"/>
  <c r="I228" i="1"/>
  <c r="I232" i="1"/>
  <c r="I230" i="1"/>
  <c r="H234" i="1"/>
  <c r="I234" i="1" s="1"/>
  <c r="H246" i="1"/>
  <c r="I246" i="1" s="1"/>
  <c r="H314" i="1"/>
  <c r="I314" i="1" s="1"/>
  <c r="I255" i="1"/>
  <c r="I253" i="1"/>
  <c r="I251" i="1"/>
  <c r="I268" i="1"/>
  <c r="I266" i="1"/>
  <c r="I270" i="1"/>
  <c r="I277" i="1"/>
  <c r="I275" i="1"/>
  <c r="I273" i="1"/>
  <c r="I271" i="1"/>
  <c r="H279" i="1"/>
  <c r="I279" i="1" s="1"/>
  <c r="H291" i="1"/>
  <c r="I291" i="1" s="1"/>
  <c r="I337" i="1"/>
  <c r="I335" i="1"/>
  <c r="I333" i="1"/>
  <c r="I340" i="1"/>
  <c r="I342" i="1"/>
  <c r="I345" i="1"/>
  <c r="H344" i="1" s="1"/>
  <c r="I344" i="1" s="1"/>
  <c r="I352" i="1"/>
  <c r="H350" i="1" s="1"/>
  <c r="I350" i="1" s="1"/>
  <c r="I391" i="1"/>
  <c r="I389" i="1"/>
  <c r="H365" i="1"/>
  <c r="I365" i="1" s="1"/>
  <c r="H414" i="1"/>
  <c r="I414" i="1" s="1"/>
  <c r="H177" i="1"/>
  <c r="I177" i="1" s="1"/>
  <c r="H129" i="1"/>
  <c r="H124" i="1"/>
  <c r="I124" i="1" s="1"/>
  <c r="H78" i="1"/>
  <c r="I78" i="1" s="1"/>
  <c r="H617" i="1"/>
  <c r="H368" i="1"/>
  <c r="H354" i="1"/>
  <c r="H373" i="1"/>
  <c r="H407" i="1"/>
  <c r="H390" i="1"/>
  <c r="H400" i="1"/>
  <c r="H16" i="1"/>
  <c r="I16" i="1" s="1"/>
  <c r="H25" i="1"/>
  <c r="I25" i="1" s="1"/>
  <c r="H52" i="1"/>
  <c r="H56" i="1"/>
  <c r="H64" i="1"/>
  <c r="H114" i="1"/>
  <c r="H165" i="1"/>
  <c r="H45" i="1"/>
  <c r="H54" i="1"/>
  <c r="H76" i="1"/>
  <c r="I76" i="1" s="1"/>
  <c r="H105" i="1"/>
  <c r="H111" i="1"/>
  <c r="H168" i="1"/>
  <c r="H430" i="1"/>
  <c r="H379" i="1"/>
  <c r="H382" i="1"/>
  <c r="H384" i="1"/>
  <c r="H386" i="1"/>
  <c r="H394" i="1"/>
  <c r="H397" i="1"/>
  <c r="H411" i="1"/>
  <c r="I411" i="1" s="1"/>
  <c r="H619" i="1"/>
  <c r="A18" i="4"/>
  <c r="B126" i="4"/>
  <c r="B125" i="4"/>
  <c r="H444" i="1" l="1"/>
  <c r="I444" i="1" s="1"/>
  <c r="H330" i="1"/>
  <c r="I330" i="1" s="1"/>
  <c r="H263" i="1"/>
  <c r="I263" i="1" s="1"/>
  <c r="H249" i="1"/>
  <c r="I249" i="1" s="1"/>
  <c r="H100" i="1"/>
  <c r="I100" i="1" s="1"/>
  <c r="H339" i="1"/>
  <c r="I339" i="1" s="1"/>
  <c r="H240" i="1"/>
  <c r="I240" i="1" s="1"/>
  <c r="H269" i="1"/>
  <c r="I269" i="1" s="1"/>
  <c r="H227" i="1"/>
  <c r="I227" i="1" s="1"/>
  <c r="I413" i="1"/>
  <c r="C44" i="4"/>
  <c r="H142" i="1"/>
  <c r="I142" i="1" s="1"/>
  <c r="H135" i="1"/>
  <c r="I135" i="1" s="1"/>
  <c r="H31" i="1"/>
  <c r="C84" i="4"/>
  <c r="I386" i="1"/>
  <c r="H537" i="1"/>
  <c r="I537" i="1" s="1"/>
  <c r="I619" i="1"/>
  <c r="C82" i="4" s="1"/>
  <c r="H410" i="1"/>
  <c r="I410" i="1" s="1"/>
  <c r="I394" i="1"/>
  <c r="I384" i="1"/>
  <c r="I379" i="1"/>
  <c r="C46" i="4"/>
  <c r="C48" i="4"/>
  <c r="I111" i="1"/>
  <c r="I54" i="1"/>
  <c r="I165" i="1"/>
  <c r="I129" i="1"/>
  <c r="I114" i="1"/>
  <c r="C24" i="4"/>
  <c r="I64" i="1"/>
  <c r="I52" i="1"/>
  <c r="I31" i="1"/>
  <c r="H30" i="1" s="1"/>
  <c r="A125" i="4"/>
  <c r="I390" i="1"/>
  <c r="H322" i="1"/>
  <c r="I322" i="1" s="1"/>
  <c r="I373" i="1"/>
  <c r="H372" i="1" s="1"/>
  <c r="I354" i="1"/>
  <c r="H353" i="1" s="1"/>
  <c r="I353" i="1" s="1"/>
  <c r="H616" i="1"/>
  <c r="I616" i="1" s="1"/>
  <c r="C72" i="4"/>
  <c r="I397" i="1"/>
  <c r="I382" i="1"/>
  <c r="C50" i="4"/>
  <c r="H226" i="1"/>
  <c r="I226" i="1" s="1"/>
  <c r="C40" i="4"/>
  <c r="H313" i="1"/>
  <c r="I313" i="1" s="1"/>
  <c r="I168" i="1"/>
  <c r="C36" i="4" s="1"/>
  <c r="H116" i="1"/>
  <c r="I116" i="1" s="1"/>
  <c r="I105" i="1"/>
  <c r="H95" i="1" s="1"/>
  <c r="I95" i="1" s="1"/>
  <c r="I45" i="1"/>
  <c r="H72" i="1"/>
  <c r="I72" i="1" s="1"/>
  <c r="I56" i="1"/>
  <c r="C16" i="4"/>
  <c r="A126" i="4" s="1"/>
  <c r="I400" i="1"/>
  <c r="H360" i="1"/>
  <c r="I360" i="1" s="1"/>
  <c r="I407" i="1"/>
  <c r="I368" i="1"/>
  <c r="C60" i="4" s="1"/>
  <c r="A20" i="4"/>
  <c r="B127" i="4"/>
  <c r="H176" i="1" l="1"/>
  <c r="I176" i="1" s="1"/>
  <c r="C38" i="4" s="1"/>
  <c r="H88" i="1"/>
  <c r="I88" i="1" s="1"/>
  <c r="H37" i="1"/>
  <c r="I37" i="1" s="1"/>
  <c r="C20" i="4" s="1"/>
  <c r="C76" i="4"/>
  <c r="C28" i="4"/>
  <c r="H399" i="1"/>
  <c r="C22" i="4"/>
  <c r="C52" i="4"/>
  <c r="C56" i="4"/>
  <c r="H321" i="1"/>
  <c r="I321" i="1" s="1"/>
  <c r="I30" i="1"/>
  <c r="H110" i="1"/>
  <c r="I110" i="1" s="1"/>
  <c r="C68" i="4"/>
  <c r="C80" i="4"/>
  <c r="I372" i="1"/>
  <c r="H128" i="1"/>
  <c r="H378" i="1"/>
  <c r="H393" i="1"/>
  <c r="A22" i="4"/>
  <c r="B128" i="4"/>
  <c r="C54" i="4" l="1"/>
  <c r="C18" i="4"/>
  <c r="A127" i="4" s="1"/>
  <c r="I393" i="1"/>
  <c r="C64" i="4" s="1"/>
  <c r="I378" i="1"/>
  <c r="H371" i="1" s="1"/>
  <c r="I128" i="1"/>
  <c r="C34" i="4" s="1"/>
  <c r="C58" i="4"/>
  <c r="C32" i="4"/>
  <c r="C42" i="4"/>
  <c r="C70" i="4"/>
  <c r="C30" i="4"/>
  <c r="C78" i="4"/>
  <c r="I399" i="1"/>
  <c r="C66" i="4" s="1"/>
  <c r="A128" i="4"/>
  <c r="A24" i="4"/>
  <c r="B129" i="4"/>
  <c r="I371" i="1" l="1"/>
  <c r="C26" i="4"/>
  <c r="A129" i="4"/>
  <c r="A26" i="4"/>
  <c r="B130" i="4"/>
  <c r="C62" i="4" l="1"/>
  <c r="A130" i="4"/>
  <c r="A28" i="4"/>
  <c r="B131" i="4"/>
  <c r="A131" i="4" l="1"/>
  <c r="A30" i="4"/>
  <c r="B133" i="4"/>
  <c r="B134" i="4" l="1"/>
  <c r="A32" i="4"/>
  <c r="A133" i="4"/>
  <c r="A34" i="4" l="1"/>
  <c r="B135" i="4"/>
  <c r="A134" i="4"/>
  <c r="A135" i="4" l="1"/>
  <c r="B136" i="4"/>
  <c r="A36" i="4"/>
  <c r="A38" i="4" l="1"/>
  <c r="B137" i="4"/>
  <c r="A136" i="4"/>
  <c r="A137" i="4" l="1"/>
  <c r="B139" i="4"/>
  <c r="A40" i="4"/>
  <c r="A42" i="4" l="1"/>
  <c r="A44" i="4" s="1"/>
  <c r="B140" i="4"/>
  <c r="A139" i="4"/>
  <c r="A46" i="4" l="1"/>
  <c r="A140" i="4"/>
  <c r="B142" i="4"/>
  <c r="A48" i="4" l="1"/>
  <c r="A142" i="4"/>
  <c r="A50" i="4" l="1"/>
  <c r="A52" i="4" l="1"/>
  <c r="A54" i="4" l="1"/>
  <c r="A56" i="4" l="1"/>
  <c r="A58" i="4" l="1"/>
  <c r="A60" i="4" l="1"/>
  <c r="A62" i="4" l="1"/>
  <c r="A64" i="4" l="1"/>
  <c r="A66" i="4" l="1"/>
  <c r="A68" i="4" l="1"/>
  <c r="A70" i="4" l="1"/>
  <c r="A72" i="4" l="1"/>
  <c r="A74" i="4" l="1"/>
  <c r="A76" i="4" s="1"/>
  <c r="A78" i="4" s="1"/>
  <c r="A80" i="4" s="1"/>
  <c r="A82" i="4" s="1"/>
  <c r="A84" i="4" s="1"/>
  <c r="H12" i="1"/>
  <c r="I12" i="1" s="1"/>
  <c r="A124" i="4" l="1"/>
  <c r="B151" i="4" l="1"/>
  <c r="B157" i="4"/>
  <c r="B160" i="4"/>
  <c r="B156" i="4"/>
  <c r="B167" i="4"/>
  <c r="B163" i="4"/>
  <c r="B155" i="4"/>
  <c r="B149" i="4"/>
  <c r="B166" i="4"/>
  <c r="B159" i="4"/>
  <c r="B162" i="4"/>
  <c r="B168" i="4"/>
  <c r="B154" i="4"/>
  <c r="B152" i="4"/>
  <c r="B148" i="4"/>
  <c r="B161" i="4"/>
  <c r="B150" i="4"/>
  <c r="B164" i="4"/>
  <c r="B153" i="4"/>
  <c r="B158" i="4"/>
  <c r="B165" i="4"/>
  <c r="C158" i="4" l="1"/>
  <c r="D158" i="4"/>
  <c r="C164" i="4"/>
  <c r="D164" i="4"/>
  <c r="D161" i="4"/>
  <c r="C161" i="4"/>
  <c r="C152" i="4"/>
  <c r="D152" i="4"/>
  <c r="C168" i="4"/>
  <c r="D168" i="4"/>
  <c r="D159" i="4"/>
  <c r="C159" i="4"/>
  <c r="D149" i="4"/>
  <c r="C149" i="4"/>
  <c r="D163" i="4"/>
  <c r="C163" i="4"/>
  <c r="C156" i="4"/>
  <c r="D156" i="4"/>
  <c r="D157" i="4"/>
  <c r="C157" i="4"/>
  <c r="D165" i="4"/>
  <c r="C165" i="4"/>
  <c r="D153" i="4"/>
  <c r="C153" i="4"/>
  <c r="C150" i="4"/>
  <c r="D150" i="4"/>
  <c r="C148" i="4"/>
  <c r="D148" i="4"/>
  <c r="C154" i="4"/>
  <c r="D154" i="4"/>
  <c r="C162" i="4"/>
  <c r="D162" i="4"/>
  <c r="C166" i="4"/>
  <c r="D166" i="4"/>
  <c r="D155" i="4"/>
  <c r="C155" i="4"/>
  <c r="D167" i="4"/>
  <c r="C167" i="4"/>
  <c r="C160" i="4"/>
  <c r="D160" i="4"/>
  <c r="C151" i="4"/>
  <c r="D151" i="4"/>
  <c r="H429" i="1" l="1"/>
  <c r="I429" i="1" s="1"/>
  <c r="C74" i="4" l="1"/>
  <c r="J9" i="1"/>
  <c r="J429" i="1" s="1"/>
  <c r="J418" i="1" l="1"/>
  <c r="J28" i="1"/>
  <c r="J596" i="1"/>
  <c r="J479" i="1"/>
  <c r="J342" i="1"/>
  <c r="J150" i="1"/>
  <c r="J151" i="1"/>
  <c r="J194" i="1"/>
  <c r="J353" i="1"/>
  <c r="J352" i="1"/>
  <c r="J598" i="1"/>
  <c r="J481" i="1"/>
  <c r="J346" i="1"/>
  <c r="J146" i="1"/>
  <c r="J549" i="1"/>
  <c r="J389" i="1"/>
  <c r="J109" i="1"/>
  <c r="J113" i="1"/>
  <c r="J136" i="1"/>
  <c r="J297" i="1"/>
  <c r="J539" i="1"/>
  <c r="J463" i="1"/>
  <c r="J584" i="1"/>
  <c r="J191" i="1"/>
  <c r="J218" i="1"/>
  <c r="J318" i="1"/>
  <c r="J329" i="1"/>
  <c r="J577" i="1"/>
  <c r="J615" i="1"/>
  <c r="J149" i="1"/>
  <c r="J144" i="1"/>
  <c r="J273" i="1"/>
  <c r="J275" i="1"/>
  <c r="J466" i="1"/>
  <c r="J232" i="1"/>
  <c r="J230" i="1"/>
  <c r="J431" i="1"/>
  <c r="J497" i="1"/>
  <c r="J492" i="1"/>
  <c r="J61" i="1"/>
  <c r="J51" i="1"/>
  <c r="J395" i="1"/>
  <c r="J564" i="1"/>
  <c r="J69" i="1"/>
  <c r="J47" i="1"/>
  <c r="J602" i="1"/>
  <c r="J566" i="1"/>
  <c r="J62" i="1"/>
  <c r="J416" i="1"/>
  <c r="J20" i="1"/>
  <c r="J228" i="1"/>
  <c r="J570" i="1"/>
  <c r="J27" i="1"/>
  <c r="J219" i="1"/>
  <c r="J505" i="1"/>
  <c r="J65" i="1"/>
  <c r="J200" i="1"/>
  <c r="J376" i="1"/>
  <c r="J301" i="1"/>
  <c r="J325" i="1"/>
  <c r="J611" i="1"/>
  <c r="J578" i="1"/>
  <c r="J475" i="1"/>
  <c r="J618" i="1"/>
  <c r="J543" i="1"/>
  <c r="J364" i="1"/>
  <c r="J122" i="1"/>
  <c r="J556" i="1"/>
  <c r="J449" i="1"/>
  <c r="J84" i="1"/>
  <c r="J82" i="1"/>
  <c r="J86" i="1"/>
  <c r="J274" i="1"/>
  <c r="J586" i="1"/>
  <c r="J21" i="1"/>
  <c r="J483" i="1"/>
  <c r="J141" i="1"/>
  <c r="J182" i="1"/>
  <c r="J299" i="1"/>
  <c r="J519" i="1"/>
  <c r="J561" i="1"/>
  <c r="J617" i="1"/>
  <c r="J126" i="1"/>
  <c r="J130" i="1"/>
  <c r="J257" i="1"/>
  <c r="J255" i="1"/>
  <c r="J450" i="1"/>
  <c r="J214" i="1"/>
  <c r="J209" i="1"/>
  <c r="J396" i="1"/>
  <c r="J421" i="1"/>
  <c r="J422" i="1"/>
  <c r="J34" i="1"/>
  <c r="J26" i="1"/>
  <c r="J387" i="1"/>
  <c r="J79" i="1"/>
  <c r="J343" i="1"/>
  <c r="J601" i="1"/>
  <c r="J179" i="1"/>
  <c r="J298" i="1"/>
  <c r="J162" i="1"/>
  <c r="J242" i="1"/>
  <c r="J513" i="1"/>
  <c r="J66" i="1"/>
  <c r="J170" i="1"/>
  <c r="J302" i="1"/>
  <c r="J300" i="1"/>
  <c r="J369" i="1"/>
  <c r="J591" i="1"/>
  <c r="J269" i="1"/>
  <c r="J339" i="1"/>
  <c r="J88" i="1"/>
  <c r="J331" i="1"/>
  <c r="J571" i="1"/>
  <c r="J622" i="1"/>
  <c r="J16" i="1"/>
  <c r="J165" i="1"/>
  <c r="J477" i="1"/>
  <c r="J380" i="1"/>
  <c r="J305" i="1"/>
  <c r="J406" i="1"/>
  <c r="J33" i="1"/>
  <c r="J193" i="1"/>
  <c r="J311" i="1"/>
  <c r="J254" i="1"/>
  <c r="J367" i="1"/>
  <c r="J552" i="1"/>
  <c r="J99" i="1"/>
  <c r="J119" i="1"/>
  <c r="J276" i="1"/>
  <c r="J487" i="1"/>
  <c r="J544" i="1"/>
  <c r="J528" i="1"/>
  <c r="J106" i="1"/>
  <c r="J98" i="1"/>
  <c r="J236" i="1"/>
  <c r="J233" i="1"/>
  <c r="J388" i="1"/>
  <c r="J199" i="1"/>
  <c r="J368" i="1"/>
  <c r="J347" i="1"/>
  <c r="J377" i="1"/>
  <c r="J608" i="1"/>
  <c r="J17" i="1"/>
  <c r="J187" i="1"/>
  <c r="J471" i="1"/>
  <c r="J175" i="1"/>
  <c r="J590" i="1"/>
  <c r="J473" i="1"/>
  <c r="J13" i="1"/>
  <c r="J604" i="1"/>
  <c r="J541" i="1"/>
  <c r="J362" i="1"/>
  <c r="J131" i="1"/>
  <c r="J133" i="1"/>
  <c r="J173" i="1"/>
  <c r="J315" i="1"/>
  <c r="J554" i="1"/>
  <c r="J90" i="1"/>
  <c r="J461" i="1"/>
  <c r="J48" i="1"/>
  <c r="J250" i="1"/>
  <c r="J390" i="1"/>
  <c r="J357" i="1"/>
  <c r="J593" i="1"/>
  <c r="J630" i="1"/>
  <c r="J167" i="1"/>
  <c r="J160" i="1"/>
  <c r="J293" i="1"/>
  <c r="J289" i="1"/>
  <c r="J507" i="1"/>
  <c r="J247" i="1"/>
  <c r="J252" i="1"/>
  <c r="J452" i="1"/>
  <c r="J529" i="1"/>
  <c r="J508" i="1"/>
  <c r="J83" i="1"/>
  <c r="J77" i="1"/>
  <c r="J115" i="1"/>
  <c r="J63" i="1"/>
  <c r="J464" i="1"/>
  <c r="J520" i="1"/>
  <c r="J91" i="1"/>
  <c r="J220" i="1"/>
  <c r="J163" i="1"/>
  <c r="J332" i="1"/>
  <c r="J581" i="1"/>
  <c r="J153" i="1"/>
  <c r="J196" i="1"/>
  <c r="J104" i="1"/>
  <c r="J59" i="1"/>
  <c r="J550" i="1"/>
  <c r="J580" i="1"/>
  <c r="J178" i="1"/>
  <c r="J57" i="1"/>
  <c r="J439" i="1"/>
  <c r="J60" i="1"/>
  <c r="J147" i="1"/>
  <c r="J573" i="1"/>
  <c r="J40" i="1"/>
  <c r="J574" i="1"/>
  <c r="J49" i="1"/>
  <c r="J437" i="1"/>
  <c r="J172" i="1"/>
  <c r="J211" i="1"/>
  <c r="J435" i="1"/>
  <c r="J348" i="1"/>
  <c r="J326" i="1"/>
  <c r="J434" i="1"/>
  <c r="J43" i="1"/>
  <c r="J184" i="1"/>
  <c r="J323" i="1"/>
  <c r="J278" i="1"/>
  <c r="J511" i="1"/>
  <c r="J610" i="1"/>
  <c r="J123" i="1"/>
  <c r="J267" i="1"/>
  <c r="J625" i="1"/>
  <c r="J296" i="1"/>
  <c r="J446" i="1"/>
  <c r="J67" i="1"/>
  <c r="J224" i="1"/>
  <c r="J533" i="1"/>
  <c r="J310" i="1"/>
  <c r="J410" i="1"/>
  <c r="J494" i="1"/>
  <c r="J78" i="1"/>
  <c r="J154" i="1"/>
  <c r="J385" i="1"/>
  <c r="J23" i="1"/>
  <c r="J35" i="1"/>
  <c r="J132" i="1"/>
  <c r="J101" i="1"/>
  <c r="J351" i="1"/>
  <c r="J616" i="1"/>
  <c r="J195" i="1"/>
  <c r="J306" i="1"/>
  <c r="J55" i="1"/>
  <c r="J582" i="1"/>
  <c r="J457" i="1"/>
  <c r="J258" i="1"/>
  <c r="J459" i="1"/>
  <c r="J39" i="1"/>
  <c r="J229" i="1"/>
  <c r="J181" i="1"/>
  <c r="J496" i="1"/>
  <c r="J174" i="1"/>
  <c r="J312" i="1"/>
  <c r="J145" i="1"/>
  <c r="J68" i="1"/>
  <c r="J467" i="1"/>
  <c r="J588" i="1"/>
  <c r="J14" i="1"/>
  <c r="J166" i="1"/>
  <c r="J202" i="1"/>
  <c r="J600" i="1"/>
  <c r="J140" i="1"/>
  <c r="J412" i="1"/>
  <c r="J440" i="1"/>
  <c r="J32" i="1"/>
  <c r="J338" i="1"/>
  <c r="J102" i="1"/>
  <c r="J295" i="1"/>
  <c r="J557" i="1"/>
  <c r="J125" i="1"/>
  <c r="J560" i="1"/>
  <c r="J374" i="1"/>
  <c r="J169" i="1"/>
  <c r="J239" i="1"/>
  <c r="J500" i="1"/>
  <c r="J231" i="1"/>
  <c r="J398" i="1"/>
  <c r="J514" i="1"/>
  <c r="J397" i="1"/>
  <c r="J493" i="1"/>
  <c r="J426" i="1"/>
  <c r="J110" i="1"/>
  <c r="J120" i="1"/>
  <c r="J628" i="1"/>
  <c r="J320" i="1"/>
  <c r="J260" i="1"/>
  <c r="J427" i="1"/>
  <c r="J283" i="1"/>
  <c r="J392" i="1"/>
  <c r="J18" i="1"/>
  <c r="J177" i="1"/>
  <c r="J304" i="1"/>
  <c r="J262" i="1"/>
  <c r="J468" i="1"/>
  <c r="J524" i="1"/>
  <c r="J97" i="1"/>
  <c r="J371" i="1"/>
  <c r="J451" i="1"/>
  <c r="J572" i="1"/>
  <c r="J53" i="1"/>
  <c r="J183" i="1"/>
  <c r="J251" i="1"/>
  <c r="J568" i="1"/>
  <c r="J24" i="1"/>
  <c r="J456" i="1"/>
  <c r="J512" i="1"/>
  <c r="J81" i="1"/>
  <c r="J215" i="1"/>
  <c r="J189" i="1"/>
  <c r="J370" i="1"/>
  <c r="J589" i="1"/>
  <c r="J161" i="1"/>
  <c r="J453" i="1"/>
  <c r="J480" i="1"/>
  <c r="J225" i="1"/>
  <c r="J309" i="1"/>
  <c r="J623" i="1"/>
  <c r="J268" i="1"/>
  <c r="J272" i="1"/>
  <c r="J103" i="1"/>
  <c r="J558" i="1"/>
  <c r="J465" i="1"/>
  <c r="J244" i="1"/>
  <c r="J58" i="1"/>
  <c r="J472" i="1"/>
  <c r="J217" i="1"/>
  <c r="J319" i="1"/>
  <c r="J631" i="1"/>
  <c r="J271" i="1"/>
  <c r="J363" i="1"/>
  <c r="J143" i="1"/>
  <c r="J266" i="1"/>
  <c r="J531" i="1"/>
  <c r="J559" i="1"/>
  <c r="J609" i="1"/>
  <c r="J76" i="1"/>
  <c r="J168" i="1"/>
  <c r="J462" i="1"/>
  <c r="J482" i="1"/>
  <c r="J526" i="1"/>
  <c r="J176" i="1"/>
  <c r="J322" i="1"/>
  <c r="J594" i="1"/>
  <c r="J545" i="1"/>
  <c r="J155" i="1"/>
  <c r="J503" i="1"/>
  <c r="J536" i="1"/>
  <c r="J108" i="1"/>
  <c r="J241" i="1"/>
  <c r="J190" i="1"/>
  <c r="J409" i="1"/>
  <c r="J476" i="1"/>
  <c r="J93" i="1"/>
  <c r="J185" i="1"/>
  <c r="J316" i="1"/>
  <c r="J308" i="1"/>
  <c r="J391" i="1"/>
  <c r="J506" i="1"/>
  <c r="J240" i="1"/>
  <c r="J399" i="1"/>
  <c r="J355" i="1"/>
  <c r="J502" i="1"/>
  <c r="J38" i="1"/>
  <c r="J407" i="1"/>
  <c r="J489" i="1"/>
  <c r="J50" i="1"/>
  <c r="J192" i="1"/>
  <c r="J336" i="1"/>
  <c r="J270" i="1"/>
  <c r="J495" i="1"/>
  <c r="J532" i="1"/>
  <c r="J107" i="1"/>
  <c r="J284" i="1"/>
  <c r="J335" i="1"/>
  <c r="J619" i="1"/>
  <c r="J124" i="1"/>
  <c r="J555" i="1"/>
  <c r="J89" i="1"/>
  <c r="J562" i="1"/>
  <c r="J235" i="1"/>
  <c r="J627" i="1"/>
  <c r="J282" i="1"/>
  <c r="J420" i="1"/>
  <c r="J36" i="1"/>
  <c r="J216" i="1"/>
  <c r="J517" i="1"/>
  <c r="J142" i="1"/>
  <c r="J443" i="1"/>
  <c r="J206" i="1"/>
  <c r="J135" i="1"/>
  <c r="J518" i="1"/>
  <c r="J597" i="1"/>
  <c r="J171" i="1"/>
  <c r="J204" i="1"/>
  <c r="J197" i="1"/>
  <c r="J400" i="1"/>
  <c r="J484" i="1"/>
  <c r="J606" i="1"/>
  <c r="J92" i="1"/>
  <c r="J96" i="1"/>
  <c r="J499" i="1"/>
  <c r="J579" i="1"/>
  <c r="J158" i="1"/>
  <c r="J307" i="1"/>
  <c r="J569" i="1"/>
  <c r="J138" i="1"/>
  <c r="J264" i="1"/>
  <c r="J458" i="1"/>
  <c r="J198" i="1"/>
  <c r="J402" i="1"/>
  <c r="J22" i="1"/>
  <c r="J156" i="1"/>
  <c r="J205" i="1"/>
  <c r="J501" i="1"/>
  <c r="J411" i="1"/>
  <c r="J413" i="1"/>
  <c r="J424" i="1"/>
  <c r="J117" i="1"/>
  <c r="J75" i="1"/>
  <c r="J356" i="1"/>
  <c r="J157" i="1"/>
  <c r="J491" i="1"/>
  <c r="J441" i="1"/>
  <c r="J164" i="1"/>
  <c r="J292" i="1"/>
  <c r="J599" i="1"/>
  <c r="J234" i="1"/>
  <c r="J375" i="1"/>
  <c r="J64" i="1"/>
  <c r="J105" i="1"/>
  <c r="J279" i="1"/>
  <c r="J253" i="1"/>
  <c r="J245" i="1"/>
  <c r="J470" i="1"/>
  <c r="J542" i="1"/>
  <c r="J530" i="1"/>
  <c r="J372" i="1"/>
  <c r="J288" i="1"/>
  <c r="J383" i="1"/>
  <c r="J525" i="1"/>
  <c r="J510" i="1"/>
  <c r="J344" i="1"/>
  <c r="J414" i="1"/>
  <c r="J72" i="1"/>
  <c r="J576" i="1"/>
  <c r="J186" i="1"/>
  <c r="J448" i="1"/>
  <c r="J504" i="1"/>
  <c r="J71" i="1"/>
  <c r="J201" i="1"/>
  <c r="J127" i="1"/>
  <c r="J303" i="1"/>
  <c r="J565" i="1"/>
  <c r="J137" i="1"/>
  <c r="J188" i="1"/>
  <c r="J358" i="1"/>
  <c r="J328" i="1"/>
  <c r="J415" i="1"/>
  <c r="J490" i="1"/>
  <c r="J361" i="1"/>
  <c r="J605" i="1"/>
  <c r="J313" i="1"/>
  <c r="J408" i="1"/>
  <c r="J129" i="1"/>
  <c r="J436" i="1"/>
  <c r="J25" i="1"/>
  <c r="J444" i="1"/>
  <c r="J595" i="1"/>
  <c r="J445" i="1"/>
  <c r="J15" i="1"/>
  <c r="J12" i="1"/>
  <c r="J540" i="1"/>
  <c r="J592" i="1"/>
  <c r="J80" i="1"/>
  <c r="J41" i="1"/>
  <c r="J447" i="1"/>
  <c r="J256" i="1"/>
  <c r="J87" i="1"/>
  <c r="J345" i="1"/>
  <c r="J354" i="1"/>
  <c r="J547" i="1"/>
  <c r="J94" i="1"/>
  <c r="J333" i="1"/>
  <c r="J403" i="1"/>
  <c r="J365" i="1"/>
  <c r="J425" i="1"/>
  <c r="J442" i="1"/>
  <c r="J56" i="1"/>
  <c r="J111" i="1"/>
  <c r="J537" i="1"/>
  <c r="J401" i="1"/>
  <c r="J603" i="1"/>
  <c r="J210" i="1"/>
  <c r="J419" i="1"/>
  <c r="J116" i="1"/>
  <c r="J340" i="1"/>
  <c r="J118" i="1"/>
  <c r="J290" i="1"/>
  <c r="J553" i="1"/>
  <c r="J121" i="1"/>
  <c r="J248" i="1"/>
  <c r="J423" i="1"/>
  <c r="J334" i="1"/>
  <c r="J460" i="1"/>
  <c r="J516" i="1"/>
  <c r="J85" i="1"/>
  <c r="J243" i="1"/>
  <c r="J238" i="1"/>
  <c r="J454" i="1"/>
  <c r="J551" i="1"/>
  <c r="J350" i="1"/>
  <c r="J430" i="1"/>
  <c r="J30" i="1"/>
  <c r="J509" i="1"/>
  <c r="J386" i="1"/>
  <c r="J159" i="1"/>
  <c r="J428" i="1"/>
  <c r="J488" i="1"/>
  <c r="J42" i="1"/>
  <c r="J373" i="1"/>
  <c r="J74" i="1"/>
  <c r="J285" i="1"/>
  <c r="J548" i="1"/>
  <c r="J112" i="1"/>
  <c r="J180" i="1"/>
  <c r="J286" i="1"/>
  <c r="J575" i="1"/>
  <c r="J538" i="1"/>
  <c r="J523" i="1"/>
  <c r="J614" i="1"/>
  <c r="J291" i="1"/>
  <c r="J469" i="1"/>
  <c r="J337" i="1"/>
  <c r="J152" i="1"/>
  <c r="J222" i="1"/>
  <c r="J485" i="1"/>
  <c r="J221" i="1"/>
  <c r="J349" i="1"/>
  <c r="J522" i="1"/>
  <c r="J213" i="1"/>
  <c r="J546" i="1"/>
  <c r="J563" i="1"/>
  <c r="J263" i="1"/>
  <c r="J382" i="1"/>
  <c r="J613" i="1"/>
  <c r="J148" i="1"/>
  <c r="J277" i="1"/>
  <c r="J281" i="1"/>
  <c r="J327" i="1"/>
  <c r="J583" i="1"/>
  <c r="J114" i="1"/>
  <c r="J45" i="1"/>
  <c r="J226" i="1"/>
  <c r="J478" i="1"/>
  <c r="J379" i="1"/>
  <c r="J203" i="1"/>
  <c r="J535" i="1"/>
  <c r="J607" i="1"/>
  <c r="J139" i="1"/>
  <c r="J265" i="1"/>
  <c r="J208" i="1"/>
  <c r="J381" i="1"/>
  <c r="J620" i="1"/>
  <c r="J19" i="1"/>
  <c r="J212" i="1"/>
  <c r="J341" i="1"/>
  <c r="J498" i="1"/>
  <c r="J52" i="1"/>
  <c r="J417" i="1"/>
  <c r="J73" i="1"/>
  <c r="J128" i="1"/>
  <c r="J29" i="1"/>
  <c r="J585" i="1"/>
  <c r="J280" i="1"/>
  <c r="J223" i="1"/>
  <c r="J46" i="1"/>
  <c r="J294" i="1"/>
  <c r="J359" i="1"/>
  <c r="J246" i="1"/>
  <c r="J378" i="1"/>
  <c r="J534" i="1"/>
  <c r="J621" i="1"/>
  <c r="J474" i="1"/>
  <c r="J321" i="1"/>
  <c r="J330" i="1"/>
  <c r="J317" i="1"/>
  <c r="J404" i="1"/>
  <c r="J612" i="1"/>
  <c r="J54" i="1"/>
  <c r="J249" i="1"/>
  <c r="J37" i="1"/>
  <c r="J366" i="1"/>
  <c r="J587" i="1"/>
  <c r="J438" i="1"/>
  <c r="J384" i="1"/>
  <c r="J360" i="1"/>
  <c r="J455" i="1"/>
  <c r="J44" i="1"/>
  <c r="J237" i="1"/>
  <c r="J521" i="1"/>
  <c r="J70" i="1"/>
  <c r="J207" i="1"/>
  <c r="J405" i="1"/>
  <c r="J287" i="1"/>
  <c r="J527" i="1"/>
  <c r="J626" i="1"/>
  <c r="J134" i="1"/>
  <c r="J261" i="1"/>
  <c r="J259" i="1"/>
  <c r="J515" i="1"/>
  <c r="J567" i="1"/>
  <c r="J629" i="1"/>
  <c r="J394" i="1"/>
  <c r="J31" i="1"/>
  <c r="J324" i="1"/>
  <c r="J624" i="1"/>
  <c r="J227" i="1"/>
  <c r="J486" i="1"/>
  <c r="J100" i="1"/>
  <c r="J95" i="1"/>
  <c r="J314" i="1"/>
  <c r="J393" i="1"/>
  <c r="J433" i="1"/>
  <c r="J432" i="1"/>
  <c r="F88" i="4"/>
  <c r="G88" i="4"/>
  <c r="H88" i="4"/>
  <c r="I88" i="4"/>
  <c r="J88" i="4"/>
  <c r="K88" i="4"/>
  <c r="L88" i="4"/>
  <c r="M88" i="4"/>
  <c r="N88" i="4"/>
  <c r="O88" i="4"/>
  <c r="P88" i="4"/>
  <c r="E88" i="4"/>
  <c r="C86" i="4"/>
  <c r="D84" i="4" l="1"/>
  <c r="D28" i="4"/>
  <c r="D26" i="4"/>
  <c r="D58" i="4"/>
  <c r="D42" i="4"/>
  <c r="D32" i="4"/>
  <c r="D30" i="4"/>
  <c r="D60" i="4"/>
  <c r="D46" i="4"/>
  <c r="D82" i="4"/>
  <c r="D36" i="4"/>
  <c r="D34" i="4"/>
  <c r="D62" i="4"/>
  <c r="D80" i="4"/>
  <c r="D24" i="4"/>
  <c r="D22" i="4"/>
  <c r="D56" i="4"/>
  <c r="D72" i="4"/>
  <c r="D12" i="4"/>
  <c r="D44" i="4"/>
  <c r="D50" i="4"/>
  <c r="D16" i="4"/>
  <c r="D52" i="4"/>
  <c r="D76" i="4"/>
  <c r="D18" i="4"/>
  <c r="D70" i="4"/>
  <c r="D40" i="4"/>
  <c r="D64" i="4"/>
  <c r="D48" i="4"/>
  <c r="D14" i="4"/>
  <c r="D20" i="4"/>
  <c r="D78" i="4"/>
  <c r="D66" i="4"/>
  <c r="D68" i="4"/>
  <c r="D54" i="4"/>
  <c r="D38" i="4"/>
  <c r="O89" i="4"/>
  <c r="K89" i="4"/>
  <c r="G89" i="4"/>
  <c r="D74" i="4"/>
  <c r="P89" i="4"/>
  <c r="N89" i="4"/>
  <c r="L89" i="4"/>
  <c r="J89" i="4"/>
  <c r="H89" i="4"/>
  <c r="F89" i="4"/>
  <c r="E89" i="4"/>
  <c r="E91" i="4" s="1"/>
  <c r="E90" i="4"/>
  <c r="F90" i="4" s="1"/>
  <c r="G90" i="4" s="1"/>
  <c r="H90" i="4" s="1"/>
  <c r="I90" i="4" s="1"/>
  <c r="J90" i="4" s="1"/>
  <c r="K90" i="4" s="1"/>
  <c r="L90" i="4" s="1"/>
  <c r="M90" i="4" s="1"/>
  <c r="N90" i="4" s="1"/>
  <c r="O90" i="4" s="1"/>
  <c r="P90" i="4" s="1"/>
  <c r="M89" i="4"/>
  <c r="I89" i="4"/>
  <c r="F91" i="4" l="1"/>
  <c r="G91" i="4" s="1"/>
  <c r="H91" i="4" s="1"/>
  <c r="I91" i="4" s="1"/>
  <c r="J91" i="4" s="1"/>
  <c r="K91" i="4" s="1"/>
  <c r="L91" i="4" s="1"/>
  <c r="M91" i="4" s="1"/>
  <c r="N91" i="4" s="1"/>
  <c r="O91" i="4" s="1"/>
  <c r="P91" i="4" s="1"/>
</calcChain>
</file>

<file path=xl/sharedStrings.xml><?xml version="1.0" encoding="utf-8"?>
<sst xmlns="http://schemas.openxmlformats.org/spreadsheetml/2006/main" count="27215" uniqueCount="3395">
  <si>
    <t>Valor Final do Orçamento</t>
  </si>
  <si>
    <t>BDI</t>
  </si>
  <si>
    <t>Item</t>
  </si>
  <si>
    <t>Código</t>
  </si>
  <si>
    <t>Banco</t>
  </si>
  <si>
    <t>Descrição</t>
  </si>
  <si>
    <t>Und</t>
  </si>
  <si>
    <t>Quant.</t>
  </si>
  <si>
    <t>Valor Unit</t>
  </si>
  <si>
    <t>Valor Unit com BDI</t>
  </si>
  <si>
    <t>Total</t>
  </si>
  <si>
    <t>Peso (%)</t>
  </si>
  <si>
    <t xml:space="preserve"> 1 </t>
  </si>
  <si>
    <t xml:space="preserve">  </t>
  </si>
  <si>
    <t>SERVIÇOS PRELIMINARES (ORLA FLUVIAL)</t>
  </si>
  <si>
    <t/>
  </si>
  <si>
    <t xml:space="preserve"> 1.1 </t>
  </si>
  <si>
    <t xml:space="preserve"> 103689 </t>
  </si>
  <si>
    <t>SINAPI</t>
  </si>
  <si>
    <t>FORNECIMENTO E INSTALAÇÃO DE PLACA DE OBRA COM CHAPA GALVANIZADA E ESTRUTURA DE MADEIRA. AF_03/2022_PS</t>
  </si>
  <si>
    <t>m²</t>
  </si>
  <si>
    <t xml:space="preserve"> 1.2 </t>
  </si>
  <si>
    <t xml:space="preserve"> SEINFRA RL 189 </t>
  </si>
  <si>
    <t>Próprio</t>
  </si>
  <si>
    <t>BARRACÃO PARA ESCRITÓRIO DE OBRA PORTE GRANDE S=53,24M2 COM MATERIAIS NOVOS</t>
  </si>
  <si>
    <t>UN</t>
  </si>
  <si>
    <t xml:space="preserve"> 1.3 </t>
  </si>
  <si>
    <t xml:space="preserve"> 99059 </t>
  </si>
  <si>
    <t>LOCAÇÃO CONVENCIONAL DE OBRA, UTILIZANDO GABARITO DE TÁBUAS CORRIDAS PONTALETADAS A CADA 2,00M - 2 UTILIZAÇÕES. AF_03/2024</t>
  </si>
  <si>
    <t>M</t>
  </si>
  <si>
    <t xml:space="preserve"> 98525 </t>
  </si>
  <si>
    <t>LIMPEZA MECANIZADA DE CAMADA VEGETAL, VEGETAÇÃO E PEQUENAS ÁRVORES (DIÂMETRO DE TRONCO MENOR QUE 0,20 M), COM TRATOR DE ESTEIRAS. AF_03/2024</t>
  </si>
  <si>
    <t xml:space="preserve"> 2 </t>
  </si>
  <si>
    <t>DEMOLIÇÃOS E REMOÇÃO</t>
  </si>
  <si>
    <t xml:space="preserve"> 2.1 </t>
  </si>
  <si>
    <t xml:space="preserve"> 104790 </t>
  </si>
  <si>
    <t>DEMOLIÇÃO DE PISO DE CONCRETO SIMPLES, DE FORMA MECANIZADA COM MARTELETE, SEM REAPROVEITAMENTO. AF_09/2023</t>
  </si>
  <si>
    <t>m³</t>
  </si>
  <si>
    <t xml:space="preserve"> 2.2 </t>
  </si>
  <si>
    <t xml:space="preserve"> 97636 </t>
  </si>
  <si>
    <t>DEMOLIÇÃO PARCIAL DE PAVIMENTO ASFÁLTICO, DE FORMA MECANIZADA, SEM REAPROVEITAMENTO. AF_09/2023</t>
  </si>
  <si>
    <t xml:space="preserve"> 2.3 </t>
  </si>
  <si>
    <t xml:space="preserve"> 104796 </t>
  </si>
  <si>
    <t>DEMOLIÇÃO DE GUIAS, SARJETAS OU SARJETÕES, DE FORMA MECANIZADA, SEM REAPROVEITAMENTO. AF_09/2023</t>
  </si>
  <si>
    <t xml:space="preserve"> 2.4 </t>
  </si>
  <si>
    <t xml:space="preserve"> 104800 </t>
  </si>
  <si>
    <t>REMOÇÃO DE CERCAS E MOURÕES, DE FORMA MANUAL, SEM REAPROVEITAMENTO. AF_09/2023</t>
  </si>
  <si>
    <t xml:space="preserve"> 2.5 </t>
  </si>
  <si>
    <t xml:space="preserve"> 100998 </t>
  </si>
  <si>
    <t>CARGA, MANOBRA E DESCARGA DE ENTULHO EM CAMINHÃO BASCULANTE 10 M³ - CARGA COM ESCAVADEIRA HIDRÁULICA (CAÇAMBA DE 0,80 M³ / 111 HP) E DESCARGA LIVRE (UNIDADE: T). AF_07/2020</t>
  </si>
  <si>
    <t>T</t>
  </si>
  <si>
    <t xml:space="preserve"> 2.6 </t>
  </si>
  <si>
    <t xml:space="preserve"> 97912 </t>
  </si>
  <si>
    <t>TRANSPORTE COM CAMINHÃO BASCULANTE DE 6 M³, EM VIA URBANA EM LEITO NATURAL (UNIDADE: M3XKM). AF_07/2020</t>
  </si>
  <si>
    <t>M3XKM</t>
  </si>
  <si>
    <t xml:space="preserve"> 2.7 </t>
  </si>
  <si>
    <t xml:space="preserve"> SEINFRA RL 208 </t>
  </si>
  <si>
    <t>DESMONTAGEM DE ESTRUTURA METÁLICA COM RETIRADA DE SOLDA E CORTE DE PEÇAS POR MEIO DE LIXADEIRA</t>
  </si>
  <si>
    <t xml:space="preserve"> 2.8 </t>
  </si>
  <si>
    <t xml:space="preserve"> SEINFRA RL 746 </t>
  </si>
  <si>
    <t>Remoção de poste de concreto armado seção circular ou duplo T</t>
  </si>
  <si>
    <t>un</t>
  </si>
  <si>
    <t xml:space="preserve"> 3 </t>
  </si>
  <si>
    <t>MOVIMENTO DE TERRA PARA FUNDAÇÕES</t>
  </si>
  <si>
    <t xml:space="preserve"> 3.1 </t>
  </si>
  <si>
    <t xml:space="preserve"> 100576 </t>
  </si>
  <si>
    <t>REGULARIZAÇÃO E COMPACTAÇÃO DE SUBLEITO DE SOLO PREDOMINANTEMENTE ARGILOSO, PARA OBRAS DE CONSTRUÇÃO DE PAVIMENTOS. AF_09/2024</t>
  </si>
  <si>
    <t xml:space="preserve"> 3.2 </t>
  </si>
  <si>
    <t xml:space="preserve"> 96527 </t>
  </si>
  <si>
    <t>ESCAVAÇÃO MANUAL PARA VIGA BALDRAME OU SAPATA CORRIDA (INCLUINDO ESCAVAÇÃO PARA COLOCAÇÃO DE FÔRMAS). AF_01/2024</t>
  </si>
  <si>
    <t xml:space="preserve"> 3.3 </t>
  </si>
  <si>
    <t xml:space="preserve"> 94342 </t>
  </si>
  <si>
    <t>ATERRO MANUAL DE VALAS COM AREIA PARA ATERRO. AF_08/2023</t>
  </si>
  <si>
    <t xml:space="preserve"> 3.4 </t>
  </si>
  <si>
    <t xml:space="preserve"> 96523 </t>
  </si>
  <si>
    <t>ESCAVAÇÃO MANUAL PARA BLOCO DE COROAMENTO OU SAPATA (INCLUINDO ESCAVAÇÃO PARA COLOCAÇÃO DE FÔRMAS). AF_01/2024</t>
  </si>
  <si>
    <t xml:space="preserve"> 4 </t>
  </si>
  <si>
    <t>FUNDAÇÕES</t>
  </si>
  <si>
    <t xml:space="preserve"> 4.1 </t>
  </si>
  <si>
    <t>CONCRETO ARMADO PARA FUNDAÇÕES</t>
  </si>
  <si>
    <t xml:space="preserve"> 4.1.1 </t>
  </si>
  <si>
    <t xml:space="preserve"> 96540 </t>
  </si>
  <si>
    <t>FABRICAÇÃO, MONTAGEM E DESMONTAGEM DE FÔRMA PARA BLOCO DE COROAMENTO, EM CHAPA DE MADEIRA COMPENSADA RESINADA, E=17 MM, 4 UTILIZAÇÕES. AF_01/2024</t>
  </si>
  <si>
    <t xml:space="preserve"> 4.1.2 </t>
  </si>
  <si>
    <t xml:space="preserve"> 104923 </t>
  </si>
  <si>
    <t>CONCRETAGEM DE SAPATA CORRIDA, FCK 30 MPA, COM USO DE JERICA - LANÇAMENTO, ADENSAMENTO E ACABAMENTO. AF_01/2024</t>
  </si>
  <si>
    <t xml:space="preserve"> 4.1.3 </t>
  </si>
  <si>
    <t xml:space="preserve"> 104916 </t>
  </si>
  <si>
    <t>ARMAÇÃO DE SAPATA ISOLADA, VIGA BALDRAME E SAPATA CORRIDA UTILIZANDO AÇO CA-60 DE 5 MM - MONTAGEM. AF_01/2024</t>
  </si>
  <si>
    <t>KG</t>
  </si>
  <si>
    <t xml:space="preserve"> 4.1.4 </t>
  </si>
  <si>
    <t xml:space="preserve"> 104919 </t>
  </si>
  <si>
    <t>ARMAÇÃO DE SAPATA ISOLADA, VIGA BALDRAME E SAPATA CORRIDA UTILIZANDO AÇO CA-50 DE 10 MM - MONTAGEM. AF_01/2024</t>
  </si>
  <si>
    <t xml:space="preserve"> 4.1.5 </t>
  </si>
  <si>
    <t xml:space="preserve"> SEINFRA RL 668 </t>
  </si>
  <si>
    <t>MURO DE CONTENÇAO EM PEDRA RACHÃO</t>
  </si>
  <si>
    <t xml:space="preserve"> 5 </t>
  </si>
  <si>
    <t>SUPERESTRUTURA</t>
  </si>
  <si>
    <t xml:space="preserve"> 5.1 </t>
  </si>
  <si>
    <t>CONCRETO ARMADO - PILARES</t>
  </si>
  <si>
    <t xml:space="preserve"> 5.1.1 </t>
  </si>
  <si>
    <t xml:space="preserve"> 92417 </t>
  </si>
  <si>
    <t>MONTAGEM E DESMONTAGEM DE FÔRMA DE PILARES RETANGULARES E ESTRUTURAS SIMILARES, PÉ-DIREITO DUPLO, EM CHAPA DE MADEIRA COMPENSADA RESINADA, 2 UTILIZAÇÕES. AF_09/2020</t>
  </si>
  <si>
    <t xml:space="preserve"> 5.1.2 </t>
  </si>
  <si>
    <t xml:space="preserve"> 92759 </t>
  </si>
  <si>
    <t>ARMAÇÃO DE PILAR OU VIGA DE ESTRUTURA CONVENCIONAL DE CONCRETO ARMADO UTILIZANDO AÇO CA-60 DE 5,0 MM - MONTAGEM. AF_06/2022</t>
  </si>
  <si>
    <t xml:space="preserve"> 5.1.3 </t>
  </si>
  <si>
    <t xml:space="preserve"> 92762 </t>
  </si>
  <si>
    <t>ARMAÇÃO DE PILAR OU VIGA DE ESTRUTURA CONVENCIONAL DE CONCRETO ARMADO UTILIZANDO AÇO CA-50 DE 10,0 MM - MONTAGEM. AF_06/2022</t>
  </si>
  <si>
    <t xml:space="preserve"> 5.1.4 </t>
  </si>
  <si>
    <t xml:space="preserve"> 92763 </t>
  </si>
  <si>
    <t>ARMAÇÃO DE PILAR OU VIGA DE ESTRUTURA CONVENCIONAL DE CONCRETO ARMADO UTILIZANDO AÇO CA-50 DE 12,5 MM - MONTAGEM. AF_06/2022</t>
  </si>
  <si>
    <t xml:space="preserve"> 5.1.5 </t>
  </si>
  <si>
    <t xml:space="preserve"> 5.1.6 </t>
  </si>
  <si>
    <t xml:space="preserve"> 105403 </t>
  </si>
  <si>
    <t>FABRICAÇÃO DE FÔRMA PARA PILARES CIRCULARES, EM CHAPA DE MADEIRA COMPENSADA RESINADA, PÉ-DIREITO DUPLO. AF_05/2024</t>
  </si>
  <si>
    <t xml:space="preserve"> 5.2 </t>
  </si>
  <si>
    <t>CONCRETO ARMADO - VIGAS</t>
  </si>
  <si>
    <t xml:space="preserve"> 5.2.1 </t>
  </si>
  <si>
    <t xml:space="preserve"> 92456 </t>
  </si>
  <si>
    <t>MONTAGEM E DESMONTAGEM DE FÔRMA DE VIGA, ESCORAMENTO METÁLICO, PÉ-DIREITO SIMPLES, EM CHAPA DE MADEIRA RESINADA, 4 UTILIZAÇÕES. AF_09/2020</t>
  </si>
  <si>
    <t xml:space="preserve"> 5.2.2 </t>
  </si>
  <si>
    <t xml:space="preserve"> 5.2.3 </t>
  </si>
  <si>
    <t xml:space="preserve"> 92765 </t>
  </si>
  <si>
    <t>ARMAÇÃO DE PILAR OU VIGA DE ESTRUTURA CONVENCIONAL DE CONCRETO ARMADO UTILIZANDO AÇO CA-50 DE 20,0 MM - MONTAGEM. AF_06/2022</t>
  </si>
  <si>
    <t xml:space="preserve"> 5.2.4 </t>
  </si>
  <si>
    <t xml:space="preserve"> 5.2.5 </t>
  </si>
  <si>
    <t xml:space="preserve"> 5.2.6 </t>
  </si>
  <si>
    <t xml:space="preserve"> 103675 </t>
  </si>
  <si>
    <t>CONCRETAGEM DE VIGAS E LAJES, FCK=25 MPA, PARA LAJES MACIÇAS OU NERVURADAS COM USO DE BOMBA - LANÇAMENTO, ADENSAMENTO E ACABAMENTO. AF_02/2022_PS</t>
  </si>
  <si>
    <t xml:space="preserve"> 5.3 </t>
  </si>
  <si>
    <t>CONCRETO ARMADO PARA VERGAS</t>
  </si>
  <si>
    <t xml:space="preserve"> 5.3.1 </t>
  </si>
  <si>
    <t xml:space="preserve"> 105026 </t>
  </si>
  <si>
    <t>VERGA MOLDADA IN LOCO COM UTILIZAÇÃO DE BLOCOS CANALETA, ESPESSURA DE *10* CM. AF_03/2024</t>
  </si>
  <si>
    <t xml:space="preserve"> 5.4 </t>
  </si>
  <si>
    <t>CONCRETO ARMADO PARA CONTRA VERGAS</t>
  </si>
  <si>
    <t xml:space="preserve"> 5.4.1 </t>
  </si>
  <si>
    <t xml:space="preserve"> 5.5 </t>
  </si>
  <si>
    <t>CONCRETO ARMADO - LAJE TRELIÇADA E MACIÇA</t>
  </si>
  <si>
    <t xml:space="preserve"> 5.5.1 </t>
  </si>
  <si>
    <t xml:space="preserve"> 101963 </t>
  </si>
  <si>
    <t>LAJE PRÉ-MOLDADA UNIDIRECIONAL, BIAPOIADA, PARA PISO, ENCHIMENTO EM CERÂMICA, VIGOTA CONVENCIONAL, ALTURA TOTAL DA LAJE "LT" = 12 CM (ENCHIMENTO+CAPA) = (8+4). AF_08/2025</t>
  </si>
  <si>
    <t xml:space="preserve"> 5.5.2 </t>
  </si>
  <si>
    <t xml:space="preserve"> 92768 </t>
  </si>
  <si>
    <t>ARMAÇÃO DE LAJE DE ESTRUTURA CONVENCIONAL DE CONCRETO ARMADO UTILIZANDO AÇO CA-60 DE 5,0 MM - MONTAGEM. AF_06/2022</t>
  </si>
  <si>
    <t xml:space="preserve"> 5.5.3 </t>
  </si>
  <si>
    <t xml:space="preserve"> 92769 </t>
  </si>
  <si>
    <t>ARMAÇÃO DE LAJE DE ESTRUTURA CONVENCIONAL DE CONCRETO ARMADO UTILIZANDO AÇO CA-50 DE 6,3 MM - MONTAGEM. AF_06/2022</t>
  </si>
  <si>
    <t xml:space="preserve"> 5.5.4 </t>
  </si>
  <si>
    <t xml:space="preserve"> 92770 </t>
  </si>
  <si>
    <t>ARMAÇÃO DE LAJE DE ESTRUTURA CONVENCIONAL DE CONCRETO ARMADO UTILIZANDO AÇO CA-50 DE 8,0 MM - MONTAGEM. AF_06/2022</t>
  </si>
  <si>
    <t xml:space="preserve"> 5.5.5 </t>
  </si>
  <si>
    <t xml:space="preserve"> 5.5.6 </t>
  </si>
  <si>
    <t xml:space="preserve"> SEINFRA RL 209 </t>
  </si>
  <si>
    <t>LAJE PRÉ-FABRICADA TRELIÇADA PARA PISO OU COBERTURA, INTEREIXO 38CM, H=16CM, ENCHIMENTO EM EPS H=12CM, INCLUSIVE ESCORAMENTO EM MADEIRA E CAPEAMENTO 4CM</t>
  </si>
  <si>
    <t xml:space="preserve"> 5.5.7 </t>
  </si>
  <si>
    <t xml:space="preserve"> 103761 </t>
  </si>
  <si>
    <t>MONTAGEM E DESMONTAGEM DE FÔRMA DE LAJE MACIÇA, PÉ-DIREITO SIMPLES, EM CHAPA DE MADEIRA COMPENSADA RESINADA E CIMBRAMENTO DE MADEIRA, 4 UTILIZAÇÕES. AF_03/2022</t>
  </si>
  <si>
    <t xml:space="preserve"> 5.6 </t>
  </si>
  <si>
    <t>ESTRUTURA METÁLICA</t>
  </si>
  <si>
    <t xml:space="preserve"> 5.6.1 </t>
  </si>
  <si>
    <t xml:space="preserve"> SEINFRA RL 226 </t>
  </si>
  <si>
    <t>FECHAMENTO LATERAL (REVESTIDO) EM ACM COM ESTRUTURA METÁLICA GALVANIZADA</t>
  </si>
  <si>
    <t xml:space="preserve"> 5.6.2 </t>
  </si>
  <si>
    <t xml:space="preserve"> 94213 </t>
  </si>
  <si>
    <t>TELHAMENTO COM TELHA DE AÇO/ALUMÍNIO E = 0,5 MM, COM ATÉ 2 ÁGUAS, INCLUSO IÇAMENTO. AF_07/2019</t>
  </si>
  <si>
    <t xml:space="preserve"> 5.6.3 </t>
  </si>
  <si>
    <t xml:space="preserve"> SEINFRA RL 402 </t>
  </si>
  <si>
    <t>CALHA EM CHAPA DE ALUMÍNIO, DESENVOLVIMENTO 80 CM</t>
  </si>
  <si>
    <t xml:space="preserve"> 5.6.4 </t>
  </si>
  <si>
    <t xml:space="preserve"> SEINFRA RL 222 </t>
  </si>
  <si>
    <t>ESTRUTURA METÁLICA  ESPACIAL COMPOSTA POR TESOURA E APOIADA EM MÃO FRANCESA EM PERFIL TUBULAR.</t>
  </si>
  <si>
    <t>UND</t>
  </si>
  <si>
    <t xml:space="preserve"> 5.6.5 </t>
  </si>
  <si>
    <t xml:space="preserve"> SEINFRA RL 657 </t>
  </si>
  <si>
    <t>PERGOLADO EM PERFIL "U" ENRIJECIDO, EM CHAPA DOBRADA DE ACO LAMINADO, E = 3,75 MM, H = 200 MM, L = 75 MM (9,94 KG/M) PILARES EM FORMARO QUADRADO, ENGASTADO EM BROCO DE CONCRETO. CONFORME PROJETO</t>
  </si>
  <si>
    <t xml:space="preserve"> 5.6.6 </t>
  </si>
  <si>
    <t xml:space="preserve"> SEINFRA RL 664 </t>
  </si>
  <si>
    <t>Brise em madeira, com réguas cantos abaulados, protegidas duas demãos de verniz marítimo, em todas as faces. fornecimento e instalação conforme projeto.</t>
  </si>
  <si>
    <t xml:space="preserve"> 5.6.7 </t>
  </si>
  <si>
    <t xml:space="preserve"> 92581 </t>
  </si>
  <si>
    <t>TRAMA DE AÇO COMPOSTA POR TERÇAS PARA TELHADOS DE ATÉ 2 ÁGUAS PARA TELHA ESTRUTURAL DE FIBROCIMENTO, INCLUSO TRANSPORTE VERTICAL. AF_07/2019</t>
  </si>
  <si>
    <t xml:space="preserve"> 6 </t>
  </si>
  <si>
    <t>SISTEMA DE VEDAÇÃO VERTICAL</t>
  </si>
  <si>
    <t xml:space="preserve"> 6.1 </t>
  </si>
  <si>
    <t>ALVENARIA DE VEDAÇÃO</t>
  </si>
  <si>
    <t xml:space="preserve"> 6.1.1 </t>
  </si>
  <si>
    <t xml:space="preserve"> 103328 </t>
  </si>
  <si>
    <t>ALVENARIA DE VEDAÇÃO DE BLOCOS CERÂMICOS FURADOS NA HORIZONTAL DE 9X19X19 CM (ESPESSURA 9 CM) E ARGAMASSA DE ASSENTAMENTO COM PREPARO EM BETONEIRA. AF_12/2021</t>
  </si>
  <si>
    <t xml:space="preserve"> 6.1.2 </t>
  </si>
  <si>
    <t xml:space="preserve"> 93200 </t>
  </si>
  <si>
    <t>FIXAÇÃO (ENCUNHAMENTO) DE ALVENARIA DE VEDAÇÃO COM ARGAMASSA APLICADA COM BISNAGA. AF_03/2024</t>
  </si>
  <si>
    <t xml:space="preserve"> 6.2 </t>
  </si>
  <si>
    <t>DIVISÓRIAS</t>
  </si>
  <si>
    <t xml:space="preserve"> 6.2.1 </t>
  </si>
  <si>
    <t xml:space="preserve"> 102253 </t>
  </si>
  <si>
    <t>DIVISORIA SANITÁRIA, TIPO CABINE, EM GRANITO CINZA POLIDO, ESP = 3CM, ASSENTADO COM ARGAMASSA COLANTE AC III-E, EXCLUSIVE FERRAGENS. AF_01/2021</t>
  </si>
  <si>
    <t xml:space="preserve"> 7 </t>
  </si>
  <si>
    <t>SISTEMA DE PISO E PAVIMENTAÇÃO</t>
  </si>
  <si>
    <t xml:space="preserve"> 7.1 </t>
  </si>
  <si>
    <t xml:space="preserve"> 7.2 </t>
  </si>
  <si>
    <t xml:space="preserve"> 92397 </t>
  </si>
  <si>
    <t>EXECUÇÃO DE PAVIMENTO EM PISO INTERTRAVADO, COM BLOCO RETANGULAR COR NATURAL DE 20 X 10 CM, ESPESSURA 6 CM. AF_10/2022</t>
  </si>
  <si>
    <t xml:space="preserve"> 7.3 </t>
  </si>
  <si>
    <t xml:space="preserve"> 94275 </t>
  </si>
  <si>
    <t>ASSENTAMENTO DE GUIA (MEIO-FIO) EM TRECHO RETO, CONFECCIONADA EM CONCRETO PRÉ-FABRICADO, DIMENSÕES 100X15X13X20 CM (COMPRIMENTO X BASE INFERIOR X BASE SUPERIOR X ALTURA). AF_01/2024</t>
  </si>
  <si>
    <t xml:space="preserve"> 7.4 </t>
  </si>
  <si>
    <t xml:space="preserve"> 104658 </t>
  </si>
  <si>
    <t>PISO PODOTÁTIL DE ALERTA OU DIRECIONAL, DE CONCRETO, ASSENTADO SOBRE ARGAMASSA. AF_03/2024</t>
  </si>
  <si>
    <t xml:space="preserve"> 7.5 </t>
  </si>
  <si>
    <t xml:space="preserve"> 103946 </t>
  </si>
  <si>
    <t>PLANTIO DE GRAMA ESMERALDA OU SÃO CARLOS OU CURITIBANA, EM PLACAS. AF_07/2024</t>
  </si>
  <si>
    <t xml:space="preserve"> 7.6 </t>
  </si>
  <si>
    <t xml:space="preserve"> 102494 </t>
  </si>
  <si>
    <t>PINTURA DE PISO COM TINTA EPÓXI, APLICAÇÃO MANUAL, 2 DEMÃOS, INCLUSO PRIMER EPÓXI. AF_05/2021</t>
  </si>
  <si>
    <t xml:space="preserve"> 7.7 </t>
  </si>
  <si>
    <t xml:space="preserve"> 98679 </t>
  </si>
  <si>
    <t>PISO CIMENTADO, TRAÇO 1:3 (CIMENTO E AREIA), ACABAMENTO LISO, ESPESSURA 2,0 CM, PREPARO MECÂNICO DA ARGAMASSA. AF_09/2020</t>
  </si>
  <si>
    <t xml:space="preserve"> 7.8 </t>
  </si>
  <si>
    <t xml:space="preserve"> SEINFRA RL 748 </t>
  </si>
  <si>
    <t>Colchão de areia para implantação de grama</t>
  </si>
  <si>
    <t xml:space="preserve"> 7.9 </t>
  </si>
  <si>
    <t xml:space="preserve"> 97097 </t>
  </si>
  <si>
    <t>ACABAMENTO POLIDO PARA PISO DE CONCRETO ARMADO OU LAJE SOBRE SOLO DE ALTA RESISTÊNCIA. AF_09/2021</t>
  </si>
  <si>
    <t xml:space="preserve"> 8 </t>
  </si>
  <si>
    <t>REVESTIMENTOS INTERNO E EXTERNO</t>
  </si>
  <si>
    <t xml:space="preserve"> 8.1 </t>
  </si>
  <si>
    <t>ACABAMENTO</t>
  </si>
  <si>
    <t xml:space="preserve"> 8.1.1 </t>
  </si>
  <si>
    <t xml:space="preserve"> 87777 </t>
  </si>
  <si>
    <t>EMBOÇO OU MASSA ÚNICA EM ARGAMASSA TRAÇO 1:2:8, PREPARO MANUAL, APLICADA MANUALMENTE EM PANOS DE FACHADA COM PRESENÇA DE VÃOS, ESPESSURA DE 25 MM. AF_08/2022</t>
  </si>
  <si>
    <t xml:space="preserve"> 8.1.2 </t>
  </si>
  <si>
    <t xml:space="preserve"> 87903 </t>
  </si>
  <si>
    <t>CHAPISCO APLICADO EM ALVENARIA (COM PRESENÇA DE VÃOS) E ESTRUTURAS DE CONCRETO DE FACHADA, COM ROLO PARA TEXTURA ACRÍLICA. ARGAMASSA INDUSTRIALIZADA COM PREPARO EM MISTURADOR 300 KG. AF_10/2022</t>
  </si>
  <si>
    <t xml:space="preserve"> 8.2 </t>
  </si>
  <si>
    <t>REVESTIMENTO CERÂMICO</t>
  </si>
  <si>
    <t xml:space="preserve"> 8.2.1 </t>
  </si>
  <si>
    <t xml:space="preserve"> 87245 </t>
  </si>
  <si>
    <t>REVESTIMENTO CERÂMICO PARA PAREDES EXTERNAS EM PASTILHAS DE PORCELANA 5 X 5 CM (PLACAS DE 30 X 30 CM), ALINHADAS A PRUMO, APLICADO EM SUPERFÍCIES INTERNAS DE SACADA. AF_02/2023</t>
  </si>
  <si>
    <t xml:space="preserve"> 8.2.2 </t>
  </si>
  <si>
    <t xml:space="preserve"> 87263 </t>
  </si>
  <si>
    <t>REVESTIMENTO CERÂMICO PARA PISO COM PLACAS TIPO PORCELANATO DE DIMENSÕES 60X60 CM APLICADA EM AMBIENTES DE ÁREA MAIOR QUE 10 M². AF_02/2023_PE</t>
  </si>
  <si>
    <t xml:space="preserve"> 9 </t>
  </si>
  <si>
    <t>ESQUADRIAS</t>
  </si>
  <si>
    <t xml:space="preserve"> 9.1 </t>
  </si>
  <si>
    <t>PORTA DE MADEIRA</t>
  </si>
  <si>
    <t xml:space="preserve"> 9.1.1 </t>
  </si>
  <si>
    <t xml:space="preserve"> SEINFRA RL 572 </t>
  </si>
  <si>
    <t>PORTA DE MADEIRA, MACIÇA NA COR BRACA (PESADA OU SUPERPESADA), 90X210CM, ESPESSURA DE 3,5CM, INCLUSO DOBRADIÇAS, BARRA, CHAPA METALICA E FECHADURA - FORNECIMENTO E INSTALAÇÃO.</t>
  </si>
  <si>
    <t xml:space="preserve"> 9.1.2 </t>
  </si>
  <si>
    <t xml:space="preserve"> SEINFRA RL 575 </t>
  </si>
  <si>
    <t>PORTA DE MADEIRA, MACIÇA NA COR BRACA (PESADA OU SUPERPESADA), 90X210CM, ESPESSURA DE 3,5CM, INCLUSO DOBRADIÇAS, E FECHADURA - FORNECIMENTO E INSTALAÇÃO.</t>
  </si>
  <si>
    <t xml:space="preserve"> 9.1.3 </t>
  </si>
  <si>
    <t xml:space="preserve"> SEINFRA RL 576 </t>
  </si>
  <si>
    <t>PORTA DE MADEIRA, MACIÇA NA COR BRANCA (PESADA OU SUPERPESADA), 80X210CM, ESPESSURA DE 3,5CM, INCLUSOFECHADURA E DOBRADIÇAS - FORNECIMENTO E INSTALAÇÃO. AF_12/2019</t>
  </si>
  <si>
    <t xml:space="preserve"> 9.2 </t>
  </si>
  <si>
    <t>PORTAS EM ALUMÍNIO E VIDRO</t>
  </si>
  <si>
    <t xml:space="preserve"> 9.2.1 </t>
  </si>
  <si>
    <t xml:space="preserve"> SEINFRA RL 574 </t>
  </si>
  <si>
    <t>PORTA EM ALUMÍNIO DE ABRIR TIPO VENEZIANA NA COR BRANCA COM GUARNIÇÃO, FIXAÇÃO COM PARAFUSOS - FORNECIMENTO E INSTALAÇÃO. AF_12/2019</t>
  </si>
  <si>
    <t xml:space="preserve"> 9.2.2 </t>
  </si>
  <si>
    <t xml:space="preserve"> SEINFRA RL 573 </t>
  </si>
  <si>
    <t>PORTA EM ALUMÍNIO DE ABRIR TIPO VENEZIANA COM GUARNIÇÃO, BARRA E FIXAÇÃO COM PARAFUSOS - FORNECIMENTO E INSTALAÇÃO. AF_12/2019</t>
  </si>
  <si>
    <t xml:space="preserve"> 9.2.3 </t>
  </si>
  <si>
    <t xml:space="preserve"> SEINFRA RL 221 </t>
  </si>
  <si>
    <t>PAINEL DE VIDRO INCOLOR DE 8MM LAMINADO COM ESTRUTURA EM ALUMINIO BRANCO</t>
  </si>
  <si>
    <t xml:space="preserve"> 9.2.4 </t>
  </si>
  <si>
    <t xml:space="preserve"> SEINFRA RL 646 </t>
  </si>
  <si>
    <t>PORTA DE CORRER EM VIDRO TEMPERADO, 120X270 CM, ESPESSURA 80MM, INCLUSIVE ACESSÓRIOS.</t>
  </si>
  <si>
    <t xml:space="preserve"> 9.3 </t>
  </si>
  <si>
    <t>JANELAS</t>
  </si>
  <si>
    <t xml:space="preserve"> 9.3.1 </t>
  </si>
  <si>
    <t xml:space="preserve"> SEINFRA RL 213 </t>
  </si>
  <si>
    <t>JANELA DE VIDRO DE CORRER COM ESTRUTURA DE ALUMÍNIO BRANCO, 4 (2 FIXAS E 2 MÓVEIS) FOLHAS COM VIDRO LAMINADO INCOLOR DE 8MM, BATENTE/REQUADRO 6 A 14 CM, FIXAÇÃO COM PARAFUSO, SEM GUARNIÇÃO/ALIZAR, VEDAÇÃO COM SILICONE</t>
  </si>
  <si>
    <t xml:space="preserve"> 9.3.2 </t>
  </si>
  <si>
    <t xml:space="preserve"> SEINFRA RL 214 </t>
  </si>
  <si>
    <t>JANELA DE VIDRO DE CORRER COM ESTRUTURA DE ALUMÍNIO BRANCO, 6 (2 FIXAS E 4 MÓVEIS) FOLHAS COM VIDRO LAMINADO INCOLOR DE 8MM, BATENTE/REQUADRO 6 A 14 CM, FIXAÇÃO COM PARAFUSO, SEM GUARNIÇÃO/ALIZAR, VEDAÇÃO COM SILICONE</t>
  </si>
  <si>
    <t xml:space="preserve"> 9.3.3 </t>
  </si>
  <si>
    <t xml:space="preserve"> SEINFRA RL 211 </t>
  </si>
  <si>
    <t>JANELA DE VIDRO DE CORRER COM 2 FOLHAS COM ESTRUTURA DE ALUMÍNIO, COM VIDRO LAMINADO INCOLOR DE 8MM, BATENTE/REQUADRO 6 A 14 CM, FIXAÇÃO COM PARAFUSO, SEM GUARNIÇÃO/ALIZAR, VEDAÇÃO COM SILICONE, EXCLUSIVE CONTRAMARCO</t>
  </si>
  <si>
    <t xml:space="preserve"> 9.3.4 </t>
  </si>
  <si>
    <t xml:space="preserve"> SEINFRA RL 212 </t>
  </si>
  <si>
    <t>JANELA DE VIDRO TIPO MAXIM-AR COM ESTRUTURA EM ALUMÍNIO BRANCO, BATENTE/ REQUADRO 3 A 14 CM, COM VIDRO LAMINADO INCOLOR DE 8MM, FIXAÇÃO COM PARAFUSO, SEM GUARNIÇÃO/ALIZAR, SEM ACABAMENTO, VEDAÇÃO COM SILICONE, EXCLUSIVE CONTRAMARCO - FORNECIMENTO E INSTALAÇÃO</t>
  </si>
  <si>
    <t xml:space="preserve"> 10 </t>
  </si>
  <si>
    <t>IMPERMEABILIZAÇÃO</t>
  </si>
  <si>
    <t xml:space="preserve"> 10.1 </t>
  </si>
  <si>
    <t>LAJE</t>
  </si>
  <si>
    <t xml:space="preserve"> 10.1.1 </t>
  </si>
  <si>
    <t xml:space="preserve"> 98547 </t>
  </si>
  <si>
    <t>IMPERMEABILIZAÇÃO DE SUPERFÍCIE COM MANTA ASFÁLTICA, DUAS CAMADAS, INCLUSIVE APLICAÇÃO DE PRIMER ASFÁLTICO, E=3MM E E=4MM. AF_09/2023</t>
  </si>
  <si>
    <t xml:space="preserve"> 10.1.2 </t>
  </si>
  <si>
    <t xml:space="preserve"> 98565 </t>
  </si>
  <si>
    <t>PROTEÇÃO MECÂNICA DE SUPERFICIE HORIZONTAL COM ARGAMASSA DE CIMENTO E AREIA, TRAÇO 1:3, E=3CM. AF_09/2023</t>
  </si>
  <si>
    <t xml:space="preserve"> 10.2 </t>
  </si>
  <si>
    <t>VIGA BALDRAME</t>
  </si>
  <si>
    <t xml:space="preserve"> 10.2.1 </t>
  </si>
  <si>
    <t xml:space="preserve"> 98557 </t>
  </si>
  <si>
    <t>IMPERMEABILIZAÇÃO DE SUPERFÍCIE COM EMULSÃO ASFÁLTICA, 2 DEMÃOS. AF_09/2023</t>
  </si>
  <si>
    <t xml:space="preserve"> 11 </t>
  </si>
  <si>
    <t>PINTURA E ACABAMENTO</t>
  </si>
  <si>
    <t xml:space="preserve"> 11.1 </t>
  </si>
  <si>
    <t>PINTURAS PAREDES</t>
  </si>
  <si>
    <t xml:space="preserve"> 11.1.1 </t>
  </si>
  <si>
    <t xml:space="preserve"> 88485 </t>
  </si>
  <si>
    <t>FUNDO SELADOR ACRÍLICO, APLICAÇÃO MANUAL EM PAREDE, UMA DEMÃO. AF_04/2023</t>
  </si>
  <si>
    <t xml:space="preserve"> 11.1.2 </t>
  </si>
  <si>
    <t xml:space="preserve"> 88497 </t>
  </si>
  <si>
    <t>EMASSAMENTO COM MASSA LÁTEX, APLICAÇÃO EM PAREDE, DUAS DEMÃOS, LIXAMENTO MANUAL. AF_04/2023</t>
  </si>
  <si>
    <t xml:space="preserve"> 11.1.3 </t>
  </si>
  <si>
    <t xml:space="preserve"> SEINFRA RL 616 </t>
  </si>
  <si>
    <t>Pintura de acabamento com tinta emborrachada - 02 demãos</t>
  </si>
  <si>
    <t xml:space="preserve"> 11.1.4 </t>
  </si>
  <si>
    <t xml:space="preserve"> 95305 </t>
  </si>
  <si>
    <t>TEXTURA ACRÍLICA, APLICAÇÃO MANUAL EM PAREDE, UMA DEMÃO. AF_04/2023</t>
  </si>
  <si>
    <t xml:space="preserve"> 11.1.5 </t>
  </si>
  <si>
    <t xml:space="preserve"> 88489 </t>
  </si>
  <si>
    <t>PINTURA LÁTEX ACRÍLICA PREMIUM, APLICAÇÃO MANUAL EM PAREDES, DUAS DEMÃOS. AF_04/2023</t>
  </si>
  <si>
    <t xml:space="preserve"> 11.1.6 </t>
  </si>
  <si>
    <t xml:space="preserve"> 102498 </t>
  </si>
  <si>
    <t>PINTURA DE MEIO-FIO COM TINTA BRANCA A BASE DE CAL (CAIAÇÃO). AF_05/2021</t>
  </si>
  <si>
    <t xml:space="preserve"> 11.2 </t>
  </si>
  <si>
    <t>PINTURA DE TETO</t>
  </si>
  <si>
    <t xml:space="preserve"> 11.2.1 </t>
  </si>
  <si>
    <t xml:space="preserve"> 88484 </t>
  </si>
  <si>
    <t>FUNDO SELADOR ACRÍLICO, APLICAÇÃO MANUAL EM TETO, UMA DEMÃO. AF_04/2023</t>
  </si>
  <si>
    <t xml:space="preserve"> 11.2.2 </t>
  </si>
  <si>
    <t xml:space="preserve"> 88488 </t>
  </si>
  <si>
    <t>PINTURA LÁTEX ACRÍLICA PREMIUM, APLICAÇÃO MANUAL EM TETO, DUAS DEMÃOS. AF_04/2023</t>
  </si>
  <si>
    <t xml:space="preserve"> 11.2.3 </t>
  </si>
  <si>
    <t xml:space="preserve"> 88494 </t>
  </si>
  <si>
    <t>EMASSAMENTO COM MASSA LÁTEX, APLICAÇÃO EM TETO, UMA DEMÃO, LIXAMENTO MANUAL. AF_04/2023</t>
  </si>
  <si>
    <t xml:space="preserve"> 12 </t>
  </si>
  <si>
    <t>INSTALAÇÃO HIDRÁULICA</t>
  </si>
  <si>
    <t xml:space="preserve"> 12.1 </t>
  </si>
  <si>
    <t>TUBOS</t>
  </si>
  <si>
    <t xml:space="preserve"> 12.1.1 </t>
  </si>
  <si>
    <t xml:space="preserve"> 89446 </t>
  </si>
  <si>
    <t>TUBO, PVC, SOLDÁVEL, DE 25MM, INSTALADO EM PRUMADA DE ÁGUA - FORNECIMENTO E INSTALAÇÃO. AF_06/2022</t>
  </si>
  <si>
    <t xml:space="preserve"> 12.1.2 </t>
  </si>
  <si>
    <t xml:space="preserve"> 89447 </t>
  </si>
  <si>
    <t>TUBO, PVC, SOLDÁVEL, DE 32MM, INSTALADO EM PRUMADA DE ÁGUA - FORNECIMENTO E INSTALAÇÃO. AF_06/2022</t>
  </si>
  <si>
    <t xml:space="preserve"> 12.1.3 </t>
  </si>
  <si>
    <t xml:space="preserve"> 89448 </t>
  </si>
  <si>
    <t>TUBO, PVC, SOLDÁVEL, DE 40MM, INSTALADO EM PRUMADA DE ÁGUA - FORNECIMENTO E INSTALAÇÃO. AF_06/2022</t>
  </si>
  <si>
    <t xml:space="preserve"> 12.1.4 </t>
  </si>
  <si>
    <t xml:space="preserve"> 89449 </t>
  </si>
  <si>
    <t>TUBO, PVC, SOLDÁVEL, DE 50MM, INSTALADO EM PRUMADA DE ÁGUA - FORNECIMENTO E INSTALAÇÃO. AF_06/2022</t>
  </si>
  <si>
    <t xml:space="preserve"> 12.1.5 </t>
  </si>
  <si>
    <t xml:space="preserve"> 89450 </t>
  </si>
  <si>
    <t>TUBO, PVC, SOLDÁVEL, DE 60MM, INSTALADO EM PRUMADA DE ÁGUA - FORNECIMENTO E INSTALAÇÃO. AF_06/2022</t>
  </si>
  <si>
    <t xml:space="preserve"> 12.2 </t>
  </si>
  <si>
    <t>REGISTROS E VÁLVULAS</t>
  </si>
  <si>
    <t xml:space="preserve"> 12.2.1 </t>
  </si>
  <si>
    <t xml:space="preserve"> 94489 </t>
  </si>
  <si>
    <t>REGISTRO DE ESFERA, PVC, SOLDÁVEL, COM VOLANTE, DN 25 MM - FORNECIMENTO E INSTALAÇÃO. AF_08/2021</t>
  </si>
  <si>
    <t xml:space="preserve"> 12.2.2 </t>
  </si>
  <si>
    <t xml:space="preserve"> 94490 </t>
  </si>
  <si>
    <t>REGISTRO DE ESFERA, PVC, SOLDÁVEL, COM VOLANTE, DN 32 MM - FORNECIMENTO E INSTALAÇÃO. AF_08/2021</t>
  </si>
  <si>
    <t xml:space="preserve"> 12.2.3 </t>
  </si>
  <si>
    <t xml:space="preserve"> 94491 </t>
  </si>
  <si>
    <t>REGISTRO DE ESFERA, PVC, SOLDÁVEL, COM VOLANTE, DN 40 MM - FORNECIMENTO E INSTALAÇÃO. AF_08/2021</t>
  </si>
  <si>
    <t xml:space="preserve"> 12.2.4 </t>
  </si>
  <si>
    <t xml:space="preserve"> 94493 </t>
  </si>
  <si>
    <t>REGISTRO DE ESFERA, PVC, SOLDÁVEL, COM VOLANTE, DN 60 MM - FORNECIMENTO E INSTALAÇÃO. AF_08/2021</t>
  </si>
  <si>
    <t xml:space="preserve"> 12.2.5 </t>
  </si>
  <si>
    <t xml:space="preserve"> 89987 </t>
  </si>
  <si>
    <t>REGISTRO DE GAVETA BRUTO, LATÃO, ROSCÁVEL, 3/4", COM ACABAMENTO E CANOPLA CROMADOS - FORNECIMENTO E INSTALAÇÃO. AF_08/2021</t>
  </si>
  <si>
    <t xml:space="preserve"> 12.2.6 </t>
  </si>
  <si>
    <t xml:space="preserve"> 94794 </t>
  </si>
  <si>
    <t>REGISTRO DE GAVETA BRUTO, LATÃO, ROSCÁVEL, 1 1/2", COM ACABAMENTO E CANOPLA CROMADOS - FORNECIMENTO E INSTALAÇÃO. AF_08/2021</t>
  </si>
  <si>
    <t xml:space="preserve"> 12.3 </t>
  </si>
  <si>
    <t>CONEXÕES ÁGUA FRIA</t>
  </si>
  <si>
    <t xml:space="preserve"> 12.3.1 </t>
  </si>
  <si>
    <t xml:space="preserve"> 94783 </t>
  </si>
  <si>
    <t>ADAPTADOR COM FLANGE E ANEL DE VEDAÇÃO, PVC, SOLDÁVEL, DN 20 MM X 1/2", INSTALADO EM RESERVAÇÃO PREDIAL DE ÁGUA - FORNECIMENTO E INSTALAÇÃO. AF_04/2024</t>
  </si>
  <si>
    <t xml:space="preserve"> 12.3.2 </t>
  </si>
  <si>
    <t xml:space="preserve"> 94703 </t>
  </si>
  <si>
    <t>ADAPTADOR COM FLANGE E ANEL DE VEDAÇÃO, PVC, SOLDÁVEL, DN 25 MM X 3/4", INSTALADO EM RESERVAÇÃO PREDIAL DE ÁGUA - FORNECIMENTO E INSTALAÇÃO. AF_04/2024</t>
  </si>
  <si>
    <t xml:space="preserve"> 12.3.3 </t>
  </si>
  <si>
    <t xml:space="preserve"> 94704 </t>
  </si>
  <si>
    <t>ADAPTADOR COM FLANGE E ANEL DE VEDAÇÃO, PVC, SOLDÁVEL, DN 32 MM X 1", INSTALADO EM RESERVAÇÃO PREDIAL DE ÁGUA - FORNECIMENTO E INSTALAÇÃO. AF_04/2024</t>
  </si>
  <si>
    <t xml:space="preserve"> 12.3.4 </t>
  </si>
  <si>
    <t xml:space="preserve"> 94707 </t>
  </si>
  <si>
    <t>ADAPTADOR COM FLANGE E ANEL DE VEDAÇÃO, PVC, SOLDÁVEL, DN 60 MM X 2", INSTALADO EM RESERVAÇÃO PREDIAL DE ÁGUA - FORNECIMENTO E INSTALAÇÃO. AF_04/2024</t>
  </si>
  <si>
    <t xml:space="preserve"> 12.3.5 </t>
  </si>
  <si>
    <t xml:space="preserve"> 94662 </t>
  </si>
  <si>
    <t>ADAPTADOR CURTO COM BOLSA E ROSCA PARA REGISTRO, PVC, SOLDÁVEL, DN 50 MM X 1 1/2", INSTALADO EM RESERVAÇÃO PREDIAL DE ÁGUA - FORNECIMENTO E INSTALAÇÃO. AF_04/2024</t>
  </si>
  <si>
    <t xml:space="preserve"> 12.3.6 </t>
  </si>
  <si>
    <t xml:space="preserve"> 103948 </t>
  </si>
  <si>
    <t>BUCHA DE REDUÇÃO, CURTA, PVC, SOLDÁVEL, DN 32 X 25 MM, INSTALADO EM RAMAL OU SUB-RAMAL DE ÁGUA - FORNECIMENTO E INSTALAÇÃO. AF_06/2022</t>
  </si>
  <si>
    <t xml:space="preserve"> 12.3.7 </t>
  </si>
  <si>
    <t xml:space="preserve"> 104014 </t>
  </si>
  <si>
    <t>BUCHA DE REDUÇÃO, LONGA, PVC, SOLDÁVEL, DN 40 X 25 MM, INSTALADO EM RAMAL DE DISTRIBUIÇÃO DE ÁGUA - FORNECIMENTO E INSTALAÇÃO. AF_06/2022</t>
  </si>
  <si>
    <t xml:space="preserve"> 12.3.8 </t>
  </si>
  <si>
    <t xml:space="preserve"> 104003 </t>
  </si>
  <si>
    <t>BUCHA DE REDUÇÃO, LONGA, PVC, SOLDÁVEL, DN 50 X 32 MM, INSTALADO EM RAMAL DE DISTRIBUIÇÃO DE ÁGUA - FORNECIMENTO E INSTALAÇÃO. AF_06/2022</t>
  </si>
  <si>
    <t xml:space="preserve"> 12.3.9 </t>
  </si>
  <si>
    <t xml:space="preserve"> 103971 </t>
  </si>
  <si>
    <t>BUCHA DE REDUÇÃO, LONGA, PVC, SOLDÁVEL, DN 60 X 50 MM, INSTALADO EM PRUMADA DE ÁGUA - FORNECIMENTO E INSTALAÇÃO. AF_06/2022</t>
  </si>
  <si>
    <t xml:space="preserve"> 12.3.10 </t>
  </si>
  <si>
    <t xml:space="preserve"> 89408 </t>
  </si>
  <si>
    <t>JOELHO 90 GRAUS, PVC, SOLDÁVEL, DN 25MM, INSTALADO EM RAMAL DE DISTRIBUIÇÃO DE ÁGUA - FORNECIMENTO E INSTALAÇÃO. AF_06/2022</t>
  </si>
  <si>
    <t xml:space="preserve"> 12.3.11 </t>
  </si>
  <si>
    <t xml:space="preserve"> 89367 </t>
  </si>
  <si>
    <t>JOELHO 90 GRAUS, PVC, SOLDÁVEL, DN 32MM, INSTALADO EM RAMAL OU SUB-RAMAL DE ÁGUA - FORNECIMENTO E INSTALAÇÃO. AF_06/2022</t>
  </si>
  <si>
    <t xml:space="preserve"> 12.3.12 </t>
  </si>
  <si>
    <t xml:space="preserve"> 103980 </t>
  </si>
  <si>
    <t>JOELHO 90 GRAUS, PVC, SOLDÁVEL, DN 40MM, INSTALADO EM RAMAL DE DISTRIBUIÇÃO DE ÁGUA - FORNECIMENTO E INSTALAÇÃO. AF_06/2022</t>
  </si>
  <si>
    <t xml:space="preserve"> 12.3.13 </t>
  </si>
  <si>
    <t xml:space="preserve"> 103984 </t>
  </si>
  <si>
    <t>JOELHO 90 GRAUS, PVC, SOLDÁVEL, DN 50MM, INSTALADO EM RAMAL DE DISTRIBUIÇÃO DE ÁGUA - FORNECIMENTO E INSTALAÇÃO. AF_06/2022</t>
  </si>
  <si>
    <t xml:space="preserve"> 12.3.14 </t>
  </si>
  <si>
    <t xml:space="preserve"> 89505 </t>
  </si>
  <si>
    <t>JOELHO 90 GRAUS, PVC, SOLDÁVEL, DN 60MM, INSTALADO EM PRUMADA DE ÁGUA - FORNECIMENTO E INSTALAÇÃO. AF_06/2022</t>
  </si>
  <si>
    <t xml:space="preserve"> 12.3.15 </t>
  </si>
  <si>
    <t xml:space="preserve"> 94672 </t>
  </si>
  <si>
    <t>JOELHO 90 GRAUS COM BUCHA DE LATÃO, PVC, SOLDÁVEL, DN 25 MM X 3/4", INSTALADO EM RESERVAÇÃO PREDIAL DE ÁGUA - FORNECIMENTO E INSTALAÇÃO. AF_04/2024</t>
  </si>
  <si>
    <t xml:space="preserve"> 12.3.16 </t>
  </si>
  <si>
    <t xml:space="preserve"> 103988 </t>
  </si>
  <si>
    <t>LUVA, PVC, SOLDÁVEL, DN 40MM, INSTALADO EM RAMAL DE DISTRIBUIÇÃO DE ÁGUA - FORNECIMENTO E INSTALAÇÃO. AF_06/2022</t>
  </si>
  <si>
    <t xml:space="preserve"> 12.3.17 </t>
  </si>
  <si>
    <t xml:space="preserve"> 89427 </t>
  </si>
  <si>
    <t>LUVA COM BUCHA DE LATÃO, PVC, SOLDÁVEL, DN 25MM X 3/4, INSTALADO EM RAMAL DE DISTRIBUIÇÃO DE ÁGUA - FORNECIMENTO E INSTALAÇÃO. AF_06/2022</t>
  </si>
  <si>
    <t xml:space="preserve"> 12.3.18 </t>
  </si>
  <si>
    <t xml:space="preserve"> 89445 </t>
  </si>
  <si>
    <t>TÊ DE REDUÇÃO, PVC, SOLDÁVEL, DN 32MM X 25MM, INSTALADO EM RAMAL DE DISTRIBUIÇÃO DE ÁGUA - FORNECIMENTO E INSTALAÇÃO. AF_06/2022</t>
  </si>
  <si>
    <t xml:space="preserve"> 12.3.19 </t>
  </si>
  <si>
    <t xml:space="preserve"> 89395 </t>
  </si>
  <si>
    <t>TE, PVC, SOLDÁVEL, DN 25MM, INSTALADO EM RAMAL OU SUB-RAMAL DE ÁGUA - FORNECIMENTO E INSTALAÇÃO. AF_06/2022</t>
  </si>
  <si>
    <t xml:space="preserve"> 12.3.20 </t>
  </si>
  <si>
    <t xml:space="preserve"> 89398 </t>
  </si>
  <si>
    <t>TE, PVC, SOLDÁVEL, DN 32MM, INSTALADO EM RAMAL OU SUB-RAMAL DE ÁGUA - FORNECIMENTO E INSTALAÇÃO. AF_06/2022</t>
  </si>
  <si>
    <t xml:space="preserve"> 12.3.21 </t>
  </si>
  <si>
    <t xml:space="preserve"> 89628 </t>
  </si>
  <si>
    <t>TE, PVC, SOLDÁVEL, DN 60MM, INSTALADO EM PRUMADA DE ÁGUA - FORNECIMENTO E INSTALAÇÃO. AF_06/2022</t>
  </si>
  <si>
    <t xml:space="preserve"> 12.3.22 </t>
  </si>
  <si>
    <t xml:space="preserve"> 94689 </t>
  </si>
  <si>
    <t>TÊ COM BUCHA DE LATÃO NA BOLSA CENTRAL, PVC, SOLDÁVEL, DN 25 MM X 3/4", INSTALADO EM RESERVAÇÃO PREDIAL DE ÁGUA - FORNECIMENTO E INSTALAÇÃO. AF_04/2024</t>
  </si>
  <si>
    <t xml:space="preserve"> 12.4 </t>
  </si>
  <si>
    <t>RESERVATÓRIO</t>
  </si>
  <si>
    <t xml:space="preserve"> 12.4.1 </t>
  </si>
  <si>
    <t xml:space="preserve"> 94795 </t>
  </si>
  <si>
    <t>TORNEIRA DE BOIA PARA CAIXA D'ÁGUA, ROSCÁVEL, 1/2" - FORNECIMENTO E INSTALAÇÃO. AF_08/2021</t>
  </si>
  <si>
    <t xml:space="preserve"> 12.4.2 </t>
  </si>
  <si>
    <t xml:space="preserve"> 102617 </t>
  </si>
  <si>
    <t>CAIXA D´ÁGUA EM POLIÉSTER REFORÇADO COM FIBRA DE VIDRO, 5000 LITROS - FORNECIMENTO E INSTALAÇÃO. AF_06/2021</t>
  </si>
  <si>
    <t xml:space="preserve"> 13 </t>
  </si>
  <si>
    <t>DRENAGEM DE ÁGUAS PLUVIAIS</t>
  </si>
  <si>
    <t xml:space="preserve"> 13.1 </t>
  </si>
  <si>
    <t xml:space="preserve"> 89578 </t>
  </si>
  <si>
    <t>TUBO PVC, SÉRIE R, ÁGUA PLUVIAL, DN 100 MM, FORNECIDO E INSTALADO EM CONDUTORES VERTICAIS DE ÁGUAS PLUVIAIS. AF_06/2022</t>
  </si>
  <si>
    <t xml:space="preserve"> 13.2 </t>
  </si>
  <si>
    <t xml:space="preserve"> 89585 </t>
  </si>
  <si>
    <t>JOELHO 45 GRAUS, PVC, SERIE R, ÁGUA PLUVIAL, DN 100 MM, JUNTA ELÁSTICA, FORNECIDO E INSTALADO EM CONDUTORES VERTICAIS DE ÁGUAS PLUVIAIS. AF_06/2022</t>
  </si>
  <si>
    <t xml:space="preserve"> 13.3 </t>
  </si>
  <si>
    <t xml:space="preserve"> 89529 </t>
  </si>
  <si>
    <t>JOELHO 90 GRAUS, PVC, SERIE R, ÁGUA PLUVIAL, DN 100 MM, JUNTA ELÁSTICA, FORNECIDO E INSTALADO EM RAMAL DE ENCAMINHAMENTO. AF_06/2022</t>
  </si>
  <si>
    <t xml:space="preserve"> 13.4 </t>
  </si>
  <si>
    <t xml:space="preserve"> 89518 </t>
  </si>
  <si>
    <t>JOELHO 90 GRAUS, PVC, SERIE R, ÁGUA PLUVIAL, DN 50 MM, JUNTA ELÁSTICA, FORNECIDO E INSTALADO EM RAMAL DE ENCAMINHAMENTO. AF_06/2022</t>
  </si>
  <si>
    <t xml:space="preserve"> 13.5 </t>
  </si>
  <si>
    <t xml:space="preserve"> 89690 </t>
  </si>
  <si>
    <t>JUNÇÃO SIMPLES, PVC, SERIE R, ÁGUA PLUVIAL, DN 100 X 100 MM, JUNTA ELÁSTICA, FORNECIDO E INSTALADO EM CONDUTORES VERTICAIS DE ÁGUAS PLUVIAIS. AF_06/2022</t>
  </si>
  <si>
    <t xml:space="preserve"> 13.6 </t>
  </si>
  <si>
    <t xml:space="preserve"> 89669 </t>
  </si>
  <si>
    <t>LUVA SIMPLES, PVC, SERIE R, ÁGUA PLUVIAL, DN 100 MM, JUNTA ELÁSTICA, FORNECIDO E INSTALADO EM CONDUTORES VERTICAIS DE ÁGUAS PLUVIAIS. AF_06/2022</t>
  </si>
  <si>
    <t xml:space="preserve"> 13.7 </t>
  </si>
  <si>
    <t xml:space="preserve"> 89545 </t>
  </si>
  <si>
    <t>LUVA SIMPLES, PVC, SERIE R, ÁGUA PLUVIAL, DN 50 MM, JUNTA ELÁSTICA, FORNECIDO E INSTALADO EM RAMAL DE ENCAMINHAMENTO. AF_06/2022</t>
  </si>
  <si>
    <t xml:space="preserve"> 14 </t>
  </si>
  <si>
    <t>INSTALAÇÃO SANITÁRIA</t>
  </si>
  <si>
    <t xml:space="preserve"> 14.1 </t>
  </si>
  <si>
    <t xml:space="preserve"> 14.1.1 </t>
  </si>
  <si>
    <t xml:space="preserve"> 89711 </t>
  </si>
  <si>
    <t>TUBO PVC, SERIE NORMAL, ESGOTO PREDIAL, DN 40 MM, FORNECIDO E INSTALADO EM RAMAL DE DESCARGA OU RAMAL DE ESGOTO SANITÁRIO. AF_08/2022</t>
  </si>
  <si>
    <t xml:space="preserve"> 14.1.2 </t>
  </si>
  <si>
    <t xml:space="preserve"> 89798 </t>
  </si>
  <si>
    <t>TUBO PVC, SERIE NORMAL, ESGOTO PREDIAL, DN 50 MM, FORNECIDO E INSTALADO EM PRUMADA DE ESGOTO SANITÁRIO OU VENTILAÇÃO. AF_08/2022</t>
  </si>
  <si>
    <t xml:space="preserve"> 14.1.3 </t>
  </si>
  <si>
    <t xml:space="preserve"> 89799 </t>
  </si>
  <si>
    <t>TUBO PVC, SERIE NORMAL, ESGOTO PREDIAL, DN 75 MM, FORNECIDO E INSTALADO EM PRUMADA DE ESGOTO SANITÁRIO OU VENTILAÇÃO. AF_08/2022</t>
  </si>
  <si>
    <t xml:space="preserve"> 14.1.4 </t>
  </si>
  <si>
    <t xml:space="preserve"> 89848 </t>
  </si>
  <si>
    <t>TUBO PVC, SERIE NORMAL, ESGOTO PREDIAL, DN 100 MM, FORNECIDO E INSTALADO EM SUBCOLETOR AÉREO DE ESGOTO SANITÁRIO. AF_08/2022</t>
  </si>
  <si>
    <t xml:space="preserve"> 14.1.5 </t>
  </si>
  <si>
    <t xml:space="preserve"> 89849 </t>
  </si>
  <si>
    <t>TUBO PVC, SERIE NORMAL, ESGOTO PREDIAL, DN 150 MM, FORNECIDO E INSTALADO EM SUBCOLETOR AÉREO DE ESGOTO SANITÁRIO. AF_08/2022</t>
  </si>
  <si>
    <t xml:space="preserve"> 14.2 </t>
  </si>
  <si>
    <t>CONEXÕES ESGOTO</t>
  </si>
  <si>
    <t xml:space="preserve"> 14.2.1 </t>
  </si>
  <si>
    <t xml:space="preserve"> 89746 </t>
  </si>
  <si>
    <t>JOELHO 45 GRAUS, PVC, SERIE NORMAL, ESGOTO PREDIAL, DN 100 MM, JUNTA ELÁSTICA, FORNECIDO E INSTALADO EM RAMAL DE DESCARGA OU RAMAL DE ESGOTO SANITÁRIO. AF_08/2022</t>
  </si>
  <si>
    <t xml:space="preserve"> 14.2.2 </t>
  </si>
  <si>
    <t xml:space="preserve"> 89726 </t>
  </si>
  <si>
    <t>JOELHO 45 GRAUS, PVC, SERIE NORMAL, ESGOTO PREDIAL, DN 40 MM, JUNTA SOLDÁVEL, FORNECIDO E INSTALADO EM RAMAL DE DESCARGA OU RAMAL DE ESGOTO SANITÁRIO. AF_08/2022</t>
  </si>
  <si>
    <t xml:space="preserve"> 14.2.3 </t>
  </si>
  <si>
    <t xml:space="preserve"> 89732 </t>
  </si>
  <si>
    <t>JOELHO 45 GRAUS, PVC, SERIE NORMAL, ESGOTO PREDIAL, DN 50 MM, JUNTA ELÁSTICA, FORNECIDO E INSTALADO EM RAMAL DE DESCARGA OU RAMAL DE ESGOTO SANITÁRIO. AF_08/2022</t>
  </si>
  <si>
    <t xml:space="preserve"> 14.2.4 </t>
  </si>
  <si>
    <t xml:space="preserve"> 89750 </t>
  </si>
  <si>
    <t>CURVA LONGA 90 GRAUS, PVC, SERIE NORMAL, ESGOTO PREDIAL, DN 100 MM, JUNTA ELÁSTICA, FORNECIDO E INSTALADO EM RAMAL DE DESCARGA OU RAMAL DE ESGOTO SANITÁRIO. AF_08/2022</t>
  </si>
  <si>
    <t xml:space="preserve"> 14.2.5 </t>
  </si>
  <si>
    <t xml:space="preserve"> 104063 </t>
  </si>
  <si>
    <t>CURVA LONGA, 45 GRAUS, PVC OCRE, JUNTA ELÁSTICA, DN 100 MM, PARA COLETOR PREDIAL DE ESGOTO. AF_06/2022</t>
  </si>
  <si>
    <t xml:space="preserve"> 14.2.6 </t>
  </si>
  <si>
    <t xml:space="preserve"> 89783 </t>
  </si>
  <si>
    <t>JUNÇÃO SIMPLES, PVC, SERIE NORMAL, ESGOTO PREDIAL, DN 40 MM, JUNTA SOLDÁVEL, FORNECIDO E INSTALADO EM RAMAL DE DESCARGA OU RAMAL DE ESGOTO SANITÁRIO. AF_08/2022</t>
  </si>
  <si>
    <t xml:space="preserve"> 14.2.7 </t>
  </si>
  <si>
    <t xml:space="preserve"> 104345 </t>
  </si>
  <si>
    <t>JUNÇÃO DE REDUÇÃO INVERTIDA, PVC, SÉRIE NORMAL, ESGOTO PREDIAL, DN 100 X 50 MM, JUNTA ELÁSTICA, FORNECIDO E INSTALADO EM RAMAL DE DESCARGA OU RAMAL DE ESGOTO SANITÁRIO. AF_08/2022</t>
  </si>
  <si>
    <t xml:space="preserve"> 14.2.8 </t>
  </si>
  <si>
    <t xml:space="preserve"> 104347 </t>
  </si>
  <si>
    <t>JUNÇÃO DE REDUCAO INVERTIDA, PVC, SÉRIE NORMAL, ESGOTO PREDIAL, DN 100 X 75 MM, JUNTA ELÁSTICA, FORNECIDO E INSTALADO EM RAMAL DE DESCARGA OU RAMAL DE ESGOTO SANITÁRIO. AF_08/2022</t>
  </si>
  <si>
    <t xml:space="preserve"> 14.2.9 </t>
  </si>
  <si>
    <t xml:space="preserve"> 89797 </t>
  </si>
  <si>
    <t>JUNÇÃO SIMPLES, PVC, SERIE NORMAL, ESGOTO PREDIAL, DN 100 X 100 MM, JUNTA ELÁSTICA, FORNECIDO E INSTALADO EM RAMAL DE DESCARGA OU RAMAL DE ESGOTO SANITÁRIO. AF_08/2022</t>
  </si>
  <si>
    <t xml:space="preserve"> 14.2.10 </t>
  </si>
  <si>
    <t xml:space="preserve"> 89778 </t>
  </si>
  <si>
    <t>LUVA SIMPLES, PVC, SERIE NORMAL, ESGOTO PREDIAL, DN 100 MM, JUNTA ELÁSTICA, FORNECIDO E INSTALADO EM RAMAL DE DESCARGA OU RAMAL DE ESGOTO SANITÁRIO. AF_08/2022</t>
  </si>
  <si>
    <t xml:space="preserve"> 14.2.11 </t>
  </si>
  <si>
    <t xml:space="preserve"> 89753 </t>
  </si>
  <si>
    <t>LUVA SIMPLES, PVC, SERIE NORMAL, ESGOTO PREDIAL, DN 50 MM, JUNTA ELÁSTICA, FORNECIDO E INSTALADO EM RAMAL DE DESCARGA OU RAMAL DE ESGOTO SANITÁRIO. AF_08/2022</t>
  </si>
  <si>
    <t xml:space="preserve"> 14.2.12 </t>
  </si>
  <si>
    <t xml:space="preserve"> 89774 </t>
  </si>
  <si>
    <t>LUVA SIMPLES, PVC, SERIE NORMAL, ESGOTO PREDIAL, DN 75 MM, JUNTA ELÁSTICA, FORNECIDO E INSTALADO EM RAMAL DE DESCARGA OU RAMAL DE ESGOTO SANITÁRIO. AF_08/2022</t>
  </si>
  <si>
    <t xml:space="preserve"> 14.2.13 </t>
  </si>
  <si>
    <t xml:space="preserve"> 104348 </t>
  </si>
  <si>
    <t>TERMINAL DE VENTILAÇÃO, PVC, SÉRIE NORMAL, ESGOTO PREDIAL, DN 50 MM, JUNTA SOLDÁVEL, FORNECIDO E INSTALADO EM PRUMADA DE ESGOTO SANITÁRIO OU VENTILAÇÃO. AF_08/2022</t>
  </si>
  <si>
    <t xml:space="preserve"> 14.2.14 </t>
  </si>
  <si>
    <t xml:space="preserve"> 89784 </t>
  </si>
  <si>
    <t>TE, PVC, SERIE NORMAL, ESGOTO PREDIAL, DN 50 X 50 MM, JUNTA ELÁSTICA, FORNECIDO E INSTALADO EM RAMAL DE DESCARGA OU RAMAL DE ESGOTO SANITÁRIO. AF_08/2022</t>
  </si>
  <si>
    <t xml:space="preserve"> 14.2.15 </t>
  </si>
  <si>
    <t xml:space="preserve"> 104344 </t>
  </si>
  <si>
    <t>TE, PVC, SÉRIE NORMAL, ESGOTO PREDIAL, DN 100 X 50 MM, JUNTA ELÁSTICA, FORNECIDO E INSTALADO EM RAMAL DE DESCARGA OU RAMAL DE ESGOTO SANITÁRIO. AF_08/2022</t>
  </si>
  <si>
    <t xml:space="preserve"> 14.2.16 </t>
  </si>
  <si>
    <t xml:space="preserve"> 104350 </t>
  </si>
  <si>
    <t>JUNÇÃO DE REDUÇÃO INVERTIDA, PVC, SÉRIE NORMAL, ESGOTO PREDIAL, DN 75 X 50 MM, JUNTA ELÁSTICA, FORNECIDO E INSTALADO EM PRUMADA DE ESGOTO SANITÁRIO OU VENTILAÇÃO. AF_08/2022</t>
  </si>
  <si>
    <t xml:space="preserve"> 14.2.17 </t>
  </si>
  <si>
    <t xml:space="preserve"> 89834 </t>
  </si>
  <si>
    <t>JUNÇÃO SIMPLES, PVC, SERIE NORMAL, ESGOTO PREDIAL, DN 100 X 100 MM, JUNTA ELÁSTICA, FORNECIDO E INSTALADO EM PRUMADA DE ESGOTO SANITÁRIO OU VENTILAÇÃO. AF_08/2022</t>
  </si>
  <si>
    <t xml:space="preserve"> 14.2.18 </t>
  </si>
  <si>
    <t xml:space="preserve"> 14.2.19 </t>
  </si>
  <si>
    <t xml:space="preserve"> 89724 </t>
  </si>
  <si>
    <t>JOELHO 90 GRAUS, PVC, SERIE NORMAL, ESGOTO PREDIAL, DN 40 MM, JUNTA SOLDÁVEL, FORNECIDO E INSTALADO EM RAMAL DE DESCARGA OU RAMAL DE ESGOTO SANITÁRIO. AF_08/2022</t>
  </si>
  <si>
    <t xml:space="preserve"> 14.2.20 </t>
  </si>
  <si>
    <t xml:space="preserve"> 89731 </t>
  </si>
  <si>
    <t>JOELHO 90 GRAUS, PVC, SERIE NORMAL, ESGOTO PREDIAL, DN 50 MM, JUNTA ELÁSTICA, FORNECIDO E INSTALADO EM RAMAL DE DESCARGA OU RAMAL DE ESGOTO SANITÁRIO. AF_08/2022</t>
  </si>
  <si>
    <t xml:space="preserve"> 14.2.21 </t>
  </si>
  <si>
    <t xml:space="preserve"> 89850 </t>
  </si>
  <si>
    <t>JOELHO 90 GRAUS, PVC, SERIE NORMAL, ESGOTO PREDIAL, DN 100 MM, JUNTA ELÁSTICA, FORNECIDO E INSTALADO EM SUBCOLETOR AÉREO DE ESGOTO SANITÁRIO. AF_08/2022</t>
  </si>
  <si>
    <t xml:space="preserve"> 14.2.22 </t>
  </si>
  <si>
    <t xml:space="preserve"> 89514 </t>
  </si>
  <si>
    <t>JOELHO 90 GRAUS, PVC, SERIE R, ÁGUA PLUVIAL, DN 40 MM, JUNTA SOLDÁVEL, FORNECIDO E INSTALADO EM RAMAL DE ENCAMINHAMENTO. AF_06/2022</t>
  </si>
  <si>
    <t xml:space="preserve"> 14.3 </t>
  </si>
  <si>
    <t>CAIXAS E RALOS</t>
  </si>
  <si>
    <t xml:space="preserve"> 14.3.1 </t>
  </si>
  <si>
    <t xml:space="preserve"> 104329 </t>
  </si>
  <si>
    <t>CAIXA SIFONADA, COM GRELHA REDONDA, PVC, DN 150 X 150 X 50 MM, JUNTA SOLDÁVEL, FORNECIDA E INSTALADA EM RAMAL DE DESCARGA OU EM RAMAL DE ESGOTO SANITÁRIO. AF_08/2022</t>
  </si>
  <si>
    <t xml:space="preserve"> 14.3.2 </t>
  </si>
  <si>
    <t xml:space="preserve"> 89708 </t>
  </si>
  <si>
    <t>CAIXA SIFONADA, PVC, DN 150 X 185 X 75 MM, JUNTA ELÁSTICA, FORNECIDA E INSTALADA EM RAMAL DE DESCARGA OU EM RAMAL DE ESGOTO SANITÁRIO. AF_08/2022</t>
  </si>
  <si>
    <t xml:space="preserve"> 14.3.3 </t>
  </si>
  <si>
    <t xml:space="preserve"> SEINFRA RL 65 </t>
  </si>
  <si>
    <t>Caixa de inspeção 0.60 x 0.60 x 0.60m</t>
  </si>
  <si>
    <t xml:space="preserve"> 14.4 </t>
  </si>
  <si>
    <t>SISTEMA DE TRATAMENTO</t>
  </si>
  <si>
    <t xml:space="preserve"> 14.4.1 </t>
  </si>
  <si>
    <t xml:space="preserve"> 98065 </t>
  </si>
  <si>
    <t>SUMIDOURO CIRCULAR, EM CONCRETO PRÉ-MOLDADO, DIÂMETRO INTERNO = 2,88 M, ALTURA INTERNA = 3,0 M, ÁREA DE INFILTRAÇÃO: 31,4 M² (PARA 12 CONTRIBUINTES). AF_12/2020</t>
  </si>
  <si>
    <t xml:space="preserve"> 14.4.2 </t>
  </si>
  <si>
    <t xml:space="preserve"> SEINFRA RL 757 </t>
  </si>
  <si>
    <t>Fossa séptica em alvenaria bloco de cimento e concreto armado, com diâmetro de 2,5, e altura de 2,8. Conforme projeto.</t>
  </si>
  <si>
    <t xml:space="preserve"> 15 </t>
  </si>
  <si>
    <t>LOUÇAS E METAIS</t>
  </si>
  <si>
    <t xml:space="preserve"> 15.1 </t>
  </si>
  <si>
    <t xml:space="preserve"> 86932 </t>
  </si>
  <si>
    <t>VASO SANITÁRIO SIFONADO COM CAIXA ACOPLADA LOUÇA BRANCA - PADRÃO MÉDIO, INCLUSO ENGATE FLEXÍVEL EM METAL CROMADO, 1/2 X 40CM - FORNECIMENTO E INSTALAÇÃO. AF_01/2020</t>
  </si>
  <si>
    <t xml:space="preserve"> 15.2 </t>
  </si>
  <si>
    <t xml:space="preserve"> 95472 </t>
  </si>
  <si>
    <t>VASO SANITARIO SIFONADO CONVENCIONAL PARA PCD SEM FURO FRONTAL COM LOUÇA BRANCA SEM ASSENTO, INCLUSO CONJUNTO DE LIGAÇÃO PARA BACIA SANITÁRIA AJUSTÁVEL - FORNECIMENTO E INSTALAÇÃO. AF_01/2020</t>
  </si>
  <si>
    <t xml:space="preserve"> 15.3 </t>
  </si>
  <si>
    <t xml:space="preserve"> 100849 </t>
  </si>
  <si>
    <t>ASSENTO SANITÁRIO CONVENCIONAL - FORNECIMENTO E INSTALACAO. AF_01/2020</t>
  </si>
  <si>
    <t xml:space="preserve"> 15.4 </t>
  </si>
  <si>
    <t xml:space="preserve"> 100858 </t>
  </si>
  <si>
    <t>MICTÓRIO SIFONADO LOUÇA BRANCA - PADRÃO MÉDIO - FORNECIMENTO E INSTALAÇÃO. AF_01/2020</t>
  </si>
  <si>
    <t xml:space="preserve"> 15.5 </t>
  </si>
  <si>
    <t xml:space="preserve"> 95547 </t>
  </si>
  <si>
    <t>SABONETEIRA PLASTICA TIPO DISPENSER PARA SABONETE LIQUIDO COM RESERVATORIO 800 A 1500 ML, INCLUSO FIXAÇÃO. AF_01/2020</t>
  </si>
  <si>
    <t xml:space="preserve"> 15.6 </t>
  </si>
  <si>
    <t xml:space="preserve"> 95544 </t>
  </si>
  <si>
    <t>PAPELEIRA DE PAREDE EM METAL CROMADO SEM TAMPA, INCLUSO FIXAÇÃO. AF_01/2020</t>
  </si>
  <si>
    <t xml:space="preserve"> 15.7 </t>
  </si>
  <si>
    <t xml:space="preserve"> 100868 </t>
  </si>
  <si>
    <t>BARRA DE APOIO RETA, EM ACO INOX POLIDO, COMPRIMENTO 80 CM, FIXADA NA PAREDE - FORNECIMENTO E INSTALAÇÃO. AF_01/2020</t>
  </si>
  <si>
    <t xml:space="preserve"> 15.8 </t>
  </si>
  <si>
    <t xml:space="preserve"> SEINFRA RL 262 </t>
  </si>
  <si>
    <t>TOALHEIRO PLASTICO TIPO DISPENSER PARA PAPEL TOALHA INTERFOLHADO. FORNECIMENTO E INSTALAÇÃO</t>
  </si>
  <si>
    <t xml:space="preserve"> 15.9 </t>
  </si>
  <si>
    <t xml:space="preserve"> SEINFRA RL 648 </t>
  </si>
  <si>
    <t>CAIXA D´ÁGUA EM POLIETILENO, 5000 LITROS - FORNECIMENTO E INSTALAÇÃO.</t>
  </si>
  <si>
    <t xml:space="preserve"> 15.10 </t>
  </si>
  <si>
    <t xml:space="preserve"> SEINFRA RL 250 </t>
  </si>
  <si>
    <t>LAVATÓRIO COM BANCADA EM GRANITO BRANCO SIENA, E = 2,5CM, DIM 4,65X0,60, COM 04 CUBA DE EMBUTIR OVAL, SIFÃO TIPO COPO CROMADO, VÁLVULA CROMADA, TORNEIRA METALICA CROMADA TEMPORIZADA PRESSAO FECHAMENTO AUTOMATICO, BICA BAIXA, INCLUSIVE RODOPIA 20 CM. FORNECIMENTO E INSTALAÇÃO</t>
  </si>
  <si>
    <t xml:space="preserve"> 15.11 </t>
  </si>
  <si>
    <t xml:space="preserve"> SEINFRA RL 666 </t>
  </si>
  <si>
    <t>Espelho de cristal 4mm com moldura em aço galvanizado, fornecimento e instalação.</t>
  </si>
  <si>
    <t xml:space="preserve"> 15.12 </t>
  </si>
  <si>
    <t xml:space="preserve"> SEINFRA RL 759 </t>
  </si>
  <si>
    <t>LAVATÓRIO EM BANCADA DE GRANITO CINZA, 50 X 90 CM, INCL. CUBA DE EMBUTIR OVAL LOUÇA BRANCA 35 X 50 CM, VÁLVULA METAL CROMADO, SIFÃO TIPO COPO CROMADO, ENGATE 40 CM FLEXÍVEL EM AÇO INOX E TORNEIRA CROMADA MONOCOMANDO - FORNEC. E INSTALAÇÃO. AF_01/2020</t>
  </si>
  <si>
    <t xml:space="preserve"> 16 </t>
  </si>
  <si>
    <t>INSTALAÇÃO ELÉTRICA E LÓGICA - 220V</t>
  </si>
  <si>
    <t xml:space="preserve"> 16.1 </t>
  </si>
  <si>
    <t>CABOS</t>
  </si>
  <si>
    <t xml:space="preserve"> 16.1.1 </t>
  </si>
  <si>
    <t xml:space="preserve"> 91924 </t>
  </si>
  <si>
    <t>CABO DE COBRE FLEXÍVEL ISOLADO, 1,5 MM², ANTI-CHAMA 450/750 V, PARA CIRCUITOS TERMINAIS - FORNECIMENTO E INSTALAÇÃO. AF_03/2023</t>
  </si>
  <si>
    <t xml:space="preserve"> 16.1.2 </t>
  </si>
  <si>
    <t xml:space="preserve"> 91926 </t>
  </si>
  <si>
    <t>CABO DE COBRE FLEXÍVEL ISOLADO, 2,5 MM², ANTI-CHAMA 450/750 V, PARA CIRCUITOS TERMINAIS - FORNECIMENTO E INSTALAÇÃO. AF_03/2023</t>
  </si>
  <si>
    <t xml:space="preserve"> 16.1.3 </t>
  </si>
  <si>
    <t xml:space="preserve"> 91928 </t>
  </si>
  <si>
    <t>CABO DE COBRE FLEXÍVEL ISOLADO, 4 MM², ANTI-CHAMA 450/750 V, PARA CIRCUITOS TERMINAIS - FORNECIMENTO E INSTALAÇÃO. AF_03/2023</t>
  </si>
  <si>
    <t xml:space="preserve"> 16.1.4 </t>
  </si>
  <si>
    <t xml:space="preserve"> 91932 </t>
  </si>
  <si>
    <t>CABO DE COBRE FLEXÍVEL ISOLADO, 10 MM², ANTI-CHAMA 450/750 V, PARA CIRCUITOS TERMINAIS - FORNECIMENTO E INSTALAÇÃO. AF_03/2023</t>
  </si>
  <si>
    <t xml:space="preserve"> 16.1.5 </t>
  </si>
  <si>
    <t xml:space="preserve"> 91930 </t>
  </si>
  <si>
    <t>CABO DE COBRE FLEXÍVEL ISOLADO, 6 MM², ANTI-CHAMA 450/750 V, PARA CIRCUITOS TERMINAIS - FORNECIMENTO E INSTALAÇÃO. AF_03/2023</t>
  </si>
  <si>
    <t xml:space="preserve"> 16.1.6 </t>
  </si>
  <si>
    <t xml:space="preserve"> SEINFRA RL 243 </t>
  </si>
  <si>
    <t>CABO DE COBRE NÚ 16 MM2 - FORNECIMENTO E ASSENTAMENTO</t>
  </si>
  <si>
    <t>m</t>
  </si>
  <si>
    <t xml:space="preserve"> 16.2 </t>
  </si>
  <si>
    <t>DISJUNTORES</t>
  </si>
  <si>
    <t xml:space="preserve"> 16.2.1 </t>
  </si>
  <si>
    <t xml:space="preserve"> 93653 </t>
  </si>
  <si>
    <t>DISJUNTOR MONOPOLAR TIPO DIN, CORRENTE NOMINAL DE 10A - FORNECIMENTO E INSTALAÇÃO. AF_07/2025</t>
  </si>
  <si>
    <t xml:space="preserve"> 16.2.2 </t>
  </si>
  <si>
    <t xml:space="preserve"> 93657 </t>
  </si>
  <si>
    <t>DISJUNTOR MONOPOLAR TIPO DIN, CORRENTE NOMINAL DE 32A - FORNECIMENTO E INSTALAÇÃO. AF_07/2025</t>
  </si>
  <si>
    <t xml:space="preserve"> 16.2.3 </t>
  </si>
  <si>
    <t xml:space="preserve"> SEINFRA RL 510 </t>
  </si>
  <si>
    <t>IDR Interruptor Diferencial Residual Bipolar In=25A, 30mA</t>
  </si>
  <si>
    <t xml:space="preserve"> 16.2.4 </t>
  </si>
  <si>
    <t xml:space="preserve"> 93672 </t>
  </si>
  <si>
    <t>DISJUNTOR TRIPOLAR TIPO DIN, CORRENTE NOMINAL DE 40A - FORNECIMENTO E INSTALAÇÃO. AF_07/2025</t>
  </si>
  <si>
    <t xml:space="preserve"> 16.2.5 </t>
  </si>
  <si>
    <t xml:space="preserve"> 93667 </t>
  </si>
  <si>
    <t>DISJUNTOR TRIPOLAR TIPO DIN, CORRENTE NOMINAL DE 10A - FORNECIMENTO E INSTALAÇÃO. AF_07/2025</t>
  </si>
  <si>
    <t xml:space="preserve"> 16.3 </t>
  </si>
  <si>
    <t>TOMADAS E INTERRUPTORES</t>
  </si>
  <si>
    <t xml:space="preserve"> 16.3.1 </t>
  </si>
  <si>
    <t xml:space="preserve"> 92004 </t>
  </si>
  <si>
    <t>TOMADA MÉDIA DE EMBUTIR (2 MÓDULOS), 2P+T 10 A, INCLUINDO SUPORTE E PLACA - FORNECIMENTO E INSTALAÇÃO. AF_03/2023</t>
  </si>
  <si>
    <t xml:space="preserve"> 16.3.2 </t>
  </si>
  <si>
    <t xml:space="preserve"> 91995 </t>
  </si>
  <si>
    <t>TOMADA MÉDIA DE EMBUTIR (1 MÓDULO), 2P+T 20 A, SEM SUPORTE E SEM PLACA - FORNECIMENTO E INSTALAÇÃO. AF_03/2023</t>
  </si>
  <si>
    <t xml:space="preserve"> 16.3.3 </t>
  </si>
  <si>
    <t xml:space="preserve"> 91953 </t>
  </si>
  <si>
    <t>INTERRUPTOR SIMPLES (1 MÓDULO), 10A/250V, INCLUINDO SUPORTE E PLACA - FORNECIMENTO E INSTALAÇÃO. AF_03/2023</t>
  </si>
  <si>
    <t xml:space="preserve"> 16.3.4 </t>
  </si>
  <si>
    <t xml:space="preserve"> 91959 </t>
  </si>
  <si>
    <t>INTERRUPTOR SIMPLES (2 MÓDULOS), 10A/250V, INCLUINDO SUPORTE E PLACA - FORNECIMENTO E INSTALAÇÃO. AF_03/2023</t>
  </si>
  <si>
    <t xml:space="preserve"> 16.3.5 </t>
  </si>
  <si>
    <t xml:space="preserve"> 91996 </t>
  </si>
  <si>
    <t>TOMADA MÉDIA DE EMBUTIR (1 MÓDULO), 2P+T 10 A, INCLUINDO SUPORTE E PLACA - FORNECIMENTO E INSTALAÇÃO. AF_03/2023</t>
  </si>
  <si>
    <t xml:space="preserve"> 16.4 </t>
  </si>
  <si>
    <t>ELETRODUTOS</t>
  </si>
  <si>
    <t xml:space="preserve"> 16.4.1 </t>
  </si>
  <si>
    <t xml:space="preserve"> 91860 </t>
  </si>
  <si>
    <t>ELETRODUTO FLEXÍVEL CORRUGADO, PEAD, DN 40 MM (1 1/4"), PARA CIRCUITOS TERMINAIS, INSTALADO EM PAREDE - FORNECIMENTO E INSTALAÇÃO. AF_03/2023</t>
  </si>
  <si>
    <t xml:space="preserve"> 16.4.2 </t>
  </si>
  <si>
    <t xml:space="preserve"> 91855 </t>
  </si>
  <si>
    <t>ELETRODUTO FLEXÍVEL CORRUGADO REFORÇADO, PVC, DN 25 MM (3/4"), PARA CIRCUITOS TERMINAIS, INSTALADO EM PAREDE - FORNECIMENTO E INSTALAÇÃO. AF_03/2023</t>
  </si>
  <si>
    <t xml:space="preserve"> 16.5 </t>
  </si>
  <si>
    <t>CAIXAS E QUADROS</t>
  </si>
  <si>
    <t xml:space="preserve"> 16.5.1 </t>
  </si>
  <si>
    <t xml:space="preserve"> SEINFRA RL 769 </t>
  </si>
  <si>
    <t>Caixa de passagem 100x100x80mm, em chapa aço galvanizado, embutida</t>
  </si>
  <si>
    <t xml:space="preserve"> 16.5.2 </t>
  </si>
  <si>
    <t xml:space="preserve"> 97886 </t>
  </si>
  <si>
    <t>CAIXA ENTERRADA ELÉTRICA RETANGULAR, EM ALVENARIA COM TIJOLOS CERÂMICOS MACIÇOS, FUNDO COM BRITA, DIMENSÕES INTERNAS: 0,3X0,3X0,3 M. AF_12/2020</t>
  </si>
  <si>
    <t xml:space="preserve"> 16.5.3 </t>
  </si>
  <si>
    <t xml:space="preserve"> 101543 </t>
  </si>
  <si>
    <t>ARMAÇÃO SECUNDÁRIA, COM 2 ESTRIBOS, SEM ISOLADOR - FORNECIMENTO E INSTALAÇÃO. AF_07/2020</t>
  </si>
  <si>
    <t xml:space="preserve"> 16.5.4 </t>
  </si>
  <si>
    <t xml:space="preserve"> 98111 </t>
  </si>
  <si>
    <t>CAIXA DE INSPEÇÃO PARA ATERRAMENTO, CIRCULAR, EM POLIETILENO, DIÂMETRO INTERNO = 0,3 M. AF_12/2020</t>
  </si>
  <si>
    <t xml:space="preserve"> 16.5.5 </t>
  </si>
  <si>
    <t xml:space="preserve"> 96986 </t>
  </si>
  <si>
    <t>HASTE DE ATERRAMENTO, DIÂMETRO 3/4", COM 3 METROS - FORNECIMENTO E INSTALAÇÃO. AF_08/2023</t>
  </si>
  <si>
    <t xml:space="preserve"> 16.5.6 </t>
  </si>
  <si>
    <t xml:space="preserve"> 101548 </t>
  </si>
  <si>
    <t>ISOLADOR, TIPO ROLDANA, PARA BAIXA TENSÃO - FORNECIMENTO E INSTALAÇÃO. AF_07/2020</t>
  </si>
  <si>
    <t xml:space="preserve"> 16.5.7 </t>
  </si>
  <si>
    <t xml:space="preserve"> 101938 </t>
  </si>
  <si>
    <t>CAIXA DE PROTEÇÃO PARA MEDIDOR MONOFÁSICO DE EMBUTIR - FORNECIMENTO E INSTALAÇÃO. AF_07/2025</t>
  </si>
  <si>
    <t xml:space="preserve"> 16.5.8 </t>
  </si>
  <si>
    <t xml:space="preserve"> 101883 </t>
  </si>
  <si>
    <t>QUADRO DE DISTRIBUIÇÃO DE ENERGIA EM CHAPA DE AÇO GALVANIZADO, DE EMBUTIR, COM BARRAMENTO TRIFÁSICO, PARA 18 DISJUNTORES DIN 100A - FORNECIMENTO E INSTALAÇÃO. AF_07/2025</t>
  </si>
  <si>
    <t xml:space="preserve"> 16.5.9 </t>
  </si>
  <si>
    <t xml:space="preserve"> 101879 </t>
  </si>
  <si>
    <t>QUADRO DE DISTRIBUIÇÃO DE ENERGIA EM CHAPA DE AÇO GALVANIZADO, DE EMBUTIR, COM BARRAMENTO TRIFÁSICO, PARA 24 DISJUNTORES DIN 100A - FORNECIMENTO E INSTALAÇÃO. AF_07/2025</t>
  </si>
  <si>
    <t xml:space="preserve"> 16.5.10 </t>
  </si>
  <si>
    <t xml:space="preserve"> 104749 </t>
  </si>
  <si>
    <t>CONECTOR GRAMPO METÁLICO TIPO OLHAL, PARA SPDA, PARA HASTE DE ATERRAMENTO DE 3/4'' E CABOS DE 10 A 50 MM2 - FORNECIMENTO E INSTALAÇÃO. AF_08/2023</t>
  </si>
  <si>
    <t xml:space="preserve"> 16.5.11 </t>
  </si>
  <si>
    <t xml:space="preserve"> 96985 </t>
  </si>
  <si>
    <t>HASTE DE ATERRAMENTO, DIÂMETRO 5/8", COM 3 METROS - FORNECIMENTO E INSTALAÇÃO. AF_08/2023</t>
  </si>
  <si>
    <t xml:space="preserve"> 16.5.12 </t>
  </si>
  <si>
    <t xml:space="preserve"> 16.5.13 </t>
  </si>
  <si>
    <t xml:space="preserve"> SEINFRA RL 771 </t>
  </si>
  <si>
    <t>QUADRO DE DISTRIBUIÇÃO DE ENERGIA EM CHAPA DE AÇO GALVANIZADO, DE EMBUTIR, SEM BARRAMENTO, PARA 16 DISJUNTORES DIN 100A - FORNECIMENTO E INSTALAÇÃO.</t>
  </si>
  <si>
    <t xml:space="preserve"> 16.6 </t>
  </si>
  <si>
    <t>ILUMINAÇÃO</t>
  </si>
  <si>
    <t xml:space="preserve"> 16.6.1 </t>
  </si>
  <si>
    <t xml:space="preserve"> SEINFRA RL 747 </t>
  </si>
  <si>
    <t>POSTE DE AÇO CÔNICO CONTÍNUO RETO, FLANGEADO, H=9M, COM 4 PETALAS E LUMINARIA DE LED - FORNECIMENTO E INSTALAÇÃO.</t>
  </si>
  <si>
    <t xml:space="preserve"> 16.6.2 </t>
  </si>
  <si>
    <t xml:space="preserve"> SEINFRA RL 82 </t>
  </si>
  <si>
    <t>Soquete ou bocal de porcelana E27 de tempo, ref.MT-2233, marca Decorlux ou similar</t>
  </si>
  <si>
    <t xml:space="preserve"> 16.6.3 </t>
  </si>
  <si>
    <t xml:space="preserve"> SEINFRA RL 766 </t>
  </si>
  <si>
    <t>LUMINÁRIA LED EXTERNA DE ALTA POTENCIA 200W. FORNECIMENTO E INSTALAÇÃO.</t>
  </si>
  <si>
    <t xml:space="preserve"> 16.6.4 </t>
  </si>
  <si>
    <t xml:space="preserve"> 97610 </t>
  </si>
  <si>
    <t>LÂMPADA COMPACTA DE LED 10 W, BASE E27 - FORNECIMENTO E INSTALAÇÃO. AF_09/2024</t>
  </si>
  <si>
    <t xml:space="preserve"> 16.6.5 </t>
  </si>
  <si>
    <t xml:space="preserve"> SEINFRA RL 629 </t>
  </si>
  <si>
    <t>LUMINÁRIA TIPO SPOT 9W, DE EMBUTIR, COM 1 LÂMPADA LED PAR20 - FORNECIMENTO E INSTALAÇÃO. AF_09/2024</t>
  </si>
  <si>
    <t xml:space="preserve"> 16.7 </t>
  </si>
  <si>
    <t>DISPOSITIVIS ELETRICOS</t>
  </si>
  <si>
    <t xml:space="preserve"> 16.7.1 </t>
  </si>
  <si>
    <t xml:space="preserve"> SEINFRA RL 236 </t>
  </si>
  <si>
    <t>CURVA S EM PVC PARA ELETRODUTO RÍGIDO DE 1"</t>
  </si>
  <si>
    <t xml:space="preserve"> 16.7.2 </t>
  </si>
  <si>
    <t xml:space="preserve"> SEINFRA RL 234 </t>
  </si>
  <si>
    <t>BUCHA COM ARRUELA EM LIGA ESPECIAL ZAMAK PARA ELETRODUTO 85MM, D=3"</t>
  </si>
  <si>
    <t xml:space="preserve"> 16.7.3 </t>
  </si>
  <si>
    <t xml:space="preserve"> SEINFRA RL 235 </t>
  </si>
  <si>
    <t>CABECOTE PARA ENTRADA DE LINHA DE ALIMENTACAO PARA ELETRODUTO, EM LIGA DE ALUMINIO COM ACABAMENTO ANTI CORROSIVO, COM FIXACAO POR ENCAIXE LISO DE 360 GRAUS, DE 1"</t>
  </si>
  <si>
    <t xml:space="preserve"> 16.7.4 </t>
  </si>
  <si>
    <t xml:space="preserve"> 91939 </t>
  </si>
  <si>
    <t>CAIXA RETANGULAR 4" X 2" ALTA (2,00 M DO PISO), PVC, INSTALADA EM PAREDE - FORNECIMENTO E INSTALAÇÃO. AF_03/2023</t>
  </si>
  <si>
    <t xml:space="preserve"> 16.7.5 </t>
  </si>
  <si>
    <t xml:space="preserve"> 91937 </t>
  </si>
  <si>
    <t>CAIXA OCTOGONAL 3" X 3", PVC, INSTALADA EM LAJE - FORNECIMENTO E INSTALAÇÃO. AF_03/2023</t>
  </si>
  <si>
    <t xml:space="preserve"> 16.7.6 </t>
  </si>
  <si>
    <t xml:space="preserve"> 91936 </t>
  </si>
  <si>
    <t>CAIXA OCTOGONAL 4" X 4", PVC, INSTALADA EM LAJE - FORNECIMENTO E INSTALAÇÃO. AF_03/2023</t>
  </si>
  <si>
    <t xml:space="preserve"> 16.7.7 </t>
  </si>
  <si>
    <t xml:space="preserve"> SEINFRA RL 527 </t>
  </si>
  <si>
    <t>FITA ACO INOX PARA CINTAR POSTE, L = 19 MM, E = 0,5 MM</t>
  </si>
  <si>
    <t xml:space="preserve"> 16.7.8 </t>
  </si>
  <si>
    <t xml:space="preserve"> SEINFRA RL 615 </t>
  </si>
  <si>
    <t>LUVA ELETRODUTO ACO GALV ROSCAVEL 4"</t>
  </si>
  <si>
    <t xml:space="preserve"> 16.7.9 </t>
  </si>
  <si>
    <t xml:space="preserve"> SEINFRA RL 772 </t>
  </si>
  <si>
    <t>Tubo aço galvanizado c/costura 3" (80mm), p/ entrada de serviço, classe leve, e=3,35mm, 7,32kg/m, NBR-5580</t>
  </si>
  <si>
    <t xml:space="preserve"> 17 </t>
  </si>
  <si>
    <t>SERVIÇOS COMPLEMENTARES</t>
  </si>
  <si>
    <t xml:space="preserve"> 17.1 </t>
  </si>
  <si>
    <t xml:space="preserve"> 99803 </t>
  </si>
  <si>
    <t>LIMPEZA DE PISO CERÂMICO OU PORCELANATO COM PANO ÚMIDO. AF_04/2019</t>
  </si>
  <si>
    <t xml:space="preserve"> 17.2 </t>
  </si>
  <si>
    <t xml:space="preserve"> SEINFRA RL 559 </t>
  </si>
  <si>
    <t>TOTEM DE INALGURAÇÃO EM CONCRETO COM LETREIRO EM ACM  E CHAPA METÁLICA EM ACM, COMFORME PROJETO.</t>
  </si>
  <si>
    <t xml:space="preserve"> 17.3 </t>
  </si>
  <si>
    <t xml:space="preserve"> SEINFRA RL 665 </t>
  </si>
  <si>
    <t>GUARDA CORPO EM CONCRETO (h = 0,8),  COM PILARES A CADA 2M E BASE 0,15 X 0,30.CONFORME PROJETO. 50 CM ENGASTADO</t>
  </si>
  <si>
    <t xml:space="preserve"> 17.4 </t>
  </si>
  <si>
    <t xml:space="preserve"> SEINFRA RL 667 </t>
  </si>
  <si>
    <t>LETREIRO  EM ACM, CONFORME PROJETO. FORNECIMENTO E INSTALAÇÃO</t>
  </si>
  <si>
    <t xml:space="preserve"> 17.5 </t>
  </si>
  <si>
    <t xml:space="preserve"> SEINFRA RL 670 </t>
  </si>
  <si>
    <t>JARDINEIRA EM ALVENARIA E CONCRETO ARMADO COM BANCO DE CONCRETO ARMADO ENGASTADO, REVESTIDA COM REVESTIMENTO N10X10 CM. Conforme projeto</t>
  </si>
  <si>
    <t xml:space="preserve"> 17.6 </t>
  </si>
  <si>
    <t xml:space="preserve"> SEINFRA RL 773 </t>
  </si>
  <si>
    <t>BANCO DE CONCRETO MOLDADO EM LOCO SEM ENCOSTO EM FORMATO CIRCULAR OU ARCO, DIMENSOES L50 CM X H45 CM, ACABAMENTO EM CONCRETO POLIDO. CONFORME PROJETO.</t>
  </si>
  <si>
    <t xml:space="preserve"> 17.7 </t>
  </si>
  <si>
    <t xml:space="preserve"> SEINFRA RL 774 </t>
  </si>
  <si>
    <t>BANCO EM CONCRETO POLIDO- FORMATO ESFÉRICO</t>
  </si>
  <si>
    <t xml:space="preserve"> 17.8 </t>
  </si>
  <si>
    <t xml:space="preserve"> SEINFRA RL 775 </t>
  </si>
  <si>
    <t>BANCO DE CONCRETO MOLDADO EM LOCO SEM ENCOSTO, DIMENSOES 0,6 M X 0,44 CM X 2,00 CM, ACABAMENTO EM CONCRETO POLIDO. CONFORME PROJETO.</t>
  </si>
  <si>
    <t xml:space="preserve"> 18 </t>
  </si>
  <si>
    <t>SERVIÇOS PRELIMINARES E INDIRETOS</t>
  </si>
  <si>
    <t xml:space="preserve"> 18.1 </t>
  </si>
  <si>
    <t xml:space="preserve"> 18.2 </t>
  </si>
  <si>
    <t xml:space="preserve"> 19 </t>
  </si>
  <si>
    <t>DEMOLIÇÃO E REMOÇÃO</t>
  </si>
  <si>
    <t xml:space="preserve"> 19.1 </t>
  </si>
  <si>
    <t xml:space="preserve"> 19.2 </t>
  </si>
  <si>
    <t xml:space="preserve"> SEINFRA RL 560 </t>
  </si>
  <si>
    <t>REMOÇÃO MANUAL DE ENTULHO</t>
  </si>
  <si>
    <t xml:space="preserve"> 19.3 </t>
  </si>
  <si>
    <t xml:space="preserve"> 97647 </t>
  </si>
  <si>
    <t>REMOÇÃO DE TELHAS DE FIBROCIMENTO METÁLICA E CERÂMICA, DE FORMA MANUAL, SEM REAPROVEITAMENTO. AF_09/2023</t>
  </si>
  <si>
    <t xml:space="preserve"> 19.4 </t>
  </si>
  <si>
    <t xml:space="preserve"> 19.5 </t>
  </si>
  <si>
    <t xml:space="preserve"> 97622 </t>
  </si>
  <si>
    <t>DEMOLIÇÃO DE ALVENARIA DE BLOCO FURADO, DE FORMA MANUAL, SEM REAPROVEITAMENTO. AF_09/2023</t>
  </si>
  <si>
    <t xml:space="preserve"> 19.6 </t>
  </si>
  <si>
    <t xml:space="preserve"> 19.7 </t>
  </si>
  <si>
    <t xml:space="preserve"> 97644 </t>
  </si>
  <si>
    <t>REMOÇÃO DE PORTAS, DE FORMA MANUAL, SEM REAPROVEITAMENTO. AF_09/2023</t>
  </si>
  <si>
    <t xml:space="preserve"> 19.8 </t>
  </si>
  <si>
    <t xml:space="preserve"> 97663 </t>
  </si>
  <si>
    <t>REMOÇÃO DE LOUÇAS, DE FORMA MANUAL, SEM REAPROVEITAMENTO. AF_09/2023</t>
  </si>
  <si>
    <t xml:space="preserve"> 19.9 </t>
  </si>
  <si>
    <t xml:space="preserve"> 97666 </t>
  </si>
  <si>
    <t>REMOÇÃO DE METAIS SANITÁRIOS, DE FORMA MANUAL, SEM REAPROVEITAMENTO. AF_09/2023</t>
  </si>
  <si>
    <t xml:space="preserve"> 19.10 </t>
  </si>
  <si>
    <t xml:space="preserve"> SEINFRA RL 760 </t>
  </si>
  <si>
    <t>REMOÇÃO DE BANCADA DE GRANITO ( OU MARMORE)</t>
  </si>
  <si>
    <t xml:space="preserve"> 19.11 </t>
  </si>
  <si>
    <t xml:space="preserve"> 97657 </t>
  </si>
  <si>
    <t>REMOÇÃO DE TESOURAS METÁLICAS, COM VÃO MAIOR OU IGUAL A 8M, DE FORMA MANUAL, SEM REAPROVEITAMENTO. AF_09/2023</t>
  </si>
  <si>
    <t xml:space="preserve"> 19.12 </t>
  </si>
  <si>
    <t xml:space="preserve"> 19.13 </t>
  </si>
  <si>
    <t xml:space="preserve"> SEINFRA RL 763 </t>
  </si>
  <si>
    <t>REMOÇÃO DE POSTE METÁLICO</t>
  </si>
  <si>
    <t xml:space="preserve"> 19.14 </t>
  </si>
  <si>
    <t xml:space="preserve"> SEINFRA RL 764 </t>
  </si>
  <si>
    <t>REMOÇÃO MANUAL DE BANCADA METÁLICA</t>
  </si>
  <si>
    <t xml:space="preserve"> 19.15 </t>
  </si>
  <si>
    <t xml:space="preserve"> SEINFRA RL 767 </t>
  </si>
  <si>
    <t>REMOÇÂO DE PORTA DE ENROLAR METÁLICA DE FORMA MANUAL</t>
  </si>
  <si>
    <t xml:space="preserve"> 19.16 </t>
  </si>
  <si>
    <t xml:space="preserve"> SEINFRA RL 770 </t>
  </si>
  <si>
    <t>REMOCAO DE GRADE/GRADIL/ALAMBRADO FERRO CHUMBADA</t>
  </si>
  <si>
    <t xml:space="preserve"> 19.17 </t>
  </si>
  <si>
    <t xml:space="preserve"> SEINFRA RL 761 </t>
  </si>
  <si>
    <t>DESMONTAGEM DE PÓRTICO EM ESTRUTURA METÁLICA</t>
  </si>
  <si>
    <t xml:space="preserve"> 19.18 </t>
  </si>
  <si>
    <t xml:space="preserve"> 97640 </t>
  </si>
  <si>
    <t>REMOÇÃO DE FORROS DE DRYWALL, PVC E FIBROMINERAL, DE FORMA MANUAL, SEM REAPROVEITAMENTO. AF_09/2023</t>
  </si>
  <si>
    <t xml:space="preserve"> 97633 </t>
  </si>
  <si>
    <t>DEMOLIÇÃO DE REVESTIMENTO CERÂMICO, DE FORMA MANUAL, SEM REAPROVEITAMENTO. AF_09/2023</t>
  </si>
  <si>
    <t xml:space="preserve"> 20 </t>
  </si>
  <si>
    <t>MOVIMENTAÇÃO DE TERA PARA FUNDAÇÕES</t>
  </si>
  <si>
    <t xml:space="preserve"> 20.1 </t>
  </si>
  <si>
    <t xml:space="preserve"> 20.2 </t>
  </si>
  <si>
    <t xml:space="preserve"> 21 </t>
  </si>
  <si>
    <t>FUNDAÇÃO</t>
  </si>
  <si>
    <t xml:space="preserve"> 21.1 </t>
  </si>
  <si>
    <t>CONCRETO ARMADO PARA FUNDAÇÃO</t>
  </si>
  <si>
    <t xml:space="preserve"> 21.1.1 </t>
  </si>
  <si>
    <t xml:space="preserve"> 21.1.2 </t>
  </si>
  <si>
    <t xml:space="preserve"> 21.1.3 </t>
  </si>
  <si>
    <t xml:space="preserve"> 21.1.4 </t>
  </si>
  <si>
    <t xml:space="preserve"> 104918 </t>
  </si>
  <si>
    <t>ARMAÇÃO DE SAPATA ISOLADA, VIGA BALDRAME E SAPATA CORRIDA UTILIZANDO AÇO CA-50 DE 8 MM - MONTAGEM. AF_01/2024</t>
  </si>
  <si>
    <t xml:space="preserve"> 22 </t>
  </si>
  <si>
    <t xml:space="preserve"> 22.1 </t>
  </si>
  <si>
    <t>CONCRETO ARMADO</t>
  </si>
  <si>
    <t xml:space="preserve"> 22.1.1 </t>
  </si>
  <si>
    <t>PILARES</t>
  </si>
  <si>
    <t xml:space="preserve"> 22.1.1.1 </t>
  </si>
  <si>
    <t xml:space="preserve"> 92423 </t>
  </si>
  <si>
    <t>MONTAGEM E DESMONTAGEM DE FÔRMA DE PILARES RETANGULARES E ESTRUTURAS SIMILARES, PÉ-DIREITO SIMPLES, EM CHAPA DE MADEIRA COMPENSADA RESINADA, 6 UTILIZAÇÕES. AF_09/2020</t>
  </si>
  <si>
    <t xml:space="preserve"> 22.1.1.2 </t>
  </si>
  <si>
    <t xml:space="preserve"> 22.1.1.3 </t>
  </si>
  <si>
    <t xml:space="preserve"> 22.1.1.4 </t>
  </si>
  <si>
    <t xml:space="preserve"> 22.1.1.5 </t>
  </si>
  <si>
    <t xml:space="preserve"> SEINFRA RL 19 </t>
  </si>
  <si>
    <t>CONCRETAGEM DE VIGAS E LAJES, FCK=30 MPA, PARA LAJES MACIÇAS OU NERVURADAS COM USO DE BOMBA - LANÇAMENTO, ADENSAMENTO E ACABAMENTO.</t>
  </si>
  <si>
    <t>M³</t>
  </si>
  <si>
    <t xml:space="preserve"> 22.2 </t>
  </si>
  <si>
    <t>VIGAS</t>
  </si>
  <si>
    <t xml:space="preserve"> 22.2.1 </t>
  </si>
  <si>
    <t xml:space="preserve"> 92460 </t>
  </si>
  <si>
    <t>MONTAGEM E DESMONTAGEM DE FÔRMA DE VIGA, ESCORAMENTO METÁLICO, PÉ-DIREITO SIMPLES, EM CHAPA DE MADEIRA RESINADA, 6 UTILIZAÇÕES. AF_09/2020</t>
  </si>
  <si>
    <t xml:space="preserve"> 22.2.2 </t>
  </si>
  <si>
    <t xml:space="preserve"> 92761 </t>
  </si>
  <si>
    <t>ARMAÇÃO DE PILAR OU VIGA DE ESTRUTURA CONVENCIONAL DE CONCRETO ARMADO UTILIZANDO AÇO CA-50 DE 8,0 MM - MONTAGEM. AF_06/2022</t>
  </si>
  <si>
    <t xml:space="preserve"> 22.2.3 </t>
  </si>
  <si>
    <t xml:space="preserve"> 22.2.4 </t>
  </si>
  <si>
    <t xml:space="preserve"> 22.2.5 </t>
  </si>
  <si>
    <t xml:space="preserve"> 92764 </t>
  </si>
  <si>
    <t>ARMAÇÃO DE PILAR OU VIGA DE ESTRUTURA CONVENCIONAL DE CONCRETO ARMADO UTILIZANDO AÇO CA-50 DE 16,0 MM - MONTAGEM. AF_06/2022</t>
  </si>
  <si>
    <t xml:space="preserve"> 22.2.6 </t>
  </si>
  <si>
    <t xml:space="preserve"> 92760 </t>
  </si>
  <si>
    <t>ARMAÇÃO DE PILAR OU VIGA DE ESTRUTURA CONVENCIONAL DE CONCRETO ARMADO UTILIZANDO AÇO CA-50 DE 6,3 MM - MONTAGEM. AF_06/2022</t>
  </si>
  <si>
    <t xml:space="preserve"> 22.2.7 </t>
  </si>
  <si>
    <t xml:space="preserve"> 22.2.8 </t>
  </si>
  <si>
    <t xml:space="preserve"> 22.3 </t>
  </si>
  <si>
    <t>LAJES</t>
  </si>
  <si>
    <t xml:space="preserve"> 22.3.1 </t>
  </si>
  <si>
    <t xml:space="preserve"> 22.3.2 </t>
  </si>
  <si>
    <t xml:space="preserve"> 22.3.3 </t>
  </si>
  <si>
    <t xml:space="preserve"> 22.3.4 </t>
  </si>
  <si>
    <t xml:space="preserve"> SEINFRA RL 819 </t>
  </si>
  <si>
    <t>LAJE PRÉ-MOLDADA UNIDIRECIONAL, BIAPOIADA, PARA PISO, ENCHIMENTO EM CERÂMICA, VIGOTA TRELIÇADA, ALTURA TOTAL DA LAJE "LT" = 16 CM (ENCHIMENTO+CAPA) = (12+4). AF_08/2025</t>
  </si>
  <si>
    <t xml:space="preserve"> 22.4 </t>
  </si>
  <si>
    <t xml:space="preserve"> 22.4.1 </t>
  </si>
  <si>
    <t xml:space="preserve"> 22.4.2 </t>
  </si>
  <si>
    <t xml:space="preserve"> 22.4.3 </t>
  </si>
  <si>
    <t xml:space="preserve"> 22.4.4 </t>
  </si>
  <si>
    <t xml:space="preserve"> 22.4.5 </t>
  </si>
  <si>
    <t xml:space="preserve"> 22.5 </t>
  </si>
  <si>
    <t>GALPÕES</t>
  </si>
  <si>
    <t xml:space="preserve"> 22.5.1 </t>
  </si>
  <si>
    <t xml:space="preserve"> SEINFRA RL 780 </t>
  </si>
  <si>
    <t>Estrutura Galpões em Pórticos Pré-Moldados de Concreto Armado, sem Lanternim,c/Montagem, exclusive Telhas, Inclusive Fundações.</t>
  </si>
  <si>
    <t xml:space="preserve"> 22.5.2 </t>
  </si>
  <si>
    <t xml:space="preserve"> SEINFRA RL 779 </t>
  </si>
  <si>
    <t>Estrutura Galpões em Pórticos Pré-Moldados de Concreto Armado, com Lanternim,c/Montagem, excluso telhas, Inclusive Fundações.</t>
  </si>
  <si>
    <t xml:space="preserve"> 23 </t>
  </si>
  <si>
    <t>ALVENARIA, VEDAÇÃO E DIVISÓRIAS</t>
  </si>
  <si>
    <t xml:space="preserve"> 23.1 </t>
  </si>
  <si>
    <t xml:space="preserve"> 23.1.1 </t>
  </si>
  <si>
    <t xml:space="preserve"> 103360 </t>
  </si>
  <si>
    <t>ALVENARIA DE VEDAÇÃO DE BLOCOS CERÂMICOS FURADOS NA HORIZONTAL DE 14X19X29 CM (ESPESSURA 14 CM) E ARGAMASSA DE ASSENTAMENTO COM PREPARO EM BETONEIRA. AF_12/2021</t>
  </si>
  <si>
    <t xml:space="preserve"> 23.1.2 </t>
  </si>
  <si>
    <t xml:space="preserve"> 93191 </t>
  </si>
  <si>
    <t>VERGA MOLDADA IN LOCO COM UTILIZAÇÃO DE BLOCOS CANALETA, ESPESSURA DE *20* CM. AF_03/2024</t>
  </si>
  <si>
    <t xml:space="preserve"> 23.1.3 </t>
  </si>
  <si>
    <t xml:space="preserve"> 93199 </t>
  </si>
  <si>
    <t>CONTRAVERGA MOLDADA IN LOCO COM UTILIZAÇÃO DE BLOCOS CANALETA, ESPESSURA DE *20* CM. AF_03/2024</t>
  </si>
  <si>
    <t xml:space="preserve"> 23.2 </t>
  </si>
  <si>
    <t>Cercamento</t>
  </si>
  <si>
    <t xml:space="preserve"> 23.2.1 </t>
  </si>
  <si>
    <t xml:space="preserve"> SEINFRA RL 787 </t>
  </si>
  <si>
    <t>Gradil Nylofor 3D, malha 20x5cm, Ø 5mm, pintura branca ou verde oupreta, Belgo ou similar, inclusive postes e acessórios</t>
  </si>
  <si>
    <t xml:space="preserve"> 24 </t>
  </si>
  <si>
    <t>COBERTURA</t>
  </si>
  <si>
    <t xml:space="preserve"> 24.1 </t>
  </si>
  <si>
    <t>TELHAMENTO</t>
  </si>
  <si>
    <t xml:space="preserve"> 24.1.1 </t>
  </si>
  <si>
    <t xml:space="preserve"> 94216 </t>
  </si>
  <si>
    <t>TELHAMENTO COM TELHA METÁLICA TERMOACÚSTICA E = 30 MM, COM ATÉ 2 ÁGUAS, INCLUSO IÇAMENTO. AF_07/2019</t>
  </si>
  <si>
    <t xml:space="preserve"> 24.2 </t>
  </si>
  <si>
    <t>COMPLEMENTOS</t>
  </si>
  <si>
    <t xml:space="preserve"> 24.2.1 </t>
  </si>
  <si>
    <t xml:space="preserve"> 24.2.2 </t>
  </si>
  <si>
    <t xml:space="preserve"> SEINFRA RL 533 </t>
  </si>
  <si>
    <t>CUMEEIRA METÁLICA TERMOACÚSTICA</t>
  </si>
  <si>
    <t xml:space="preserve"> 25 </t>
  </si>
  <si>
    <t xml:space="preserve"> 25.1 </t>
  </si>
  <si>
    <t xml:space="preserve"> 25.2 </t>
  </si>
  <si>
    <t xml:space="preserve"> 98546 </t>
  </si>
  <si>
    <t>IMPERMEABILIZAÇÃO DE SUPERFÍCIE COM MANTA ASFÁLTICA, UMA CAMADA, INCLUSIVE APLICAÇÃO DE PRIMER ASFÁLTICO, E=4MM. AF_09/2023</t>
  </si>
  <si>
    <t xml:space="preserve"> 26 </t>
  </si>
  <si>
    <t xml:space="preserve"> 26.1 </t>
  </si>
  <si>
    <t>ESQUADRIAS DE MADEIRA</t>
  </si>
  <si>
    <t xml:space="preserve"> 26.1.1 </t>
  </si>
  <si>
    <t>PORTAS DE MADEIRA</t>
  </si>
  <si>
    <t xml:space="preserve"> 26.1.1.1 </t>
  </si>
  <si>
    <t xml:space="preserve"> 91337 </t>
  </si>
  <si>
    <t>KIT DE PORTA DE MADEIRA TIPO MEXICANA, MACIÇA (PESADA OU SUPERPESADA), PADRÃO POPULAR, 80X210CM, ESPESSURA DE 3CM, ITENS INCLUSOS: DOBRADIÇAS, MONTAGEM E INSTALAÇÃO DO BATENTE, SEM FECHADURA - FORNECIMENTO E INSTALAÇÃO. AF_12/2019</t>
  </si>
  <si>
    <t xml:space="preserve"> 26.1.1.2 </t>
  </si>
  <si>
    <t xml:space="preserve"> SEINFRA RL 743 </t>
  </si>
  <si>
    <t xml:space="preserve"> 26.1.1.3 </t>
  </si>
  <si>
    <t xml:space="preserve"> SEINFRA RL 744 </t>
  </si>
  <si>
    <t xml:space="preserve"> 26.1.1.4 </t>
  </si>
  <si>
    <t xml:space="preserve"> SEINFRA RL 745 </t>
  </si>
  <si>
    <t xml:space="preserve"> 26.2 </t>
  </si>
  <si>
    <t>ESQUADRIAS DE ALUMÍNIO</t>
  </si>
  <si>
    <t xml:space="preserve"> 26.2.1 </t>
  </si>
  <si>
    <t>PORTAS DE ALUMÍNIO</t>
  </si>
  <si>
    <t xml:space="preserve"> 26.2.1.1 </t>
  </si>
  <si>
    <t xml:space="preserve"> SEINFRA RL 741 </t>
  </si>
  <si>
    <t>PORTA DE ALUMINÍNO A=1,60XL=0,70 ANODIZADO DE GIRO (1 FOLHA)</t>
  </si>
  <si>
    <t xml:space="preserve"> 26.2.1.2 </t>
  </si>
  <si>
    <t xml:space="preserve"> SEINFRA RL 742 </t>
  </si>
  <si>
    <t>PORTA DE ALUMINÍNO A=2,10XL=2,00 ANODIZADO DE GIRO (2 FOLHAS)</t>
  </si>
  <si>
    <t xml:space="preserve"> 26.2.2 </t>
  </si>
  <si>
    <t>JANELAS DE ALUMÍNIO</t>
  </si>
  <si>
    <t xml:space="preserve"> 26.2.2.1 </t>
  </si>
  <si>
    <t xml:space="preserve"> 94570 </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</si>
  <si>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</si>
  <si>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 xml:space="preserve"> 26.2.3 </t>
  </si>
  <si>
    <t>Brise</t>
  </si>
  <si>
    <t xml:space="preserve"> 26.2.3.1 </t>
  </si>
  <si>
    <t xml:space="preserve"> SEINFRA RL 677 </t>
  </si>
  <si>
    <t>Brise de alumínio com perfis de 3x15, acabamento em pintura, inclusive instalação</t>
  </si>
  <si>
    <t xml:space="preserve"> 26.3 </t>
  </si>
  <si>
    <t>ESQUADRIAS METÁLICAS</t>
  </si>
  <si>
    <t xml:space="preserve"> 26.3.1 </t>
  </si>
  <si>
    <t>PORTAS METÁLICAS</t>
  </si>
  <si>
    <t xml:space="preserve"> 26.3.2 </t>
  </si>
  <si>
    <t xml:space="preserve"> SEINFRA RL 783 </t>
  </si>
  <si>
    <t>PORTÃO  DE METALON DE GIRO 395 X 250M, PINTADO C/ TINTA ESMALTE SINTÉTICO BRANCO, (02 FOLHAS)</t>
  </si>
  <si>
    <t xml:space="preserve"> 26.3.3 </t>
  </si>
  <si>
    <t xml:space="preserve"> SEINFRA RL 784 </t>
  </si>
  <si>
    <t>PORTA DE ENROLAR MANUAL COMPLETA, PERFIL MEIA CANA CEGA, EM ACO GALVANIZADO COM PINTURA ELETROSTATICA, CHAPA NUMERO 24"</t>
  </si>
  <si>
    <t xml:space="preserve"> 26.4 </t>
  </si>
  <si>
    <t>ACESSÓRIOS</t>
  </si>
  <si>
    <t xml:space="preserve"> 26.4.1 </t>
  </si>
  <si>
    <t xml:space="preserve"> 26.4.2 </t>
  </si>
  <si>
    <t xml:space="preserve"> SEINFRA RL 103 </t>
  </si>
  <si>
    <t>PUXADOR DUPLO EM AÇO INOXIDÁVEL, PARA PORTA DE MADEIRA, ALUMÍNIO OU VIDRO, DE 350 MM</t>
  </si>
  <si>
    <t xml:space="preserve"> SEINFRA RL 105 </t>
  </si>
  <si>
    <t>ALIZAR ALUMINIO PINTURA ELETROSTATICA BRANCA</t>
  </si>
  <si>
    <t xml:space="preserve"> 27 </t>
  </si>
  <si>
    <t>REVESTIMENTO DE PAREDE</t>
  </si>
  <si>
    <t xml:space="preserve"> 27.1 </t>
  </si>
  <si>
    <t>REVESTIMENTO ARGAMASSADO</t>
  </si>
  <si>
    <t xml:space="preserve"> 27.1.1 </t>
  </si>
  <si>
    <t xml:space="preserve"> 87905 </t>
  </si>
  <si>
    <t>CHAPISCO APLICADO EM ALVENARIA (COM PRESENÇA DE VÃOS) E ESTRUTURAS DE CONCRETO DE FACHADA, COM COLHER DE PEDREIRO. ARGAMASSA TRAÇO 1:3 COM PREPARO EM BETONEIRA 400L. AF_10/2022</t>
  </si>
  <si>
    <t xml:space="preserve"> 27.1.2 </t>
  </si>
  <si>
    <t xml:space="preserve"> 87553 </t>
  </si>
  <si>
    <t>EMBOÇO, EM ARGAMASSA TRAÇO 1:2:8, PREPARO MECÂNICO, APLICADO MANUALMENTE EM PAREDES INTERNAS DE AMBIENTES COM ÁREA MAIOR QUE 10M², E = 10MM, COM TALISCAS. AF_03/2024</t>
  </si>
  <si>
    <t xml:space="preserve"> 27.2 </t>
  </si>
  <si>
    <t xml:space="preserve"> 27.2.1 </t>
  </si>
  <si>
    <t xml:space="preserve"> SEINFRA RL 762 </t>
  </si>
  <si>
    <t xml:space="preserve"> 28 </t>
  </si>
  <si>
    <t>REVESTIMENTO DE PISO</t>
  </si>
  <si>
    <t xml:space="preserve"> 28.1 </t>
  </si>
  <si>
    <t xml:space="preserve"> 28.1.1 </t>
  </si>
  <si>
    <t xml:space="preserve"> 28.1.2 </t>
  </si>
  <si>
    <t xml:space="preserve"> 93679 </t>
  </si>
  <si>
    <t>EXECUÇÃO DE PASSEIO EM PISO INTERTRAVADO, COM BLOCO RETANGULAR COLORIDO DE 20 X 10 CM, ESPESSURA 6 CM. AF_10/2022</t>
  </si>
  <si>
    <t xml:space="preserve"> 28.1.3 </t>
  </si>
  <si>
    <t xml:space="preserve"> 92396 </t>
  </si>
  <si>
    <t>EXECUÇÃO DE PASSEIO EM PISO INTERTRAVADO, COM BLOCO RETANGULAR COR NATURAL DE 20 X 10 CM, ESPESSURA 6 CM. AF_10/2022</t>
  </si>
  <si>
    <t xml:space="preserve"> 28.1.4 </t>
  </si>
  <si>
    <t xml:space="preserve"> 28.1.5 </t>
  </si>
  <si>
    <t xml:space="preserve"> 28.1.6 </t>
  </si>
  <si>
    <t xml:space="preserve"> SEINFRA RL 788 </t>
  </si>
  <si>
    <t>M²</t>
  </si>
  <si>
    <t xml:space="preserve"> 28.2 </t>
  </si>
  <si>
    <t xml:space="preserve"> 28.2.1 </t>
  </si>
  <si>
    <t xml:space="preserve"> 87257 </t>
  </si>
  <si>
    <t>REVESTIMENTO CERÂMICO PARA PISO COM PLACAS TIPO ESMALTADA DE DIMENSÕES 60X60 CM APLICADA EM AMBIENTES DE ÁREA MAIOR QUE 10 M2. AF_02/2023_PE</t>
  </si>
  <si>
    <t xml:space="preserve"> 28.2.2 </t>
  </si>
  <si>
    <t xml:space="preserve"> 29 </t>
  </si>
  <si>
    <t>REVESTIMENTO DE TETO</t>
  </si>
  <si>
    <t xml:space="preserve"> 29.1 </t>
  </si>
  <si>
    <t>FORRO</t>
  </si>
  <si>
    <t xml:space="preserve"> 29.1.1 </t>
  </si>
  <si>
    <t xml:space="preserve"> 96113 </t>
  </si>
  <si>
    <t>FORRO EM PLACAS DE GESSO, PARA AMBIENTES COMERCIAIS. AF_08/2023_PS</t>
  </si>
  <si>
    <t xml:space="preserve"> 30 </t>
  </si>
  <si>
    <t>PINTURA</t>
  </si>
  <si>
    <t xml:space="preserve"> 30.1 </t>
  </si>
  <si>
    <t>PAREDES</t>
  </si>
  <si>
    <t xml:space="preserve"> 30.1.1 </t>
  </si>
  <si>
    <t xml:space="preserve"> 30.1.2 </t>
  </si>
  <si>
    <t xml:space="preserve"> 88495 </t>
  </si>
  <si>
    <t>EMASSAMENTO COM MASSA LÁTEX, APLICAÇÃO EM PAREDE, UMA DEMÃO, LIXAMENTO MANUAL. AF_04/2023</t>
  </si>
  <si>
    <t xml:space="preserve"> 30.1.3 </t>
  </si>
  <si>
    <t xml:space="preserve"> 96130 </t>
  </si>
  <si>
    <t>APLICAÇÃO MANUAL DE MASSA ACRÍLICA EM PAREDES EXTERNAS DE CASAS, UMA DEMÃO. AF_03/2024</t>
  </si>
  <si>
    <t xml:space="preserve"> 30.1.4 </t>
  </si>
  <si>
    <t xml:space="preserve"> 104641 </t>
  </si>
  <si>
    <t>PINTURA LÁTEX ACRÍLICA ECONÔMICA, APLICAÇÃO MANUAL EM PAREDES, DUAS DEMÃOS. AF_04/2023</t>
  </si>
  <si>
    <t xml:space="preserve"> 30.2 </t>
  </si>
  <si>
    <t>TETO</t>
  </si>
  <si>
    <t xml:space="preserve"> 30.2.1 </t>
  </si>
  <si>
    <t xml:space="preserve"> 88496 </t>
  </si>
  <si>
    <t>EMASSAMENTO COM MASSA LÁTEX, APLICAÇÃO EM TETO, DUAS DEMÃOS, LIXAMENTO MANUAL. AF_04/2023</t>
  </si>
  <si>
    <t xml:space="preserve"> 30.3 </t>
  </si>
  <si>
    <t>PISO</t>
  </si>
  <si>
    <t xml:space="preserve"> 30.3.1 </t>
  </si>
  <si>
    <t xml:space="preserve"> 102507 </t>
  </si>
  <si>
    <t>PINTURA DE DEMARCAÇÃO DE VAGA COM TINTA EPÓXI, E = 10 CM, APLICAÇÃO MANUAL. AF_05/2021</t>
  </si>
  <si>
    <t xml:space="preserve"> 30.4 </t>
  </si>
  <si>
    <t xml:space="preserve"> 30.4.1 </t>
  </si>
  <si>
    <t xml:space="preserve"> 102197 </t>
  </si>
  <si>
    <t>PINTURA FUNDO NIVELADOR ALQUÍDICO BRANCO EM MADEIRA. AF_01/2021</t>
  </si>
  <si>
    <t xml:space="preserve"> 30.4.2 </t>
  </si>
  <si>
    <t xml:space="preserve"> 102219 </t>
  </si>
  <si>
    <t>PINTURA TINTA DE ACABAMENTO (PIGMENTADA) ESMALTE SINTÉTICO ACETINADO EM MADEIRA, 2 DEMÃOS. AF_01/2021</t>
  </si>
  <si>
    <t xml:space="preserve"> 31 </t>
  </si>
  <si>
    <t xml:space="preserve"> 31.1 </t>
  </si>
  <si>
    <t xml:space="preserve"> 102255 </t>
  </si>
  <si>
    <t>TAPA VISTA DE MICTÓRIO EM GRANITO CINZA POLIDO, ESP = 3CM, ASSENTADO COM ARGAMASSA COLANTE AC III-E . AF_01/2021</t>
  </si>
  <si>
    <t xml:space="preserve"> 31.2 </t>
  </si>
  <si>
    <t xml:space="preserve"> SEINFRA RL 758 </t>
  </si>
  <si>
    <t>Bancada em granito cinza andorinha, e=2,5cm</t>
  </si>
  <si>
    <t xml:space="preserve"> 32 </t>
  </si>
  <si>
    <t>LOUÇA, METAIS E ACESSÓRIOS</t>
  </si>
  <si>
    <t xml:space="preserve"> 32.1 </t>
  </si>
  <si>
    <t>EQUIPAMENTOS</t>
  </si>
  <si>
    <t xml:space="preserve"> 32.1.1 </t>
  </si>
  <si>
    <t xml:space="preserve"> 100860 </t>
  </si>
  <si>
    <t>CHUVEIRO ELÉTRICO COMUM CORPO PLÁSTICO, TIPO DUCHA - FORNECIMENTO E INSTALAÇÃO. AF_01/2020</t>
  </si>
  <si>
    <t xml:space="preserve"> 32.2 </t>
  </si>
  <si>
    <t>LOUÇAS</t>
  </si>
  <si>
    <t xml:space="preserve"> 32.2.1 </t>
  </si>
  <si>
    <t xml:space="preserve"> 32.2.2 </t>
  </si>
  <si>
    <t xml:space="preserve"> 86939 </t>
  </si>
  <si>
    <t>LAVATÓRIO LOUÇA BRANCA COM COLUNA, *44 X 35,5* CM, PADRÃO POPULAR, INCLUSO SIFÃO FLEXÍVEL EM PVC, VÁLVULA E ENGATE FLEXÍVEL 30CM EM PLÁSTICO E COM TORNEIRA CROMADA PADRÃO POPULAR - FORNECIMENTO E INSTALAÇÃO. AF_01/2020</t>
  </si>
  <si>
    <t xml:space="preserve"> 32.2.3 </t>
  </si>
  <si>
    <t xml:space="preserve"> 86919 </t>
  </si>
  <si>
    <t>TANQUE DE LOUÇA BRANCA COM COLUNA, 30L OU EQUIVALENTE, INCLUSO SIFÃO FLEXÍVEL EM PVC, VÁLVULA METÁLICA E TORNEIRA DE METAL CROMADO PADRÃO MÉDIO - FORNECIMENTO E INSTALAÇÃO. AF_01/2020</t>
  </si>
  <si>
    <t xml:space="preserve"> 32.2.4 </t>
  </si>
  <si>
    <t xml:space="preserve"> 32.2.5 </t>
  </si>
  <si>
    <t xml:space="preserve"> 32.3 </t>
  </si>
  <si>
    <t>METAIS E ACESSÓRIOS</t>
  </si>
  <si>
    <t xml:space="preserve"> 32.3.1 </t>
  </si>
  <si>
    <t xml:space="preserve"> 86935 </t>
  </si>
  <si>
    <t>CUBA DE EMBUTIR DE AÇO INOXIDÁVEL MÉDIA, INCLUSO VÁLVULA TIPO AMERICANA EM METAL CROMADO E SIFÃO FLEXÍVEL EM PVC - FORNECIMENTO E INSTALAÇÃO. AF_01/2020</t>
  </si>
  <si>
    <t xml:space="preserve"> 32.3.2 </t>
  </si>
  <si>
    <t xml:space="preserve"> 86913 </t>
  </si>
  <si>
    <t>TORNEIRA CROMADA 1/2" OU 3/4" PARA TANQUE, PADRÃO POPULAR - FORNECIMENTO E INSTALAÇÃO. AF_01/2020</t>
  </si>
  <si>
    <t xml:space="preserve"> 32.3.3 </t>
  </si>
  <si>
    <t xml:space="preserve"> 100867 </t>
  </si>
  <si>
    <t>BARRA DE APOIO RETA, EM ACO INOX POLIDO, COMPRIMENTO 70 CM, FIXADA NA PAREDE - FORNECIMENTO E INSTALAÇÃO. AF_01/2020</t>
  </si>
  <si>
    <t xml:space="preserve"> 32.3.4 </t>
  </si>
  <si>
    <t xml:space="preserve"> 33 </t>
  </si>
  <si>
    <t>INSTALAÇÕES HIDROSSANITÁRIAS</t>
  </si>
  <si>
    <t xml:space="preserve"> 33.1 </t>
  </si>
  <si>
    <t>HIDRÁULICA</t>
  </si>
  <si>
    <t xml:space="preserve"> 33.1.1 </t>
  </si>
  <si>
    <t xml:space="preserve"> 103978 </t>
  </si>
  <si>
    <t>TUBO, PVC, SOLDÁVEL, DE 40MM, INSTALADO EM RAMAL DE DISTRIBUIÇÃO DE ÁGUA - FORNECIMENTO E INSTALAÇÃO. AF_06/2022</t>
  </si>
  <si>
    <t xml:space="preserve"> 33.1.2 </t>
  </si>
  <si>
    <t xml:space="preserve"> 103979 </t>
  </si>
  <si>
    <t>TUBO, PVC, SOLDÁVEL, DE 50MM, INSTALADO EM RAMAL DE DISTRIBUIÇÃO DE ÁGUA - FORNECIMENTO E INSTALAÇÃO. AF_06/2022</t>
  </si>
  <si>
    <t xml:space="preserve"> 33.1.3 </t>
  </si>
  <si>
    <t xml:space="preserve"> 89385 </t>
  </si>
  <si>
    <t>LUVA SOLDÁVEL E COM ROSCA, PVC, SOLDÁVEL, DN 25MM X 3/4, INSTALADO EM RAMAL OU SUB-RAMAL DE ÁGUA - FORNECIMENTO E INSTALAÇÃO. AF_06/2022</t>
  </si>
  <si>
    <t xml:space="preserve"> 33.1.4 </t>
  </si>
  <si>
    <t xml:space="preserve"> 89429 </t>
  </si>
  <si>
    <t>ADAPTADOR CURTO COM BOLSA E ROSCA PARA REGISTRO, PVC, SOLDÁVEL, DN 25MM X 3/4, INSTALADO EM RAMAL DE DISTRIBUIÇÃO DE ÁGUA - FORNECIMENTO E INSTALAÇÃO. AF_06/2022</t>
  </si>
  <si>
    <t xml:space="preserve"> 33.1.5 </t>
  </si>
  <si>
    <t xml:space="preserve"> 89481 </t>
  </si>
  <si>
    <t>JOELHO 90 GRAUS, PVC, SOLDÁVEL, DN 25MM, INSTALADO EM PRUMADA DE ÁGUA - FORNECIMENTO E INSTALAÇÃO. AF_06/2022</t>
  </si>
  <si>
    <t xml:space="preserve"> 33.1.6 </t>
  </si>
  <si>
    <t xml:space="preserve"> 89492 </t>
  </si>
  <si>
    <t>JOELHO 90 GRAUS, PVC, SOLDÁVEL, DN 32MM, INSTALADO EM PRUMADA DE ÁGUA - FORNECIMENTO E INSTALAÇÃO. AF_06/2022</t>
  </si>
  <si>
    <t xml:space="preserve"> 33.1.7 </t>
  </si>
  <si>
    <t xml:space="preserve"> 103974 </t>
  </si>
  <si>
    <t>JOELHO DE REDUÇÃO, 90 GRAUS, PVC, SOLDÁVEL, DN 32 MM X 25 MM, INSTALADO EM PRUMADA DE ÁGUA - FORNECIMENTO E INSTALAÇÃO. AF_06/2022</t>
  </si>
  <si>
    <t xml:space="preserve"> 33.1.8 </t>
  </si>
  <si>
    <t xml:space="preserve"> 33.1.9 </t>
  </si>
  <si>
    <t xml:space="preserve"> 33.1.10 </t>
  </si>
  <si>
    <t xml:space="preserve"> 89617 </t>
  </si>
  <si>
    <t>TE, PVC, SOLDÁVEL, DN 25MM, INSTALADO EM PRUMADA DE ÁGUA - FORNECIMENTO E INSTALAÇÃO. AF_06/2022</t>
  </si>
  <si>
    <t xml:space="preserve"> 33.1.11 </t>
  </si>
  <si>
    <t xml:space="preserve"> 89620 </t>
  </si>
  <si>
    <t>TE, PVC, SOLDÁVEL, DN 32MM, INSTALADO EM PRUMADA DE ÁGUA - FORNECIMENTO E INSTALAÇÃO. AF_06/2022</t>
  </si>
  <si>
    <t xml:space="preserve"> 33.1.12 </t>
  </si>
  <si>
    <t xml:space="preserve"> 33.1.13 </t>
  </si>
  <si>
    <t xml:space="preserve"> SEINFRA RL 591 </t>
  </si>
  <si>
    <t>TE DE REDUÇÃO, PVC, SOLDÁVEL, 90 GRAUS, DN 32 MM X 25 MM, INSTALADO EM RESERVAÇÃO PREDIAL DE ÁGUA - FORNECIMENTO E INSTALAÇÃO. AF_04/2024</t>
  </si>
  <si>
    <t xml:space="preserve"> 33.1.14 </t>
  </si>
  <si>
    <t xml:space="preserve"> SEINFRA RL 798 </t>
  </si>
  <si>
    <t>Caixa d'agua de polietileno 500 litros - instalada</t>
  </si>
  <si>
    <t xml:space="preserve"> 33.1.15 </t>
  </si>
  <si>
    <t xml:space="preserve"> 33.1.16 </t>
  </si>
  <si>
    <t xml:space="preserve"> 105179 </t>
  </si>
  <si>
    <t>JOELHO PVC, SOLDÁVEL, 45 GRAUS, DN 32 MM, INSTALADO EM RESERVAÇÃO PREDIAL DE ÁGUA - FORNECIMENTO E INSTALAÇÃO. AF_04/2024</t>
  </si>
  <si>
    <t xml:space="preserve"> 33.1.17 </t>
  </si>
  <si>
    <t xml:space="preserve"> 89542 </t>
  </si>
  <si>
    <t>LUVA DE CORRER, PVC, SOLDÁVEL, DN 32MM, INSTALADO EM PRUMADA DE ÁGUA - FORNECIMENTO E INSTALAÇÃO. AF_06/2022</t>
  </si>
  <si>
    <t xml:space="preserve"> 33.1.18 </t>
  </si>
  <si>
    <t xml:space="preserve"> 89528 </t>
  </si>
  <si>
    <t>LUVA, PVC, SOLDÁVEL, DN 25MM, INSTALADO EM PRUMADA DE ÁGUA - FORNECIMENTO E INSTALAÇÃO. AF_06/2022</t>
  </si>
  <si>
    <t xml:space="preserve"> 33.1.19 </t>
  </si>
  <si>
    <t xml:space="preserve"> 90373 </t>
  </si>
  <si>
    <t>JOELHO 90 GRAUS COM BUCHA DE LATÃO, PVC, SOLDÁVEL, DN 25MM, X 1/2 INSTALADO EM RAMAL OU SUB-RAMAL DE ÁGUA - FORNECIMENTO E INSTALAÇÃO. AF_06/2022</t>
  </si>
  <si>
    <t xml:space="preserve"> 33.1.20 </t>
  </si>
  <si>
    <t xml:space="preserve"> 104044 </t>
  </si>
  <si>
    <t>ADAPTADOR, POLIPROPILENO, PARA TUBOS EM PEAD, 20 MM X 3/4", PARA LIGAÇÃO PREDIAL DE ÁGUA. AF_06/2022</t>
  </si>
  <si>
    <t xml:space="preserve"> 33.1.21 </t>
  </si>
  <si>
    <t xml:space="preserve"> SEINFRA RL 817 </t>
  </si>
  <si>
    <t>Colar tomada pvc, com travas, saida com rosca, de 75 mm x 1/2" ou 75 mm x 3/4", para ligacao predial de agua</t>
  </si>
  <si>
    <t xml:space="preserve"> 33.1.22 </t>
  </si>
  <si>
    <t xml:space="preserve"> 33.1.23 </t>
  </si>
  <si>
    <t xml:space="preserve"> 94705 </t>
  </si>
  <si>
    <t>ADAPTADOR COM FLANGE E ANEL DE VEDAÇÃO, PVC, SOLDÁVEL, DN 40 MM X 1 1/4", INSTALADO EM RESERVAÇÃO PREDIAL DE ÁGUA - FORNECIMENTO E INSTALAÇÃO. AF_04/2024</t>
  </si>
  <si>
    <t xml:space="preserve"> 33.1.24 </t>
  </si>
  <si>
    <t xml:space="preserve"> 94706 </t>
  </si>
  <si>
    <t>ADAPTADOR COM FLANGE E ANEL DE VEDAÇÃO, PVC, SOLDÁVEL, DN 50 MM X 1 1/2", INSTALADO EM RESERVAÇÃO PREDIAL DE ÁGUA - FORNECIMENTO E INSTALAÇÃO. AF_04/2024</t>
  </si>
  <si>
    <t xml:space="preserve"> 33.1.25 </t>
  </si>
  <si>
    <t xml:space="preserve"> SEINFRA RL 818 </t>
  </si>
  <si>
    <t>Cap de pvc rígido soldável, marrom, diâm = 25mm</t>
  </si>
  <si>
    <t xml:space="preserve"> 33.1.26 </t>
  </si>
  <si>
    <t xml:space="preserve"> SEINFRA RL 807 </t>
  </si>
  <si>
    <t>CAIXA COM GRELHA SIMPLES RETANGULAR, EM ALVENARIA COM BLOCOS DE CONCRETO, DIMENSÕES INTERNAS: 0,8X0,8X0,8 M.</t>
  </si>
  <si>
    <t xml:space="preserve"> 33.1.27 </t>
  </si>
  <si>
    <t xml:space="preserve"> 102115 </t>
  </si>
  <si>
    <t>BOMBA CENTRÍFUGA, TRIFÁSICA, 1,5 CV OU 1,48 HP, HM 10 A 70 M, Q 1,8 A 5,3 M3/H - FORNECIMENTO E INSTALAÇÃO. AF_12/2020</t>
  </si>
  <si>
    <t xml:space="preserve"> 33.1.28 </t>
  </si>
  <si>
    <t xml:space="preserve"> SEINFRA RL 809 </t>
  </si>
  <si>
    <t>Bucha de redução de 1.1/4" x 1" de ferro galvanizado. fornecimento e instalação.</t>
  </si>
  <si>
    <t xml:space="preserve"> 33.1.29 </t>
  </si>
  <si>
    <t xml:space="preserve"> SEINFRA RL 815 </t>
  </si>
  <si>
    <t>Caixa plástica para proteção de hidrômetro c/tampa articulada em policarbonato. Fornecimento e Instalação.</t>
  </si>
  <si>
    <t xml:space="preserve"> 33.1.30 </t>
  </si>
  <si>
    <t xml:space="preserve"> 103042 </t>
  </si>
  <si>
    <t>REGISTRO DE ESFERA, PVC, ROSCÁVEL, COM BORBOLETA, 3/4" - FORNECIMENTO E INSTALAÇÃO. AF_08/2021</t>
  </si>
  <si>
    <t xml:space="preserve"> 33.1.31 </t>
  </si>
  <si>
    <t xml:space="preserve"> 33.1.32 </t>
  </si>
  <si>
    <t xml:space="preserve"> 94492 </t>
  </si>
  <si>
    <t>REGISTRO DE ESFERA, PVC, SOLDÁVEL, COM VOLANTE, DN 50 MM - FORNECIMENTO E INSTALAÇÃO. AF_08/2021</t>
  </si>
  <si>
    <t xml:space="preserve"> 33.1.33 </t>
  </si>
  <si>
    <t xml:space="preserve"> 105170 </t>
  </si>
  <si>
    <t>JOELHO PVC, SOLDÁVEL, 45 GRAUS, DN 25 MM, INSTALADO EM RESERVAÇÃO PREDIAL DE ÁGUA - FORNECIMENTO E INSTALAÇÃO. AF_04/2024</t>
  </si>
  <si>
    <t xml:space="preserve"> 33.1.34 </t>
  </si>
  <si>
    <t xml:space="preserve"> 33.1.35 </t>
  </si>
  <si>
    <t xml:space="preserve"> 33.1.36 </t>
  </si>
  <si>
    <t xml:space="preserve"> 89497 </t>
  </si>
  <si>
    <t>JOELHO 90 GRAUS, PVC, SOLDÁVEL, DN 40MM, INSTALADO EM PRUMADA DE ÁGUA - FORNECIMENTO E INSTALAÇÃO. AF_06/2022</t>
  </si>
  <si>
    <t xml:space="preserve"> 33.1.37 </t>
  </si>
  <si>
    <t xml:space="preserve"> 94796 </t>
  </si>
  <si>
    <t>TORNEIRA DE BOIA PARA CAIXA D'ÁGUA, ROSCÁVEL, 3/4" - FORNECIMENTO E INSTALAÇÃO. AF_08/2021</t>
  </si>
  <si>
    <t xml:space="preserve"> 33.1.38 </t>
  </si>
  <si>
    <t xml:space="preserve"> 94692 </t>
  </si>
  <si>
    <t>TÊ, PVC, SOLDÁVEL, DN 40 MM INSTALADO EM RESERVAÇÃO PREDIAL DE ÁGUA - FORNECIMENTO E INSTALAÇÃO. AF_04/2024</t>
  </si>
  <si>
    <t xml:space="preserve"> 33.2 </t>
  </si>
  <si>
    <t>SANITÁRIA</t>
  </si>
  <si>
    <t xml:space="preserve"> 33.2.1 </t>
  </si>
  <si>
    <t xml:space="preserve"> 104328 </t>
  </si>
  <si>
    <t>CAIXA SIFONADA, COM GRELHA QUADRADA, PVC, DN 150 X 150 X 50 MM, JUNTA SOLDÁVEL, FORNECIDA E INSTALADA EM RAMAL DE DESCARGA OU EM RAMAL DE ESGOTO SANITÁRIO. AF_08/2022</t>
  </si>
  <si>
    <t xml:space="preserve"> 33.2.2 </t>
  </si>
  <si>
    <t xml:space="preserve"> 33.2.3 </t>
  </si>
  <si>
    <t xml:space="preserve"> 89709 </t>
  </si>
  <si>
    <t>RALO SIFONADO, PVC, DN 100 X 40 MM, JUNTA SOLDÁVEL, FORNECIDO E INSTALADO EM RAMAL DE DESCARGA OU EM RAMAL DE ESGOTO SANITÁRIO. AF_08/2022</t>
  </si>
  <si>
    <t xml:space="preserve"> 33.2.4 </t>
  </si>
  <si>
    <t xml:space="preserve"> 86883 </t>
  </si>
  <si>
    <t>SIFÃO DO TIPO FLEXÍVEL EM PVC 1 X 1.1/2 - FORNECIMENTO E INSTALAÇÃO. AF_01/2020</t>
  </si>
  <si>
    <t xml:space="preserve"> 33.2.5 </t>
  </si>
  <si>
    <t xml:space="preserve"> 86879 </t>
  </si>
  <si>
    <t>VÁLVULA EM PLÁSTICO 1" PARA PIA, TANQUE OU LAVATÓRIO, COM OU SEM LADRÃO - FORNECIMENTO E INSTALAÇÃO. AF_01/2020</t>
  </si>
  <si>
    <t xml:space="preserve"> 33.2.6 </t>
  </si>
  <si>
    <t xml:space="preserve"> 89728 </t>
  </si>
  <si>
    <t>CURVA CURTA 90 GRAUS, PVC, SERIE NORMAL, ESGOTO PREDIAL, DN 40 MM, JUNTA SOLDÁVEL, FORNECIDO E INSTALADO EM RAMAL DE DESCARGA OU RAMAL DE ESGOTO SANITÁRIO. AF_08/2022</t>
  </si>
  <si>
    <t xml:space="preserve"> 33.2.7 </t>
  </si>
  <si>
    <t xml:space="preserve"> 33.2.8 </t>
  </si>
  <si>
    <t xml:space="preserve"> 33.2.9 </t>
  </si>
  <si>
    <t xml:space="preserve"> 33.2.10 </t>
  </si>
  <si>
    <t xml:space="preserve"> 89739 </t>
  </si>
  <si>
    <t>JOELHO 45 GRAUS, PVC, SERIE NORMAL, ESGOTO PREDIAL, DN 75 MM, JUNTA ELÁSTICA, FORNECIDO E INSTALADO EM RAMAL DE DESCARGA OU RAMAL DE ESGOTO SANITÁRIO. AF_08/2022</t>
  </si>
  <si>
    <t xml:space="preserve"> 33.2.11 </t>
  </si>
  <si>
    <t xml:space="preserve"> 33.2.12 </t>
  </si>
  <si>
    <t xml:space="preserve"> 33.2.13 </t>
  </si>
  <si>
    <t xml:space="preserve"> 33.2.14 </t>
  </si>
  <si>
    <t xml:space="preserve"> 33.2.15 </t>
  </si>
  <si>
    <t xml:space="preserve"> 89795 </t>
  </si>
  <si>
    <t>JUNÇÃO SIMPLES, PVC, SERIE NORMAL, ESGOTO PREDIAL, DN 75 X 75 MM, JUNTA ELÁSTICA, FORNECIDO E INSTALADO EM RAMAL DE DESCARGA OU RAMAL DE ESGOTO SANITÁRIO. AF_08/2022</t>
  </si>
  <si>
    <t xml:space="preserve"> 33.2.16 </t>
  </si>
  <si>
    <t xml:space="preserve"> 89713 </t>
  </si>
  <si>
    <t>TUBO PVC, SERIE NORMAL, ESGOTO PREDIAL, DN 75 MM, FORNECIDO E INSTALADO EM RAMAL DE DESCARGA OU RAMAL DE ESGOTO SANITÁRIO. AF_08/2022</t>
  </si>
  <si>
    <t xml:space="preserve"> 33.2.17 </t>
  </si>
  <si>
    <t xml:space="preserve"> 33.2.18 </t>
  </si>
  <si>
    <t xml:space="preserve"> 89744 </t>
  </si>
  <si>
    <t>JOELHO 90 GRAUS, PVC, SERIE NORMAL, ESGOTO PREDIAL, DN 100 MM, JUNTA ELÁSTICA, FORNECIDO E INSTALADO EM RAMAL DE DESCARGA OU RAMAL DE ESGOTO SANITÁRIO. AF_08/2022</t>
  </si>
  <si>
    <t xml:space="preserve"> 33.2.19 </t>
  </si>
  <si>
    <t xml:space="preserve"> 89737 </t>
  </si>
  <si>
    <t>JOELHO 90 GRAUS, PVC, SERIE NORMAL, ESGOTO PREDIAL, DN 75 MM, JUNTA ELÁSTICA, FORNECIDO E INSTALADO EM RAMAL DE DESCARGA OU RAMAL DE ESGOTO SANITÁRIO. AF_08/2022</t>
  </si>
  <si>
    <t xml:space="preserve"> 33.2.20 </t>
  </si>
  <si>
    <t xml:space="preserve"> 89833 </t>
  </si>
  <si>
    <t>TE, PVC, SERIE NORMAL, ESGOTO PREDIAL, DN 100 X 100 MM, JUNTA ELÁSTICA, FORNECIDO E INSTALADO EM PRUMADA DE ESGOTO SANITÁRIO OU VENTILAÇÃO. AF_08/2022</t>
  </si>
  <si>
    <t xml:space="preserve"> 33.2.21 </t>
  </si>
  <si>
    <t xml:space="preserve"> 98110 </t>
  </si>
  <si>
    <t>CAIXA DE GORDURA PEQUENA (CAPACIDADE: 19 L), CIRCULAR, EM PVC, DIÂMETRO INTERNO= 0,3 M. AF_12/2020</t>
  </si>
  <si>
    <t xml:space="preserve"> 33.2.22 </t>
  </si>
  <si>
    <t xml:space="preserve"> 89712 </t>
  </si>
  <si>
    <t>TUBO PVC, SERIE NORMAL, ESGOTO PREDIAL, DN 50 MM, FORNECIDO E INSTALADO EM RAMAL DE DESCARGA OU RAMAL DE ESGOTO SANITÁRIO. AF_08/2022</t>
  </si>
  <si>
    <t xml:space="preserve"> 33.2.23 </t>
  </si>
  <si>
    <t xml:space="preserve"> 33.2.24 </t>
  </si>
  <si>
    <t xml:space="preserve"> SEINFRA RL 579 </t>
  </si>
  <si>
    <t>ANEL DE BORRACHA PARA TUBO PVC SANITÁRIO D = 100MM</t>
  </si>
  <si>
    <t xml:space="preserve"> 33.2.25 </t>
  </si>
  <si>
    <t xml:space="preserve"> SEINFRA RL 580 </t>
  </si>
  <si>
    <t>ANEL DE BORRACHA PARA TUBO PVC SANITÁRIO D = 50MM</t>
  </si>
  <si>
    <t xml:space="preserve"> 33.2.26 </t>
  </si>
  <si>
    <t xml:space="preserve"> SEINFRA RL 581 </t>
  </si>
  <si>
    <t>ANEL DE BORRACHA PARA TUBO PVC SANITÁRIO D = 75MM</t>
  </si>
  <si>
    <t xml:space="preserve"> 33.2.27 </t>
  </si>
  <si>
    <t xml:space="preserve"> SEINFRA RL 588 </t>
  </si>
  <si>
    <t>TE, PVC, SERIE NORMAL, ESGOTO PREDIAL, DN 75 X 50 MM, JUNTA ELÁSTICA, FORNECIDO E INSTALADO EM PRUMADA DE ESGOTO SANITÁRIO OU VENTILAÇÃO. AF_08/2022</t>
  </si>
  <si>
    <t xml:space="preserve"> 33.2.28 </t>
  </si>
  <si>
    <t xml:space="preserve"> 89811 </t>
  </si>
  <si>
    <t>CURVA CURTA 90 GRAUS, PVC, SERIE NORMAL, ESGOTO PREDIAL, DN 100 MM, JUNTA ELÁSTICA, FORNECIDO E INSTALADO EM PRUMADA DE ESGOTO SANITÁRIO OU VENTILAÇÃO. AF_08/2022</t>
  </si>
  <si>
    <t xml:space="preserve"> 33.2.29 </t>
  </si>
  <si>
    <t xml:space="preserve"> 33.2.30 </t>
  </si>
  <si>
    <t xml:space="preserve"> SEINFRA RL 800 </t>
  </si>
  <si>
    <t>TUBO DE PEAD CORRUGADO, DN 200 MM, PARA REDE DE AGUA OU ESGOTO - FORNECIMENTO E ASSENTAMENTO.</t>
  </si>
  <si>
    <t xml:space="preserve"> 33.2.31 </t>
  </si>
  <si>
    <t xml:space="preserve"> SEINFRA RL 801 </t>
  </si>
  <si>
    <t>TUBO DE PEAD CORRUGADO, DN 250 MM, PARA REDE DE AGUA OU ESGOTO - FORNECIMENTO E ASSENTAMENTO.</t>
  </si>
  <si>
    <t xml:space="preserve"> 33.2.32 </t>
  </si>
  <si>
    <t xml:space="preserve"> SEINFRA RL 802 </t>
  </si>
  <si>
    <t>TUBO DE PEAD CORRUGADO, DN 300 MM, PARA REDE DE AGUA OU ESGOTO - FORNECIMENTO E ASSENTAMENTO.</t>
  </si>
  <si>
    <t xml:space="preserve"> 33.2.33 </t>
  </si>
  <si>
    <t xml:space="preserve"> SEINFRA RL 803 </t>
  </si>
  <si>
    <t>Joelho de 90°com bolsa para anel, em pvc rígido c/ anéis, para esgoto secundário, diâm = 40mm</t>
  </si>
  <si>
    <t xml:space="preserve"> 33.2.34 </t>
  </si>
  <si>
    <t xml:space="preserve"> 89752 </t>
  </si>
  <si>
    <t>LUVA SIMPLES, PVC, SERIE NORMAL, ESGOTO PREDIAL, DN 40 MM, JUNTA SOLDÁVEL, FORNECIDO E INSTALADO EM RAMAL DE DESCARGA OU RAMAL DE ESGOTO SANITÁRIO. AF_08/2022</t>
  </si>
  <si>
    <t xml:space="preserve"> 33.2.35 </t>
  </si>
  <si>
    <t xml:space="preserve"> 33.2.36 </t>
  </si>
  <si>
    <t xml:space="preserve"> 33.2.37 </t>
  </si>
  <si>
    <t xml:space="preserve"> 33.2.38 </t>
  </si>
  <si>
    <t xml:space="preserve"> 95693 </t>
  </si>
  <si>
    <t>LUVA SIMPLES, PVC, SÉRIE NORMAL, ESGOTO PREDIAL, DN 150 MM, JUNTA ELÁSTICA, FORNECIDO E INSTALADO EM SUBCOLETOR AÉREO DE ESGOTO SANITÁRIO. AF_08/2022</t>
  </si>
  <si>
    <t xml:space="preserve"> 33.2.39 </t>
  </si>
  <si>
    <t xml:space="preserve"> 89549 </t>
  </si>
  <si>
    <t>REDUÇÃO EXCÊNTRICA, PVC, SERIE R, ÁGUA PLUVIAL, DN 75 X 50 MM, JUNTA ELÁSTICA, FORNECIDO E INSTALADO EM RAMAL DE ENCAMINHAMENTO. AF_06/2022</t>
  </si>
  <si>
    <t xml:space="preserve"> 33.2.40 </t>
  </si>
  <si>
    <t xml:space="preserve"> 33.2.41 </t>
  </si>
  <si>
    <t xml:space="preserve"> 33.2.42 </t>
  </si>
  <si>
    <t xml:space="preserve"> 104352 </t>
  </si>
  <si>
    <t>TE, PVC, SÉRIE NORMAL, ESGOTO PREDIAL, DN 100 X 50 MM, JUNTA ELÁSTICA, FORNECIDO E INSTALADO EM PRUMADA DE ESGOTO SANITÁRIO OU VENTILAÇÃO. AF_08/2022</t>
  </si>
  <si>
    <t xml:space="preserve"> 33.2.43 </t>
  </si>
  <si>
    <t xml:space="preserve"> 104354 </t>
  </si>
  <si>
    <t>TE, PVC, SÉRIE NORMAL, ESGOTO PREDIAL, DN 100 X 75 MM, JUNTA ELÁSTICA, FORNECIDO E INSTALADO EM PRUMADA DE ESGOTO SANITÁRIO OU VENTILAÇÃO. AF_08/2022</t>
  </si>
  <si>
    <t xml:space="preserve"> 33.2.44 </t>
  </si>
  <si>
    <t xml:space="preserve"> 89825 </t>
  </si>
  <si>
    <t>TE, PVC, SERIE NORMAL, ESGOTO PREDIAL, DN 50 X 50 MM, JUNTA ELÁSTICA, FORNECIDO E INSTALADO EM PRUMADA DE ESGOTO SANITÁRIO OU VENTILAÇÃO. AF_08/2022</t>
  </si>
  <si>
    <t xml:space="preserve"> 33.2.45 </t>
  </si>
  <si>
    <t xml:space="preserve"> SEINFRA RL 805 </t>
  </si>
  <si>
    <t>Vedação para saída de vaso sanitário em  pvc rígido soldável, para esgoto primário, diâm = 100mm</t>
  </si>
  <si>
    <t xml:space="preserve"> 33.2.46 </t>
  </si>
  <si>
    <t xml:space="preserve"> 33.2.47 </t>
  </si>
  <si>
    <t xml:space="preserve"> SEINFRA RL 808 </t>
  </si>
  <si>
    <t>SUMIDOURO CIRCULAR, EM CONCRETO PRÉ-MOLDADO, DIÂMETRO INTERNO = 2,5 M, ALTURA INTERNA = 3,5 M, VOLUME ÚTIL: 17000,0 L (PARA 180 CONTRIBUINTES). AF_12/2020</t>
  </si>
  <si>
    <t xml:space="preserve"> 33.2.48 </t>
  </si>
  <si>
    <t xml:space="preserve"> SEINFRA RL 810 </t>
  </si>
  <si>
    <t>SUMIDOURO CIRCULAR, EM CONCRETO PRÉ-MOLDADO, DIÂMETRO INTERNO = 2,0 M, ALTURA INTERNA = 2,0 M, VOLUME ÚTIL: 6200,0 L (PARA 80 CONTRIBUINTES). AF_12/2020</t>
  </si>
  <si>
    <t xml:space="preserve"> 33.2.49 </t>
  </si>
  <si>
    <t xml:space="preserve"> SEINFRA RL 811 </t>
  </si>
  <si>
    <t>SUMIDOURO CIRCULAR, EM CONCRETO PRÉ-MOLDADO, DIÂMETRO INTERNO = 2,5 M, ALTURA INTERNA = 2,0 M, VOLUME ÚTIL: 9800,0 L (PARA 120 CONTRIBUINTES). AF_12/2020</t>
  </si>
  <si>
    <t xml:space="preserve"> 33.2.50 </t>
  </si>
  <si>
    <t xml:space="preserve"> SEINFRA RL 812 </t>
  </si>
  <si>
    <t>Fossa séptica em alvenaria bloco de cimento e concreto armado, dimensões internas 1,50 x 3,00 x 1,20 m</t>
  </si>
  <si>
    <t xml:space="preserve"> 33.2.51 </t>
  </si>
  <si>
    <t xml:space="preserve"> SEINFRA RL 814 </t>
  </si>
  <si>
    <t>Fossa séptica em alvenaria bloco de cimento e concreto armado, dimensões internas 1,75 x 3,50 x 1,50 m</t>
  </si>
  <si>
    <t xml:space="preserve"> 33.2.52 </t>
  </si>
  <si>
    <t xml:space="preserve"> SEINFRA RL 816 </t>
  </si>
  <si>
    <t>Fossa séptica em alvenaria bloco de cimento e concreto armado, dimensões internas 1,50 x 3,00 x 1,50 m</t>
  </si>
  <si>
    <t xml:space="preserve"> 34 </t>
  </si>
  <si>
    <t>INSTALAÇÕES ELÉTRICAS</t>
  </si>
  <si>
    <t xml:space="preserve"> 34.1 </t>
  </si>
  <si>
    <t>INFRAESTRUTURA</t>
  </si>
  <si>
    <t xml:space="preserve"> 34.1.1 </t>
  </si>
  <si>
    <t xml:space="preserve"> 91940 </t>
  </si>
  <si>
    <t>CAIXA RETANGULAR 4" X 2" MÉDIA (1,30 M DO PISO), PVC, INSTALADA EM PAREDE - FORNECIMENTO E INSTALAÇÃO. AF_03/2023</t>
  </si>
  <si>
    <t xml:space="preserve"> 34.1.2 </t>
  </si>
  <si>
    <t xml:space="preserve"> 91934 </t>
  </si>
  <si>
    <t>CABO DE COBRE FLEXÍVEL ISOLADO, 16 MM², ANTI-CHAMA 450/750 V, PARA CIRCUITOS TERMINAIS - FORNECIMENTO E INSTALAÇÃO. AF_03/2023</t>
  </si>
  <si>
    <t xml:space="preserve"> 34.1.3 </t>
  </si>
  <si>
    <t xml:space="preserve"> 34.1.4 </t>
  </si>
  <si>
    <t xml:space="preserve"> 34.1.5 </t>
  </si>
  <si>
    <t xml:space="preserve"> 34.1.6 </t>
  </si>
  <si>
    <t xml:space="preserve"> 91955 </t>
  </si>
  <si>
    <t>INTERRUPTOR PARALELO (1 MÓDULO), 10A/250V, INCLUINDO SUPORTE E PLACA - FORNECIMENTO E INSTALAÇÃO. AF_03/2023</t>
  </si>
  <si>
    <t xml:space="preserve"> 34.1.7 </t>
  </si>
  <si>
    <t xml:space="preserve"> 34.1.8 </t>
  </si>
  <si>
    <t xml:space="preserve"> 34.1.9 </t>
  </si>
  <si>
    <t xml:space="preserve"> 92002 </t>
  </si>
  <si>
    <t>TOMADA MÉDIA DE EMBUTIR (2 MÓDULOS), 2P+T 10 A, SEM SUPORTE E SEM PLACA - FORNECIMENTO E INSTALAÇÃO. AF_03/2023</t>
  </si>
  <si>
    <t xml:space="preserve"> 34.1.10 </t>
  </si>
  <si>
    <t xml:space="preserve"> 91994 </t>
  </si>
  <si>
    <t>TOMADA MÉDIA DE EMBUTIR (1 MÓDULO), 2P+T 10 A, SEM SUPORTE E SEM PLACA - FORNECIMENTO E INSTALAÇÃO. AF_03/2023</t>
  </si>
  <si>
    <t xml:space="preserve"> 34.1.11 </t>
  </si>
  <si>
    <t xml:space="preserve"> SEINFRA RL 820 </t>
  </si>
  <si>
    <t>ELETRODUTO FLEXÍVEL CORRUGADO, PEAD, DN 32 MM (1"), PARA CIRCUITOS TERMINAIS, INSTALADO EM PAREDE - FORNECIMENTO E INSTALAÇÃO.</t>
  </si>
  <si>
    <t xml:space="preserve"> 34.1.12 </t>
  </si>
  <si>
    <t xml:space="preserve"> 34.1.13 </t>
  </si>
  <si>
    <t xml:space="preserve"> 34.1.14 </t>
  </si>
  <si>
    <t xml:space="preserve"> 34.1.15 </t>
  </si>
  <si>
    <t xml:space="preserve"> 93669 </t>
  </si>
  <si>
    <t>DISJUNTOR TRIPOLAR TIPO DIN, CORRENTE NOMINAL DE 20A - FORNECIMENTO E INSTALAÇÃO. AF_07/2025</t>
  </si>
  <si>
    <t xml:space="preserve"> 34.1.16 </t>
  </si>
  <si>
    <t xml:space="preserve"> 34.1.17 </t>
  </si>
  <si>
    <t xml:space="preserve"> 92990 </t>
  </si>
  <si>
    <t>CABO DE COBRE FLEXÍVEL ISOLADO, 70 MM², ANTI-CHAMA 0,6/1,0 KV, PARA REDE ENTERRADA DE DISTRIBUIÇÃO DE ENERGIA ELÉTRICA - FORNECIMENTO E INSTALAÇÃO. AF_12/2021</t>
  </si>
  <si>
    <t xml:space="preserve"> 34.1.18 </t>
  </si>
  <si>
    <t xml:space="preserve"> 34.1.19 </t>
  </si>
  <si>
    <t xml:space="preserve"> 34.1.20 </t>
  </si>
  <si>
    <t xml:space="preserve"> 101895 </t>
  </si>
  <si>
    <t>DISJUNTOR TERMOMAGNÉTICO TRIPOLAR, CORRENTE NOMINAL DE 125A - FORNECIMENTO E INSTALAÇÃO. AF_07/2025</t>
  </si>
  <si>
    <t xml:space="preserve"> 34.1.21 </t>
  </si>
  <si>
    <t xml:space="preserve"> 106020 </t>
  </si>
  <si>
    <t>DISJUNTOR TRIPOLAR DIN 63A - FORNECIMENTO E INSTALAÇÃO. AF_07/2025</t>
  </si>
  <si>
    <t xml:space="preserve"> 34.1.22 </t>
  </si>
  <si>
    <t xml:space="preserve"> 93654 </t>
  </si>
  <si>
    <t>DISJUNTOR MONOPOLAR TIPO DIN, CORRENTE NOMINAL DE 16A - FORNECIMENTO E INSTALAÇÃO. AF_07/2025</t>
  </si>
  <si>
    <t xml:space="preserve"> 34.1.23 </t>
  </si>
  <si>
    <t xml:space="preserve"> 93655 </t>
  </si>
  <si>
    <t>DISJUNTOR MONOPOLAR TIPO DIN, CORRENTE NOMINAL DE 20A - FORNECIMENTO E INSTALAÇÃO. AF_07/2025</t>
  </si>
  <si>
    <t xml:space="preserve"> 34.1.24 </t>
  </si>
  <si>
    <t xml:space="preserve"> SEINFRA RL 628 </t>
  </si>
  <si>
    <t>QUADRO DE DISTRIBUIÇÃO DE ENERGIA EM CHAPA DE AÇO GALVANIZADO, DE EMBUTIR, COM BARRAMENTO TRIFÁSICO, PARA 50 DISJUNTORES DIN 225A - FORNECIMENTO E INSTALAÇÃO. AF_07/2025</t>
  </si>
  <si>
    <t xml:space="preserve"> 34.1.25 </t>
  </si>
  <si>
    <t xml:space="preserve"> SEINFRA RL 168 </t>
  </si>
  <si>
    <t>DISPOSITIVO DIFERENCIAL DR ALTA SENSIB.(30mA) TETRAPOLAR 25A</t>
  </si>
  <si>
    <t xml:space="preserve"> 34.1.26 </t>
  </si>
  <si>
    <t xml:space="preserve"> SEINFRA RL 164 </t>
  </si>
  <si>
    <t>DISPOSITIVO PROTETOR DE SURTO 275V, 80 KA, TRIFASICO</t>
  </si>
  <si>
    <t xml:space="preserve"> 34.1.27 </t>
  </si>
  <si>
    <t xml:space="preserve"> 34.1.28 </t>
  </si>
  <si>
    <t xml:space="preserve"> SEINFRA RL 547 </t>
  </si>
  <si>
    <t>CAIXA DE PASSAGEM  EM ALVENARIA SEM FUNDO COM TAMPA 300X300X300</t>
  </si>
  <si>
    <t xml:space="preserve"> 34.1.29 </t>
  </si>
  <si>
    <t xml:space="preserve"> SEINFRA RL 160 </t>
  </si>
  <si>
    <t>PLACA COM UM FURO IMPERIA BRANCO IRIEL P/ SAIDA CABO DE SOM</t>
  </si>
  <si>
    <t xml:space="preserve"> 34.1.30 </t>
  </si>
  <si>
    <t xml:space="preserve"> SEINFRA RL 790 </t>
  </si>
  <si>
    <t>ESPELHO / PLACA DE 1 POSTO 4" X 2", PARA INSTALACAO DE TOMADAS E INTERRUPTORES</t>
  </si>
  <si>
    <t xml:space="preserve"> 34.1.31 </t>
  </si>
  <si>
    <t xml:space="preserve"> SEINFRA RL 789 </t>
  </si>
  <si>
    <t>ESPELHO / PLACA DE 2 POSTOS 4" X 2", PARA INSTALACAO DE TOMADAS E INTERRUPTORES</t>
  </si>
  <si>
    <t xml:space="preserve"> 34.1.32 </t>
  </si>
  <si>
    <t xml:space="preserve"> 34.1.33 </t>
  </si>
  <si>
    <t xml:space="preserve"> 91992 </t>
  </si>
  <si>
    <t>TOMADA ALTA DE EMBUTIR (1 MÓDULO), 2P+T 10 A, INCLUINDO SUPORTE E PLACA - FORNECIMENTO E INSTALAÇÃO. AF_03/2023</t>
  </si>
  <si>
    <t xml:space="preserve"> 34.1.34 </t>
  </si>
  <si>
    <t xml:space="preserve"> SEINFRA RL 752 </t>
  </si>
  <si>
    <t>Poste de aço galvanizado cônico contínuo reto, altura total 10m, com base de fixação</t>
  </si>
  <si>
    <t xml:space="preserve"> 34.1.35 </t>
  </si>
  <si>
    <t xml:space="preserve"> SEINFRA RL 778 </t>
  </si>
  <si>
    <t>Poste decorativo com 02 pétalas, em tubo de alumínio com fotocélula, com 6,00m, inclusive lâmpada LED de 30W. conforme projeto</t>
  </si>
  <si>
    <t xml:space="preserve"> 34.1.36 </t>
  </si>
  <si>
    <t xml:space="preserve"> 91856 </t>
  </si>
  <si>
    <t>ELETRODUTO FLEXÍVEL CORRUGADO, PVC, DN 32 MM (1"), PARA CIRCUITOS TERMINAIS, INSTALADO EM PAREDE - FORNECIMENTO E INSTALAÇÃO. AF_03/2023</t>
  </si>
  <si>
    <t xml:space="preserve"> 34.1.37 </t>
  </si>
  <si>
    <t xml:space="preserve"> 91854 </t>
  </si>
  <si>
    <t>ELETRODUTO FLEXÍVEL CORRUGADO, PVC, DN 25 MM (3/4"), PARA CIRCUITOS TERMINAIS, INSTALADO EM PAREDE - FORNECIMENTO E INSTALAÇÃO. AF_03/2023</t>
  </si>
  <si>
    <t xml:space="preserve"> 34.1.38 </t>
  </si>
  <si>
    <t xml:space="preserve"> 34.1.39 </t>
  </si>
  <si>
    <t xml:space="preserve"> 97667 </t>
  </si>
  <si>
    <t>ELETRODUTO FLEXÍVEL CORRUGADO, PEAD, DN 50 (1 1/2"), PARA REDE ENTERRADA DE DISTRIBUIÇÃO DE ENERGIA ELÉTRICA - FORNECIMENTO E INSTALAÇÃO. AF_12/2021</t>
  </si>
  <si>
    <t xml:space="preserve"> 34.1.40 </t>
  </si>
  <si>
    <t xml:space="preserve"> 91850 </t>
  </si>
  <si>
    <t>ELETRODUTO FLEXÍVEL CORRUGADO, PEAD, DN 40 MM (1 1/4"), PARA CIRCUITOS TERMINAIS, INSTALADO EM LAJE - FORNECIMENTO E INSTALAÇÃO. AF_03/2023</t>
  </si>
  <si>
    <t xml:space="preserve"> 34.1.41 </t>
  </si>
  <si>
    <t xml:space="preserve"> 97668 </t>
  </si>
  <si>
    <t>ELETRODUTO FLEXÍVEL CORRUGADO, PEAD, DN 63 (2"), PARA REDE ENTERRADA DE DISTRIBUIÇÃO DE ENERGIA ELÉTRICA - FORNECIMENTO E INSTALAÇÃO. AF_12/2021</t>
  </si>
  <si>
    <t xml:space="preserve"> 34.1.42 </t>
  </si>
  <si>
    <t xml:space="preserve"> 97669 </t>
  </si>
  <si>
    <t>ELETRODUTO FLEXÍVEL CORRUGADO, PEAD, DN 90 (3"), PARA REDE ENTERRADA DE DISTRIBUIÇÃO DE ENERGIA ELÉTRICA - FORNECIMENTO E INSTALAÇÃO. AF_12/2021</t>
  </si>
  <si>
    <t xml:space="preserve"> 34.1.43 </t>
  </si>
  <si>
    <t xml:space="preserve"> SEINFRA RL 791 </t>
  </si>
  <si>
    <t>Fornecimento, assetamento de entrada de energia em Poste de concreto duplo T 7/150</t>
  </si>
  <si>
    <t xml:space="preserve"> 34.1.44 </t>
  </si>
  <si>
    <t xml:space="preserve"> SEINFRA RL 792 </t>
  </si>
  <si>
    <t>Fornecimento e assentamento de tubo de aço galvanizado de 3"</t>
  </si>
  <si>
    <t xml:space="preserve"> 34.1.45 </t>
  </si>
  <si>
    <t xml:space="preserve"> 34.1.46 </t>
  </si>
  <si>
    <t xml:space="preserve"> 34.1.47 </t>
  </si>
  <si>
    <t xml:space="preserve"> 34.1.48 </t>
  </si>
  <si>
    <t xml:space="preserve"> 34.1.49 </t>
  </si>
  <si>
    <t xml:space="preserve"> 34.1.50 </t>
  </si>
  <si>
    <t xml:space="preserve"> 34.1.51 </t>
  </si>
  <si>
    <t xml:space="preserve"> 34.1.52 </t>
  </si>
  <si>
    <t xml:space="preserve"> 34.1.53 </t>
  </si>
  <si>
    <t xml:space="preserve"> 34.1.54 </t>
  </si>
  <si>
    <t xml:space="preserve"> SEINFRA RL 793 </t>
  </si>
  <si>
    <t>LUVA PARA ELETRODUTO, PVC, SOLDÁVEL, DN 32 MM (1''), APARENTE - FORNECIMENTO E INSTALAÇÃO.</t>
  </si>
  <si>
    <t xml:space="preserve"> 34.1.55 </t>
  </si>
  <si>
    <t xml:space="preserve"> SEINFRA RL 794 </t>
  </si>
  <si>
    <t>LUVA PARA ELETRODUTO, PVC, SOLDÁVEL, DN 25 MM (3/4''), APARENTE - FORNECIMENTO E INSTALAÇÃO.</t>
  </si>
  <si>
    <t xml:space="preserve"> 34.1.56 </t>
  </si>
  <si>
    <t xml:space="preserve"> 97359 </t>
  </si>
  <si>
    <t>QUADRO DE MEDIÇÃO GERAL DE ENERGIA COM 8 MEDIDORES - FORNECIMENTO E INSTALAÇÃO. AF_07/2025</t>
  </si>
  <si>
    <t xml:space="preserve"> 34.1.57 </t>
  </si>
  <si>
    <t xml:space="preserve"> 97361 </t>
  </si>
  <si>
    <t>QUADRO DE MEDIÇÃO GERAL DE ENERGIA COM 16 MEDIDORES - FORNECIMENTO E INSTALAÇÃO. AF_07/2025</t>
  </si>
  <si>
    <t xml:space="preserve"> 34.1.58 </t>
  </si>
  <si>
    <t xml:space="preserve"> 34.1.59 </t>
  </si>
  <si>
    <t xml:space="preserve"> 93656 </t>
  </si>
  <si>
    <t>DISJUNTOR MONOPOLAR TIPO DIN, CORRENTE NOMINAL DE 25A - FORNECIMENTO E INSTALAÇÃO. AF_07/2025</t>
  </si>
  <si>
    <t xml:space="preserve"> 34.1.60 </t>
  </si>
  <si>
    <t xml:space="preserve"> 34.1.61 </t>
  </si>
  <si>
    <t xml:space="preserve"> 34.1.62 </t>
  </si>
  <si>
    <t xml:space="preserve"> SEINFRA RL 795 </t>
  </si>
  <si>
    <t>Quadro de distribuição de embutir, em chapa de aço, para até 16 disjuntores, com barramento, padrão DIN, exclusive disjuntores</t>
  </si>
  <si>
    <t xml:space="preserve"> 34.1.63 </t>
  </si>
  <si>
    <t xml:space="preserve"> 34.1.64 </t>
  </si>
  <si>
    <t xml:space="preserve"> SEINFRA RL 796 </t>
  </si>
  <si>
    <t>Quadro de distribuição de embutir, em resina termoplástica, para até 12 disjuntores, com barramento, padrão DIN, exclusive disjuntores</t>
  </si>
  <si>
    <t xml:space="preserve"> 34.1.65 </t>
  </si>
  <si>
    <t xml:space="preserve"> 91167 </t>
  </si>
  <si>
    <t>FIXAÇÃO DE TUBOS HORIZONTAIS DE PPR DIÂMETROS MENORES OU IGUAIS A 40 MM COM ABRAÇADEIRA METÁLICA RÍGIDA TIPO U PERFIL 1 1/4", FIXADA EM PERFILADO EM LAJE. AF_09/2023_PS</t>
  </si>
  <si>
    <t xml:space="preserve"> 34.1.66 </t>
  </si>
  <si>
    <t xml:space="preserve"> SEINFRA RL 797 </t>
  </si>
  <si>
    <t>Caixa de passagem em alvenaria de tijolos cerâmico dim. int. = 0.40 x 0.40 x 0.40m, inclusive tampa</t>
  </si>
  <si>
    <t xml:space="preserve"> 34.2 </t>
  </si>
  <si>
    <t xml:space="preserve"> 34.2.1 </t>
  </si>
  <si>
    <t xml:space="preserve"> SEINFRA RL 756 </t>
  </si>
  <si>
    <t>LUMINÁRIA ARANDELA TIPO TARTARUGA, DE SOBREPOR, COM 1 LÂMPADA LED DE 15 W, SEM REATOR - FORNECIMENTO E INSTALAÇÃO. AF_09/2024</t>
  </si>
  <si>
    <t xml:space="preserve"> 34.2.2 </t>
  </si>
  <si>
    <t xml:space="preserve"> SEINFRA RL 749 </t>
  </si>
  <si>
    <t>Luminária em led 18W sobrepor, 120 x 8 cm, 4000K branco frio, conforme projeto</t>
  </si>
  <si>
    <t xml:space="preserve"> 34.2.3 </t>
  </si>
  <si>
    <t xml:space="preserve"> SEINFRA RL 151 </t>
  </si>
  <si>
    <t>LUMINARIA DE EMBUTIR PLAFON 18W LED BRANCO FRIO 22,5x22,5</t>
  </si>
  <si>
    <t xml:space="preserve"> 34.2.4 </t>
  </si>
  <si>
    <t xml:space="preserve"> SEINFRA RL 751 </t>
  </si>
  <si>
    <t>Luminária tubular 2 x 20 w 240 x 3 cm, 6500 K conforme projeto</t>
  </si>
  <si>
    <t xml:space="preserve"> 34.2.5 </t>
  </si>
  <si>
    <t xml:space="preserve"> SEINFRA RL 754 </t>
  </si>
  <si>
    <t>Spot para embutidos de solo redondo, estrutura em alumínio, preto, compatívelcom embutido de solo Focco grid e focco 30, ref. STH8700 da Stella ou similar</t>
  </si>
  <si>
    <t xml:space="preserve"> 34.2.6 </t>
  </si>
  <si>
    <t xml:space="preserve"> SEINFRA RL 755 </t>
  </si>
  <si>
    <t>Balizador, 6W, bivolt, 3000K, preto, com relé fotoelétrico</t>
  </si>
  <si>
    <t xml:space="preserve"> 34.3 </t>
  </si>
  <si>
    <t>SPDA</t>
  </si>
  <si>
    <t xml:space="preserve"> 34.3.1 </t>
  </si>
  <si>
    <t xml:space="preserve"> 34.3.2 </t>
  </si>
  <si>
    <t xml:space="preserve"> SEINFRA RL 550 </t>
  </si>
  <si>
    <t>CABO DE COBRE NU 16 MM2 MEIO-DURO - FORNECIMENTO E INSTALAÇÃO.</t>
  </si>
  <si>
    <t xml:space="preserve"> 34.3.3 </t>
  </si>
  <si>
    <t xml:space="preserve"> 35 </t>
  </si>
  <si>
    <t>URBANIZAÇÃO</t>
  </si>
  <si>
    <t xml:space="preserve"> 35.1 </t>
  </si>
  <si>
    <t>PAVIMENTAÇÃO E ACESSIBILIDADE</t>
  </si>
  <si>
    <t xml:space="preserve"> 35.1.1 </t>
  </si>
  <si>
    <t xml:space="preserve"> 94276 </t>
  </si>
  <si>
    <t>ASSENTAMENTO DE GUIA (MEIO-FIO) EM TRECHO CURVO, CONFECCIONADA EM CONCRETO PRÉ-FABRICADO, DIMENSÕES 100X15X13X20 CM (COMPRIMENTO X BASE INFERIOR X BASE SUPERIOR X ALTURA). AF_01/2024</t>
  </si>
  <si>
    <t xml:space="preserve"> 36 </t>
  </si>
  <si>
    <t>PAISAGISMO</t>
  </si>
  <si>
    <t xml:space="preserve"> 36.1 </t>
  </si>
  <si>
    <t xml:space="preserve"> 36.2 </t>
  </si>
  <si>
    <t xml:space="preserve"> 98516 </t>
  </si>
  <si>
    <t>PLANTIO DE PALMEIRA COM ALTURA DE MUDA MENOR OU IGUAL A 2,00 M . AF_07/2024</t>
  </si>
  <si>
    <t xml:space="preserve"> 37 </t>
  </si>
  <si>
    <t xml:space="preserve"> 37.1 </t>
  </si>
  <si>
    <t xml:space="preserve"> SEINFRA RL 768 </t>
  </si>
  <si>
    <t>Fornecimento e instalação de chapas de policarbonato 6mm com emendas e acabamento em policarbonato, aplicado em toldo/cobertura/fechamento/etc</t>
  </si>
  <si>
    <t xml:space="preserve"> 37.2 </t>
  </si>
  <si>
    <t xml:space="preserve"> 37.3 </t>
  </si>
  <si>
    <t xml:space="preserve"> 37.4 </t>
  </si>
  <si>
    <t xml:space="preserve"> 37.5 </t>
  </si>
  <si>
    <t xml:space="preserve"> 37.6 </t>
  </si>
  <si>
    <t xml:space="preserve"> SEINFRA RL 781 </t>
  </si>
  <si>
    <t>PALCO EM CONCRETO, ESPESSURA DE 25 CM, COM USO DE FORMAS EM MADEIRA SERRADA MOLDADA EM LOCO.</t>
  </si>
  <si>
    <t xml:space="preserve"> 37.7 </t>
  </si>
  <si>
    <t xml:space="preserve"> 37.8 </t>
  </si>
  <si>
    <t xml:space="preserve"> SEINFRA RL 785 </t>
  </si>
  <si>
    <t>Pórtico em portas com estrutura metálica com fechamento em ACM roxo</t>
  </si>
  <si>
    <t xml:space="preserve"> 37.9 </t>
  </si>
  <si>
    <t xml:space="preserve"> SEINFRA RL 786 </t>
  </si>
  <si>
    <t>EXECUÇÃO DE JARDINEIRA EM ALVENARIA CONVENCIONAL. CONFORME PROJETO.</t>
  </si>
  <si>
    <t>PLANILHA ORÇAMENTÁRIA</t>
  </si>
  <si>
    <t>PREFEITURA MUNICIPAL DE RIO LARGO</t>
  </si>
  <si>
    <t>SECRETARIA MUNICIPAL DE INFRAESTRUTURA</t>
  </si>
  <si>
    <t xml:space="preserve">BASE: </t>
  </si>
  <si>
    <t>SINAPI SETEMBRO 2025 E ORSE SETEMBRO 2025</t>
  </si>
  <si>
    <t>OBJETO:</t>
  </si>
  <si>
    <t>REVITALIZAÇÃO DA ORLA FLUVIAL DO RIO MUNDAÚ, NO MUNICÍPIO DE RIO LARGO/AL</t>
  </si>
  <si>
    <t>B.D.I.</t>
  </si>
  <si>
    <t>Encargos Sociais</t>
  </si>
  <si>
    <t>Desonerado: embutido nos preços unitário dos insumos de mão de obra, de acordo com as bases.</t>
  </si>
  <si>
    <t>Curva ABC de Serviços</t>
  </si>
  <si>
    <t>Tipo</t>
  </si>
  <si>
    <t>Peso Acumulado (%)</t>
  </si>
  <si>
    <t>PISO - PISOS</t>
  </si>
  <si>
    <t>Telhamento para Cobertura</t>
  </si>
  <si>
    <t>COBE - COBERTURA</t>
  </si>
  <si>
    <t>Radier, Piso de Concreto e Laje sobre Solo</t>
  </si>
  <si>
    <t>SEDI - SERVIÇOS DIVERSOS</t>
  </si>
  <si>
    <t>Impermeabilização, Proteção Mecânica e Tratamento de Junta</t>
  </si>
  <si>
    <t>Alvenaria de Vedação</t>
  </si>
  <si>
    <t>ASTU - ASSENTAMENTO DE TUBOS E PECAS</t>
  </si>
  <si>
    <t>334,99</t>
  </si>
  <si>
    <t>ESQV - ESQUADRIAS/FERRAGENS/VIDROS</t>
  </si>
  <si>
    <t>Fôrmas para Estruturas de Concreto Armado</t>
  </si>
  <si>
    <t>PARE - PAREDES/PAINEIS</t>
  </si>
  <si>
    <t>Instalações Elétricas - Eletrodutos Embutidos, Cabos, Caixas, Tomadas e Interruptores</t>
  </si>
  <si>
    <t>Postes de Concreto e Metálicos</t>
  </si>
  <si>
    <t>Drenos</t>
  </si>
  <si>
    <t>FUES - FUNDAÇÕES E ESTRUTURAS</t>
  </si>
  <si>
    <t>Pintura Interna</t>
  </si>
  <si>
    <t>Armação para Estruturas de Concreto Armado</t>
  </si>
  <si>
    <t>Fundações Rasas (Blocos, Sapatas, Vigas Baldrame)</t>
  </si>
  <si>
    <t>Esquadrias - Portas</t>
  </si>
  <si>
    <t>CANT - CANTEIRO DE OBRAS</t>
  </si>
  <si>
    <t>Massa Única Externa</t>
  </si>
  <si>
    <t>Massa Única Interna</t>
  </si>
  <si>
    <t>Poços de Visita e Caixas para Bocas de Lobo</t>
  </si>
  <si>
    <t>Louças e Metais</t>
  </si>
  <si>
    <t>Estrutura e Trama para Cobertura</t>
  </si>
  <si>
    <t>DROP - DRENAGEM/OBRAS DE CONTENÇÃO / POÇOS DE VISITA E CAIXAS</t>
  </si>
  <si>
    <t>Mobiliário Urbano</t>
  </si>
  <si>
    <t>744,03</t>
  </si>
  <si>
    <t>Argamassas</t>
  </si>
  <si>
    <t>Instalações Elétricas - Quadros, Cabos, Disjuntores, Contatores e Barramentos Blindados</t>
  </si>
  <si>
    <t>Esquadrias - Janelas</t>
  </si>
  <si>
    <t>Caixas de Água para Edificações</t>
  </si>
  <si>
    <t>Edificação</t>
  </si>
  <si>
    <t>Chapisco</t>
  </si>
  <si>
    <t>Pintura Externa</t>
  </si>
  <si>
    <t>SERP - SERVIÇOS PRELIMINARES</t>
  </si>
  <si>
    <t>Instalações Prediais de Esgoto - Tubos e Conexões</t>
  </si>
  <si>
    <t>Iluminação Predial e Monitoramento</t>
  </si>
  <si>
    <t>Concretagem para Estruturas de Concreto Armado</t>
  </si>
  <si>
    <t>Aterro e Reaterro de Valas</t>
  </si>
  <si>
    <t>515,5</t>
  </si>
  <si>
    <t>Fossas e Sumidouros</t>
  </si>
  <si>
    <t>17,4</t>
  </si>
  <si>
    <t>96,46</t>
  </si>
  <si>
    <t>545,6</t>
  </si>
  <si>
    <t>Sistemas de Medição</t>
  </si>
  <si>
    <t>Instalações Hidráulicas - Reservação e Bombas de Recalque</t>
  </si>
  <si>
    <t>150,7</t>
  </si>
  <si>
    <t>Vidros e Espelhos</t>
  </si>
  <si>
    <t>INHI - INSTALAÇÕES HIDROS SANITÁRIAS</t>
  </si>
  <si>
    <t>79,97</t>
  </si>
  <si>
    <t>INEL - INSTALAÇÃO ELÉTRICA/ELETRIFICAÇÃO E ILUMINAÇÃO EXTERNA</t>
  </si>
  <si>
    <t>Instalações Elétricas - Eletrodutos, Conexões e Conduletes Aparentes</t>
  </si>
  <si>
    <t>Pintura em Madeira</t>
  </si>
  <si>
    <t>24,85</t>
  </si>
  <si>
    <t>Válvulas e Registros para Sistemas Prediais</t>
  </si>
  <si>
    <t>94,3</t>
  </si>
  <si>
    <t>37,04</t>
  </si>
  <si>
    <t>54,6</t>
  </si>
  <si>
    <t>52,41</t>
  </si>
  <si>
    <t>984,45</t>
  </si>
  <si>
    <t>14,23</t>
  </si>
  <si>
    <t>12,5</t>
  </si>
  <si>
    <t>10,6</t>
  </si>
  <si>
    <t>8,89</t>
  </si>
  <si>
    <t>18,8</t>
  </si>
  <si>
    <t>12,9</t>
  </si>
  <si>
    <t>5,8</t>
  </si>
  <si>
    <t>6,9</t>
  </si>
  <si>
    <t>2,41</t>
  </si>
  <si>
    <t>Total sem BDI</t>
  </si>
  <si>
    <t>Total do BDI</t>
  </si>
  <si>
    <t>Total Geral</t>
  </si>
  <si>
    <t>CURVA ABC</t>
  </si>
  <si>
    <t>Composições Analíticas com Preço Unitário</t>
  </si>
  <si>
    <t>Composições Principais</t>
  </si>
  <si>
    <t>Composição</t>
  </si>
  <si>
    <t>Composição Auxiliar</t>
  </si>
  <si>
    <t xml:space="preserve"> 95469 </t>
  </si>
  <si>
    <t>VASO SANITARIO SIFONADO CONVENCIONAL COM LOUÇA BRANCA - FORNECIMENTO E INSTALAÇÃO. AF_01/2020</t>
  </si>
  <si>
    <t xml:space="preserve"> 1199 </t>
  </si>
  <si>
    <t>ORSE</t>
  </si>
  <si>
    <t>Ponto de água fria aparente, c/material pvc rígido soldável Ø 25mm</t>
  </si>
  <si>
    <t>Tubos e Conexões de PVC Rígido Soldável</t>
  </si>
  <si>
    <t xml:space="preserve"> 94970 </t>
  </si>
  <si>
    <t>CONCRETO FCK = 20MPA, TRAÇO 1:2,7:3 (EM MASSA SECA DE CIMENTO/ AREIA MÉDIA/ BRITA 1) - PREPARO MECÂNICO COM BETONEIRA 600 L. AF_05/2021</t>
  </si>
  <si>
    <t>Produção de Concreto</t>
  </si>
  <si>
    <t xml:space="preserve"> 88262 </t>
  </si>
  <si>
    <t>CARPINTEIRO DE FORMAS COM ENCARGOS COMPLEMENTARES</t>
  </si>
  <si>
    <t>Livro SINAPI: Cálculos e Parâmetros</t>
  </si>
  <si>
    <t>H</t>
  </si>
  <si>
    <t xml:space="preserve"> 1683 </t>
  </si>
  <si>
    <t>Ponto de esgoto com tubo de pvc rígido soldável de Ø 100 mm (vaso sanitário)</t>
  </si>
  <si>
    <t>Tubos e Conexões de PVC Rígido Soldável para Esgoto</t>
  </si>
  <si>
    <t>pt</t>
  </si>
  <si>
    <t xml:space="preserve"> 3644 </t>
  </si>
  <si>
    <t>Acabamento de superfície de piso de concreto com desempolamento manual</t>
  </si>
  <si>
    <t>Pavimentações Externas</t>
  </si>
  <si>
    <t xml:space="preserve"> 92544 </t>
  </si>
  <si>
    <t>TRAMA DE MADEIRA COMPOSTA POR TERÇAS PARA TELHADOS DE ATÉ 2 ÁGUAS PARA TELHA ESTRUTURAL DE FIBROCIMENTO, INCLUSO TRANSPORTE VERTICAL. AF_07/2019</t>
  </si>
  <si>
    <t xml:space="preserve"> 89353 </t>
  </si>
  <si>
    <t>REGISTRO DE GAVETA BRUTO, LATÃO, ROSCÁVEL, 3/4" - FORNECIMENTO E INSTALAÇÃO. AF_08/2021</t>
  </si>
  <si>
    <t xml:space="preserve"> 641 </t>
  </si>
  <si>
    <t>Ponto de luz em teto ou parede, com eletroduto de pvc flexivel sanfonado aparente Ø 3/4"</t>
  </si>
  <si>
    <t>Pontos de Suprimento de Energia Convencionais</t>
  </si>
  <si>
    <t xml:space="preserve"> 94210 </t>
  </si>
  <si>
    <t>TELHAMENTO COM TELHA ONDULADA DE FIBROCIMENTO E = 6 MM, COM RECOBRIMENTO LATERAL DE 1 1/4 DE ONDA PARA TELHADO COM INCLINAÇÃO MÁXIMA DE 10°, COM ATÉ 2 ÁGUAS, INCLUSO IÇAMENTO. AF_07/2019</t>
  </si>
  <si>
    <t xml:space="preserve"> 3297 </t>
  </si>
  <si>
    <t>Ponto de tomada 2p+t, ABNT, de embutir, 10 A, com eletroduto de pvc rígido embutido  Ø 3/4", fio rigido 2,5mm² (fio 12), inclusive placa em pvc e aterramento</t>
  </si>
  <si>
    <t>Conversão InfoWOrca</t>
  </si>
  <si>
    <t xml:space="preserve"> 88267 </t>
  </si>
  <si>
    <t>ENCANADOR OU BOMBEIRO HIDRÁULICO COM ENCARGOS COMPLEMENTARES</t>
  </si>
  <si>
    <t xml:space="preserve"> 88316 </t>
  </si>
  <si>
    <t>SERVENTE COM ENCARGOS COMPLEMENTARES</t>
  </si>
  <si>
    <t xml:space="preserve"> 102264 </t>
  </si>
  <si>
    <t>TUBO DE PVC BRANCO PARA REDE COLETORA DE ESGOTO CONDOMINIAL DE PAREDE MACIÇA, DN 100 MM, JUNTA ELÁSTICA - FORNECIMENTO E ASSENTAMENTO. AF_01/2021</t>
  </si>
  <si>
    <t>Assentamento de Tubos de Esgoto em PVC e PEAD</t>
  </si>
  <si>
    <t xml:space="preserve"> 86943 </t>
  </si>
  <si>
    <t>LAVATÓRIO LOUÇA BRANCA SUSPENSO, 29,5 X 39CM OU EQUIVALENTE, PADRÃO POPULAR, INCLUSO SIFÃO FLEXÍVEL EM PVC, VÁLVULA E ENGATE FLEXÍVEL 30CM EM PLÁSTICO E TORNEIRA CROMADA DE MESA, PADRÃO POPULAR - FORNECIMENTO E INSTALAÇÃO. AF_01/2020</t>
  </si>
  <si>
    <t xml:space="preserve"> 91981 </t>
  </si>
  <si>
    <t>INTERRUPTOR BIPOLAR (1 MÓDULO), 10A/250V, INCLUINDO SUPORTE E PLACA - FORNECIMENTO E INSTALAÇÃO. AF_03/2023</t>
  </si>
  <si>
    <t xml:space="preserve"> 2815 </t>
  </si>
  <si>
    <t>Caixa de passagem em alvenaria de tijolos maciços esp. = 0,12m,  dim. int. = 0,30 x 0,30 x 0,40m</t>
  </si>
  <si>
    <t>Caixas de Passagem em alvenaria de tijolos maciços</t>
  </si>
  <si>
    <t xml:space="preserve"> 102480 </t>
  </si>
  <si>
    <t>CONCRETO FCK = 15MPA, TRAÇO 1:3,4:3,4 (EM MASSA SECA DE CIMENTO/ AREIA MÉDIA/ SEIXO ROLADO) - PREPARO MECÂNICO COM BETONEIRA 600 L. AF_05/2021</t>
  </si>
  <si>
    <t>Insumo</t>
  </si>
  <si>
    <t xml:space="preserve"> 00001360 </t>
  </si>
  <si>
    <t>COMPENSADO NAVAL - CHAPA/PAINEL EM MADEIRA COMPENSADA PRENSADA, DE 2200 X 1600 MM, E = 6 MM</t>
  </si>
  <si>
    <t>Material</t>
  </si>
  <si>
    <t xml:space="preserve"> 00011451 </t>
  </si>
  <si>
    <t>DOBRADICA TIPO VAI-E-VEM EM ACO/FERRO, TAMANHO 3", GALVANIZADO, COM PARAFUSOS</t>
  </si>
  <si>
    <t xml:space="preserve"> 00043603 </t>
  </si>
  <si>
    <t>CADEADO SIMPLES, CORPO EM LATAO MACICO, COM LARGURA DE 50 MM E ALTURA DE APROX 40 MM, HASTE CEMENTADA EM ACO TEMPERADO COM DIAMETRO DE APROX 8,0 MM, INCLUINDO 2 CHAVES</t>
  </si>
  <si>
    <t xml:space="preserve"> 00005088 </t>
  </si>
  <si>
    <t>PORTA CADEADO EM ACO GALVANIZADO, COMPRIMENTO DE 3 1/2"</t>
  </si>
  <si>
    <t xml:space="preserve"> 00039362 </t>
  </si>
  <si>
    <t>FOSSA SEPTICA, SEM FILTRO, EM POLIETILENO DE ALTA DENSIDADE (PEAD), PARA 8 A 14 CONTRIBUINTES, CILINDRICA, COM TAMPA, CAPACIDADE APROXIMADA DE *3000* LITROS (NBR 7229)</t>
  </si>
  <si>
    <t xml:space="preserve"> 00005074 </t>
  </si>
  <si>
    <t>PREGO DE ACO POLIDO COM CABECA 15 X 18 (1 1/2 X 13)</t>
  </si>
  <si>
    <t xml:space="preserve"> 1569 </t>
  </si>
  <si>
    <t>Madeira mista serrada (barrote) 6 x 6cm - 0,0036 m3/m (angelim, louro)</t>
  </si>
  <si>
    <t>MO sem LS =&gt;</t>
  </si>
  <si>
    <t>LS =&gt;</t>
  </si>
  <si>
    <t>MO com LS =&gt;</t>
  </si>
  <si>
    <t>Valor do BDI =&gt;</t>
  </si>
  <si>
    <t>Valor com BDI =&gt;</t>
  </si>
  <si>
    <t xml:space="preserve"> 88317 </t>
  </si>
  <si>
    <t>SOLDADOR COM ENCARGOS COMPLEMENTARES</t>
  </si>
  <si>
    <t xml:space="preserve"> 00013192 </t>
  </si>
  <si>
    <t>LIXADEIRA ELETRICA ANGULAR PARA CONCRETO, POTENCIA 1.400 W, PRATO DIAMANTADO DE 5"</t>
  </si>
  <si>
    <t>Equipamento para Aquisição Permanente</t>
  </si>
  <si>
    <t xml:space="preserve"> 00044533 </t>
  </si>
  <si>
    <t>DISCO DE DESBASTE PARA METAL FERROSO EM GERAL, COM TRES TELAS, 9 X 1/4 X 7/8" (228,6 X 6,4 X 22,2 MM)</t>
  </si>
  <si>
    <t xml:space="preserve"> 93403 </t>
  </si>
  <si>
    <t>GUINDAUTO HIDRÁULICO, CAPACIDADE MÁXIMA DE CARGA 3300 KG, MOMENTO MÁXIMO DE CARGA 5,8 TM, ALCANCE MÁXIMO HORIZONTAL 7,60 M, INCLUSIVE CAMINHÃO TOCO PBT 16.000 KG, POTÊNCIA DE 189 CV - CHI DIURNO. AF_03/2016</t>
  </si>
  <si>
    <t>Custos Horários Produtivo e Improdutivo dos Equipamentos</t>
  </si>
  <si>
    <t>CHI</t>
  </si>
  <si>
    <t xml:space="preserve"> 88264 </t>
  </si>
  <si>
    <t>ELETRICISTA COM ENCARGOS COMPLEMENTARES</t>
  </si>
  <si>
    <t xml:space="preserve"> 93402 </t>
  </si>
  <si>
    <t>GUINDAUTO HIDRÁULICO, CAPACIDADE MÁXIMA DE CARGA 3300 KG, MOMENTO MÁXIMO DE CARGA 5,8 TM, ALCANCE MÁXIMO HORIZONTAL 7,60 M, INCLUSIVE CAMINHÃO TOCO PBT 16.000 KG, POTÊNCIA DE 189 CV - CHP DIURNO. AF_03/2016</t>
  </si>
  <si>
    <t>CHP</t>
  </si>
  <si>
    <t xml:space="preserve"> 88309 </t>
  </si>
  <si>
    <t>PEDREIRO COM ENCARGOS COMPLEMENTARES</t>
  </si>
  <si>
    <t xml:space="preserve"> 88630 </t>
  </si>
  <si>
    <t>ARGAMASSA TRAÇO 1:4 (CIMENTO E AREIA MÉDIA), PREPARO MECÂNICO COM BETONEIRA 400 L. AF_08/2019</t>
  </si>
  <si>
    <t xml:space="preserve"> 00004730 </t>
  </si>
  <si>
    <t>PEDRA DE MAO OU PEDRA RACHAO PARA ARRIMO/FUNDACAO (POSTO PEDREIRA/FORNECEDOR, SEM FRETE)</t>
  </si>
  <si>
    <t xml:space="preserve"> 88245 </t>
  </si>
  <si>
    <t>ARMADOR COM ENCARGOS COMPLEMENTARES</t>
  </si>
  <si>
    <t xml:space="preserve"> 7534 </t>
  </si>
  <si>
    <t>Laje pré-fabricada treliçada para piso ou cobertura, h=16cm, el. enchimento em bloco EPS, h=12cm</t>
  </si>
  <si>
    <t xml:space="preserve"> 00005075 </t>
  </si>
  <si>
    <t>PREGO DE ACO POLIDO COM CABECA 18 X 30 (2 3/4 X 10)</t>
  </si>
  <si>
    <t xml:space="preserve"> 00001379 </t>
  </si>
  <si>
    <t>CIMENTO PORTLAND COMPOSTO CP II-32</t>
  </si>
  <si>
    <t xml:space="preserve"> 81 </t>
  </si>
  <si>
    <t>Aço ca-50   6,3 a 12,5 mm</t>
  </si>
  <si>
    <t>kg</t>
  </si>
  <si>
    <t xml:space="preserve"> 00000367 </t>
  </si>
  <si>
    <t>AREIA GROSSA - POSTO JAZIDA/FORNECEDOR (RETIRADO NA JAZIDA, SEM TRANSPORTE)</t>
  </si>
  <si>
    <t xml:space="preserve"> 00004509 </t>
  </si>
  <si>
    <t>SARRAFO *2,5 X 10* CM EM PINUS, MISTA OU EQUIVALENTE DA REGIAO - BRUTA</t>
  </si>
  <si>
    <t xml:space="preserve"> 00006189 </t>
  </si>
  <si>
    <t>TABUA NAO APARELHADA *2,5 X 30* CM, EM MACARANDUBA/MASSARANDUBA, ANGELIM OU EQUIVALENTE DA REGIAO - BRUTA</t>
  </si>
  <si>
    <t xml:space="preserve"> 00004721 </t>
  </si>
  <si>
    <t>PEDRA BRITADA N. 1 (9,5 A 19 MM) POSTO PEDREIRA/FORNECEDOR, SEM FRETE</t>
  </si>
  <si>
    <t xml:space="preserve"> 00004718 </t>
  </si>
  <si>
    <t>PEDRA BRITADA N. 2 (19 A 38 MM) POSTO PEDREIRA/FORNECEDOR, SEM FRETE</t>
  </si>
  <si>
    <t xml:space="preserve"> 88315 </t>
  </si>
  <si>
    <t>SERRALHEIRO COM ENCARGOS COMPLEMENTARES</t>
  </si>
  <si>
    <t xml:space="preserve"> 12737 </t>
  </si>
  <si>
    <t>Estrutura metálica galvanizada, revestida por placas de ACM (alumínio composto) recortado, e=0,3mm, na cor cobre, 1,00 nx 1,00m, fixação da estrutura metálica sem avanço na est. espacial existente no local por parafusos. - fornecimento e montagem</t>
  </si>
  <si>
    <t>Serviços</t>
  </si>
  <si>
    <t xml:space="preserve"> 9364 </t>
  </si>
  <si>
    <t>Calha em chapa de aluminio, desenvolvimento 80cm</t>
  </si>
  <si>
    <t xml:space="preserve"> 92257 </t>
  </si>
  <si>
    <t>INSTALAÇÃO DE TESOURA (INTEIRA OU MEIA), EM AÇO, PARA VÃOS MAIORES OU IGUAIS A 8,0 M E MENORES QUE 10,0 M, INCLUSO IÇAMENTO. AF_07/2019</t>
  </si>
  <si>
    <t xml:space="preserve"> 00010999 </t>
  </si>
  <si>
    <t>ELETRODO REVESTIDO AWS - E6013, DIAMETRO IGUAL A 4,00 MM</t>
  </si>
  <si>
    <t xml:space="preserve"> 13111 </t>
  </si>
  <si>
    <t>Perfil Aço, UDC Simples 100 x 50 x 6,77(kg/m) - SAE 1008/1012</t>
  </si>
  <si>
    <t xml:space="preserve"> 2441 </t>
  </si>
  <si>
    <t>Perfil Aço Laminado, U 101,6 x 40,23 mm (8,04 kg/m) ASTM A36</t>
  </si>
  <si>
    <t xml:space="preserve"> 00001333 </t>
  </si>
  <si>
    <t>CHAPA DE ACO GROSSA, ASTM A36, E = 1/2" (12,70 MM) 99,59 KG/M2</t>
  </si>
  <si>
    <t xml:space="preserve"> 13107 </t>
  </si>
  <si>
    <t>Perfil Aço, UDC Simples 100 x 40 x 3,06(kg/m) - SAE 1008/1012</t>
  </si>
  <si>
    <t xml:space="preserve"> 102486 </t>
  </si>
  <si>
    <t>CONCRETO FCK = 15MPA, TRAÇO 1:3,4:3,4 (EM MASSA SECA DE CIMENTO/ AREIA MÉDIA/ SEIXO ROLADO) - PREPARO MANUAL. AF_05/2021</t>
  </si>
  <si>
    <t xml:space="preserve"> 95468 </t>
  </si>
  <si>
    <t>PINTURA ESMALTE BRILHANTE (2 DEMAOS) SOBRE SUPERFICIE METALICA, INCLUSIVE PROTECAO COM ZARCAO (1 DEMAO)</t>
  </si>
  <si>
    <t>PINT - PINTURAS</t>
  </si>
  <si>
    <t xml:space="preserve"> 96543 </t>
  </si>
  <si>
    <t>ARMAÇÃO DE BLOCO UTILIZANDO AÇO CA-60 DE 5 MM - MONTAGEM. AF_01/2024</t>
  </si>
  <si>
    <t xml:space="preserve"> 00043083 </t>
  </si>
  <si>
    <t>PERFIL "U" ENRIJECIDO, EM CHAPA DOBRADA DE ACO LAMINADO, E = 3,75 MM, H = 200 MM, L = 75 MM (9,94 KG/M)</t>
  </si>
  <si>
    <t xml:space="preserve"> 88261 </t>
  </si>
  <si>
    <t>CARPINTEIRO DE ESQUADRIAS COM ENCARGOS COMPLEMENTARES</t>
  </si>
  <si>
    <t xml:space="preserve"> 12513 </t>
  </si>
  <si>
    <t>Parafuso de metal, 1/4" x 10cm, cabeça chata e fenda</t>
  </si>
  <si>
    <t xml:space="preserve"> 00010481 </t>
  </si>
  <si>
    <t>VERNIZ MARITIMO PREMIUM PARA MADEIRA, COM FILTRO SOLAR, BRILHANTE, USO INTERNO E EXTERNO</t>
  </si>
  <si>
    <t>L</t>
  </si>
  <si>
    <t xml:space="preserve"> 8876 </t>
  </si>
  <si>
    <t>Ripão massaranduba serrada  5,5cm x 3,5cm</t>
  </si>
  <si>
    <t xml:space="preserve"> 5074 </t>
  </si>
  <si>
    <t>Transporte comercial com caminhão basculante de 10m³, em rodovia pavimentada (densidade=1,5t/m³)</t>
  </si>
  <si>
    <t>Transportes</t>
  </si>
  <si>
    <t>tkm</t>
  </si>
  <si>
    <t xml:space="preserve"> 10549 </t>
  </si>
  <si>
    <t>Encargos Complementares - Servente</t>
  </si>
  <si>
    <t>Provisórios</t>
  </si>
  <si>
    <t>h</t>
  </si>
  <si>
    <t xml:space="preserve"> 00000366/SINAPI </t>
  </si>
  <si>
    <t>Areia fina - posto jazida/fornecedor (retirado na jazida, sem transporte)</t>
  </si>
  <si>
    <t xml:space="preserve"> 00006111/SINAPI </t>
  </si>
  <si>
    <t>Servente de obras (horista)</t>
  </si>
  <si>
    <t>Mão de Obra</t>
  </si>
  <si>
    <t xml:space="preserve"> 00002432 </t>
  </si>
  <si>
    <t>DOBRADICA EM ACO/FERRO, 3 1/2" X 3", E= 1,9 A 2 MM, COM ANEL, CROMADO OU ZINCADO, TAMPA BOLA, COM PARAFUSOS</t>
  </si>
  <si>
    <t xml:space="preserve"> 00043607 </t>
  </si>
  <si>
    <t>FECHADURA ESPELHO PARA PORTA DE BANHEIRO, EM ACO INOX (MAQUINA, TESTA E CONTRA-TESTA) E EM ZAMAC (MACANETA, LINGUETA E TRINCOS) COM ACABAMENTO CROMADO, MAQUINA DE 55 MM, INCLUINDO CHAVE TIPO TRANQUETA (CONJUNTO DE FECHADURAS)</t>
  </si>
  <si>
    <t>CJ</t>
  </si>
  <si>
    <t xml:space="preserve"> 00012759 </t>
  </si>
  <si>
    <t>CHAPA ACO INOX AISI 304 NUMERO 9 (E = 4 MM), ACABAMENTO NUMERO 1 (LAMINADO A QUENTE, FOSCO)</t>
  </si>
  <si>
    <t xml:space="preserve"> 00036205 </t>
  </si>
  <si>
    <t>BARRA DE APOIO RETA, EM ACO INOX POLIDO, COMPRIMENTO 70CM, DIAMETRO MINIMO 3 CM</t>
  </si>
  <si>
    <t xml:space="preserve"> 00011055 </t>
  </si>
  <si>
    <t>PARAFUSO ROSCA SOBERBA ZINCADO CABECA CHATA FENDA SIMPLES 3,5 X 25 MM (1")</t>
  </si>
  <si>
    <t xml:space="preserve"> 00039505 </t>
  </si>
  <si>
    <t>PORTA DE MADEIRA, FOLHA PESADA (NBR 15930) DE 900 X 2100 MM, DE 40 MM A 45 MM DE ESPESSURA, NUCLEO SOLIDO, CAPA LISA EM HDF, ACABAMENTO EM PRIMER PARA PINTURA</t>
  </si>
  <si>
    <t xml:space="preserve"> 00039504 </t>
  </si>
  <si>
    <t>PORTA DE MADEIRA, FOLHA PESADA (NBR 15930) DE 800 X 2100 MM, DE 40 MM A 45 MM DE ESPESSURA, NUCLEO SOLIDO, CAPA LISA EM HDF, ACABAMENTO EM PRIMER PARA PINTURA</t>
  </si>
  <si>
    <t xml:space="preserve"> 00000142 </t>
  </si>
  <si>
    <t>SELANTE ELASTICO MONOCOMPONENTE A BASE DE POLIURETANO (PU) PARA JUNTAS DIVERSAS</t>
  </si>
  <si>
    <t>310ML</t>
  </si>
  <si>
    <t xml:space="preserve"> 00007568 </t>
  </si>
  <si>
    <t>BUCHA DE NYLON SEM ABA S10, COM PARAFUSO DE 6,10 X 65 MM EM ACO ZINCADO COM ROSCA SOBERBA, CABECA CHATA E FENDA PHILLIPS</t>
  </si>
  <si>
    <t xml:space="preserve"> 00036888 </t>
  </si>
  <si>
    <t>GUARNICAO / MOLDURA / ARREMATE DE ACABAMENTO PARA ESQUADRIA, EM ALUMINIO PERFIL 25, ACABAMENTO ANODIZADO BRANCO OU BRILHANTE, PARA 1 FACE</t>
  </si>
  <si>
    <t xml:space="preserve"> 00039025 </t>
  </si>
  <si>
    <t>PORTA DE ABRIR, TIPO VENEZIANA, EM ALUMINIO, ACABAMENTO ANODIZADO NATURAL, 90 CM X 210 CM (LARGURA X ALTURA), SEM GUARNICAO/ALIZAR/VISTA</t>
  </si>
  <si>
    <t xml:space="preserve"> 00036204 </t>
  </si>
  <si>
    <t>BARRA DE APOIO RETA, EM ACO INOX POLIDO, COMPRIMENTO 60CM, DIAMETRO MINIMO 3 CM</t>
  </si>
  <si>
    <t xml:space="preserve"> 88325 </t>
  </si>
  <si>
    <t>VIDRACEIRO COM ENCARGOS COMPLEMENTARES</t>
  </si>
  <si>
    <t xml:space="preserve"> 12790 </t>
  </si>
  <si>
    <t>Janela em alumínio, cor N/P/B, tipo moldura-vidro, de correr, 1F+1M, linha 25, exclusive vidro</t>
  </si>
  <si>
    <t xml:space="preserve"> 00004377 </t>
  </si>
  <si>
    <t>PARAFUSO DE ACO ZINCADO COM ROSCA SOBERBA, CABECA CHATA E FENDA SIMPLES, DIAMETRO 4,2 MM, COMPRIMENTO * 32 * MM</t>
  </si>
  <si>
    <t xml:space="preserve"> 00039961 </t>
  </si>
  <si>
    <t>SILICONE ACETICO USO GERAL INCOLOR 280 G</t>
  </si>
  <si>
    <t xml:space="preserve"> 00034391 </t>
  </si>
  <si>
    <t>VIDRO COMUM LAMINADO LISO INCOLOR DUPLO, ESPESSURA TOTAL 8 MM (CADA CAMADA DE 4 MM) - COLOCADO</t>
  </si>
  <si>
    <t xml:space="preserve"> 00011950 </t>
  </si>
  <si>
    <t>BUCHA DE NYLON SEM ABA S6, COM PARAFUSO DE 4,20 X 40 MM EM ACO ZINCADO COM ROSCA SOBERBA, CABECA CHATA E FENDA PHILLIPS</t>
  </si>
  <si>
    <t xml:space="preserve"> 00003104 </t>
  </si>
  <si>
    <t>CONJ. DE FERRAGENS PARA PORTA DE VIDRO TEMPERADO, EM ZAMAC CROMADO, CONTEMPLANDO DOBRADICA INF., DOBRADICA SUP., PIVO PARA DOBRADICA INF., PIVO PARA DOBRADICA SUP., FECHADURA CENTRAL EM ZAMC. CROMADO, CONTRA FECHADURA DE PRESSAO</t>
  </si>
  <si>
    <t xml:space="preserve"> 00010506 </t>
  </si>
  <si>
    <t>VIDRO TEMPERADO INCOLOR E = 8 MM, SEM COLOCACAO</t>
  </si>
  <si>
    <t xml:space="preserve"> 12789 </t>
  </si>
  <si>
    <t>Janela em alumínio, cor N/P/B, tipo moldura-vidro, max-ar, exclusive vidro</t>
  </si>
  <si>
    <t xml:space="preserve"> 88310 </t>
  </si>
  <si>
    <t>PINTOR COM ENCARGOS COMPLEMENTARES</t>
  </si>
  <si>
    <t xml:space="preserve"> 4719 </t>
  </si>
  <si>
    <t>Corante para tinta</t>
  </si>
  <si>
    <t>tb</t>
  </si>
  <si>
    <t xml:space="preserve"> 4718 </t>
  </si>
  <si>
    <t>Tinta emborrachada branca</t>
  </si>
  <si>
    <t>l</t>
  </si>
  <si>
    <t xml:space="preserve"> 73410 </t>
  </si>
  <si>
    <t>FORMA PLANA P/VIGA, PILAR E PAREDE EM CHAPA RESINADA E= 10 MM</t>
  </si>
  <si>
    <t xml:space="preserve"> 103326 </t>
  </si>
  <si>
    <t>ALVENARIA DE VEDAÇÃO DE BLOCOS CERÂMICOS FURADOS NA VERTICAL DE 19X19X39 CM (ESPESSURA 19 CM) E ARGAMASSA DE ASSENTAMENTO COM PREPARO EM BETONEIRA. AF_12/2021</t>
  </si>
  <si>
    <t xml:space="preserve"> 104951 </t>
  </si>
  <si>
    <t>MASSA ÚNICA, EM ARGAMASSA TRAÇO 1:2:8, PREPARO MECÂNICO, APLICADA MANUALMENTE EM PAREDES INTERNAS DE AMBIENTES COM ÁREA MAIOR QUE 10M², E = 17,5MM, COM TALISCAS. AF_03/2024</t>
  </si>
  <si>
    <t xml:space="preserve"> 87893 </t>
  </si>
  <si>
    <t>CHAPISCO APLICADO EM ALVENARIA (SEM PRESENÇA DE VÃOS) E ESTRUTURAS DE CONCRETO DE FACHADA, COM COLHER DE PEDREIRO. ARGAMASSA TRAÇO 1:3 COM PREPARO MANUAL. AF_10/2022</t>
  </si>
  <si>
    <t xml:space="preserve"> 73965/010 </t>
  </si>
  <si>
    <t>ESCAVACAO MANUAL DE VALA EM  MATERIAL DE 1A CATEGORIA ATE 1,5M EXCLUINDO ESGOTAMENTO / ESCORAMENTO</t>
  </si>
  <si>
    <t>MOVT - MOVIMENTO DE TERRA</t>
  </si>
  <si>
    <t xml:space="preserve"> 94975 </t>
  </si>
  <si>
    <t>CONCRETO FCK = 15MPA, TRAÇO 1:3,4:3,5 (EM MASSA SECA DE CIMENTO/ AREIA MÉDIA/ BRITA 1) - PREPARO MANUAL. AF_05/2021</t>
  </si>
  <si>
    <t xml:space="preserve"> 140 </t>
  </si>
  <si>
    <t>Aço CA - 50 Ø 6,3 a 12,5mm, inclusive corte, dobragem, montagem e colocacao de ferragens nas formas, para superestruturas e fundações - R1</t>
  </si>
  <si>
    <t>Armaduras Convencionais</t>
  </si>
  <si>
    <t xml:space="preserve"> 73964/006 </t>
  </si>
  <si>
    <t>REATERRO DE VALA COM COMPACTAÇÃO MANUAL</t>
  </si>
  <si>
    <t xml:space="preserve"> 102474 </t>
  </si>
  <si>
    <t>CONCRETO FCK = 15MPA, TRAÇO 1:3,4:3,4 (EM MASSA SECA DE CIMENTO/ AREIA MÉDIA/ SEIXO ROLADO) - PREPARO MECÂNICO COM BETONEIRA 400 L. AF_05/2021</t>
  </si>
  <si>
    <t xml:space="preserve"> 94319 </t>
  </si>
  <si>
    <t>ATERRO MANUAL DE VALAS COM SOLO ARGILO-ARENOSO. AF_08/2023</t>
  </si>
  <si>
    <t xml:space="preserve"> 87904 </t>
  </si>
  <si>
    <t>CHAPISCO APLICADO EM ALVENARIA (COM PRESENÇA DE VÃOS) E ESTRUTURAS DE CONCRETO DE FACHADA, COM COLHER DE PEDREIRO. ARGAMASSA TRAÇO 1:3 COM PREPARO MANUAL. AF_10/2022</t>
  </si>
  <si>
    <t xml:space="preserve"> 9948 </t>
  </si>
  <si>
    <t>Tampa de concreto armado, dimensões: 0,60x0,80mx0,05m</t>
  </si>
  <si>
    <t>Concreto Armado</t>
  </si>
  <si>
    <t xml:space="preserve"> 87539 </t>
  </si>
  <si>
    <t>EMBOÇO, EM ARGAMASSA INDUSTRIALIZADA, PREPARO MECÂNICO, APLICADO COM EQUIPAMENTO DE MISTURA E PROJEÇÃO DE ARGAMASSA EM PAREDES INTERNAS, E = 17,5MM, COM TALISCAS. AF_03/2024</t>
  </si>
  <si>
    <t xml:space="preserve"> 9276 </t>
  </si>
  <si>
    <t>Abraçadeira em ferro Galvanizado DN 150mm</t>
  </si>
  <si>
    <t xml:space="preserve"> 96530 </t>
  </si>
  <si>
    <t>FABRICAÇÃO, MONTAGEM E DESMONTAGEM DE FÔRMA PARA VIGA BALDRAME, EM MADEIRA SERRADA, E=25 MM, 1 UTILIZAÇÃO. AF_01/2024</t>
  </si>
  <si>
    <t xml:space="preserve"> 89455 </t>
  </si>
  <si>
    <t>ALVENARIA DE BLOCOS DE CONCRETO ESTRUTURAL 14X19X39 CM (ESPESSURA 14 CM), FBK = 14 MPA, UTILIZANDO PALHETA. AF_10/2022</t>
  </si>
  <si>
    <t>Alvenaria Estrutural - Blocos de Concreto</t>
  </si>
  <si>
    <t xml:space="preserve"> 3346 </t>
  </si>
  <si>
    <t>Concreto simples usinado fck=30mpa, bombeado, lançado e adensado em superestrutura</t>
  </si>
  <si>
    <t xml:space="preserve"> 97083 </t>
  </si>
  <si>
    <t>COMPACTAÇÃO MECÂNICA DE SOLO PARA EXECUÇÃO DE RADIER, PISO DE CONCRETO OU LAJE SOBRE SOLO, COM COMPACTADOR DE SOLOS A PERCUSSÃO. AF_09/2021</t>
  </si>
  <si>
    <t xml:space="preserve"> 93358 </t>
  </si>
  <si>
    <t>ESCAVAÇÃO MANUAL DE VALA. AF_09/2024</t>
  </si>
  <si>
    <t>Escavação de Valas</t>
  </si>
  <si>
    <t>Coleta e carga manuais de entulho</t>
  </si>
  <si>
    <t>Demolições / Remoções</t>
  </si>
  <si>
    <t xml:space="preserve"> 00037401 </t>
  </si>
  <si>
    <t>TOALHEIRO PLASTICO TIPO DISPENSER PARA PAPEL TOALHA INTERFOLHADO</t>
  </si>
  <si>
    <t xml:space="preserve"> 88248 </t>
  </si>
  <si>
    <t>AUXILIAR DE ENCANADOR OU BOMBEIRO HIDRÁULICO COM ENCARGOS COMPLEMENTARES</t>
  </si>
  <si>
    <t xml:space="preserve"> 00037105 </t>
  </si>
  <si>
    <t>CAIXA D'AGUA / RESERVATORIO EM POLIESTER REFORCADO COM FIBRA DE VIDRO, 5000 LITROS, COM TAMPA</t>
  </si>
  <si>
    <t xml:space="preserve"> 00011795 </t>
  </si>
  <si>
    <t>GRANITO PARA BANCADA, POLIDO, TIPO ANDORINHA/ QUARTZ/ CASTELO/ CORUMBA OU OUTROS EQUIVALENTES DA REGIAO, E= *2,5* CM</t>
  </si>
  <si>
    <t xml:space="preserve"> 00038633 </t>
  </si>
  <si>
    <t>FURO PARA TORNEIRA OU OUTROS ACESSORIOS EM BANCADA DE MARMORE/ GRANITO OU OUTRO TIPO DE PEDRA NATURAL</t>
  </si>
  <si>
    <t xml:space="preserve"> 12056 </t>
  </si>
  <si>
    <t>Rasgo em bancada de mármore ou granito para colacação de cuba</t>
  </si>
  <si>
    <t xml:space="preserve"> 00037329 </t>
  </si>
  <si>
    <t>REJUNTE EPOXI, QUALQUER COR</t>
  </si>
  <si>
    <t xml:space="preserve"> 00020231 </t>
  </si>
  <si>
    <t>RODAPE OU RODABANCADA EM GRANITO, POLIDO, TIPO ANDORINHA/ QUARTZ/ CASTELO/ CORUMBA OU OUTROS EQUIVALENTES DA REGIAO, H= 10 CM, E= *2,0* CM</t>
  </si>
  <si>
    <t xml:space="preserve"> 00006136 </t>
  </si>
  <si>
    <t>SIFAO EM METAL CROMADO PARA PIA OU LAVATORIO, 1 X 1.1/2"</t>
  </si>
  <si>
    <t xml:space="preserve"> 00020269 </t>
  </si>
  <si>
    <t>LAVATORIO / CUBA DE EMBUTIR, OVAL, DE LOUCA BRANCA, SEM LADRAO, DIMENSOES *50 X 35* CM (L X C)</t>
  </si>
  <si>
    <t xml:space="preserve"> 00037591 </t>
  </si>
  <si>
    <t>SUPORTE MAO-FRANCESA EM ACO, ABAS IGUAIS 40 CM, CAPACIDADE MINIMA 70 KG, BRANCO</t>
  </si>
  <si>
    <t xml:space="preserve"> 00011683 </t>
  </si>
  <si>
    <t>ENGATE / RABICHO FLEXIVEL INOX 1/2" X 30 CM</t>
  </si>
  <si>
    <t xml:space="preserve"> 00036796 </t>
  </si>
  <si>
    <t>TORNEIRA METALICA CROMADA DE MESA, PARA LAVATORIO, TEMPORIZADA PRESSAO FECHAMENTO AUTOMATICO, BICA BAIXA</t>
  </si>
  <si>
    <t xml:space="preserve"> 10088 </t>
  </si>
  <si>
    <t>Espelho de cristal 4mm com moldura de alumínio</t>
  </si>
  <si>
    <t xml:space="preserve"> 88274 </t>
  </si>
  <si>
    <t>MARMORISTA/GRANITEIRO COM ENCARGOS COMPLEMENTARES</t>
  </si>
  <si>
    <t xml:space="preserve"> 100853 </t>
  </si>
  <si>
    <t>TORNEIRA CROMADA DE MESA PARA LAVATORIO, TIPO MONOCOMANDO. AF_01/2020</t>
  </si>
  <si>
    <t xml:space="preserve"> 86887 </t>
  </si>
  <si>
    <t>ENGATE FLEXÍVEL EM INOX, 1/2 X 40CM - FORNECIMENTO E INSTALAÇÃO. AF_01/2020</t>
  </si>
  <si>
    <t xml:space="preserve"> 86881 </t>
  </si>
  <si>
    <t>SIFÃO DO TIPO GARRAFA EM METAL CROMADO 1 X 1.1/2" - FORNECIMENTO E INSTALAÇÃO. AF_01/2020</t>
  </si>
  <si>
    <t xml:space="preserve"> 00020270 </t>
  </si>
  <si>
    <t>LAVATORIO / CUBA DE EMBUTIR, OVAL, DE LOUCA COLORIDA, SEM LADRAO, DIMENSOES *50 X 35* CM (L X C)</t>
  </si>
  <si>
    <t xml:space="preserve"> 00004823 </t>
  </si>
  <si>
    <t>MASSA PLASTICA PARA MARMORE/GRANITO</t>
  </si>
  <si>
    <t xml:space="preserve"> 00037590 </t>
  </si>
  <si>
    <t>SUPORTE MAO-FRANCESA EM ACO, ABAS IGUAIS 30 CM, CAPACIDADE MINIMA 60 KG, BRANCO</t>
  </si>
  <si>
    <t xml:space="preserve"> 00045334 </t>
  </si>
  <si>
    <t xml:space="preserve"> 00045333 </t>
  </si>
  <si>
    <t>ABERTURA PARA ENCAIXE DE CUBA OU LAVATORIO EM BANCADA DE MARMORE/ GRANITO OU OUTRO TIPO DE PEDRA NATURAL</t>
  </si>
  <si>
    <t xml:space="preserve"> 00000857 </t>
  </si>
  <si>
    <t>CABO DE COBRE NU 16 MM2 MEIO-DURO</t>
  </si>
  <si>
    <t xml:space="preserve"> 14582 </t>
  </si>
  <si>
    <t>Interruptor diferencial residual - IDR 2P DR 2x40A/30mA</t>
  </si>
  <si>
    <t xml:space="preserve"> 00039771 </t>
  </si>
  <si>
    <t>CAIXA DE PASSAGEM METALICA DE SOBREPOR COM TAMPA PARAFUSADA, DIMENSOES 20 X 20 X 10 CM</t>
  </si>
  <si>
    <t xml:space="preserve"> 87367 </t>
  </si>
  <si>
    <t>ARGAMASSA TRAÇO 1:1:6 (EM VOLUME DE CIMENTO, CAL E AREIA MÉDIA ÚMIDA) PARA EMBOÇO/MASSA ÚNICA/ASSENTAMENTO DE ALVENARIA DE VEDAÇÃO, PREPARO MANUAL. AF_08/2019</t>
  </si>
  <si>
    <t xml:space="preserve"> 88247 </t>
  </si>
  <si>
    <t>AUXILIAR DE ELETRICISTA COM ENCARGOS COMPLEMENTARES</t>
  </si>
  <si>
    <t xml:space="preserve"> 00039796 </t>
  </si>
  <si>
    <t>QUADRO DE DISTRIBUICAO, SEM BARRAMENTO, EM PVC, DE EMBUTIR, PARA 12 DISJUNTORES NEMA OU 16 DISJUNTORES DIN</t>
  </si>
  <si>
    <t xml:space="preserve"> 88629 </t>
  </si>
  <si>
    <t>ARGAMASSA TRAÇO 1:3 (EM VOLUME DE CIMENTO E AREIA MÉDIA ÚMIDA), PREPARO MANUAL. AF_08/2019</t>
  </si>
  <si>
    <t xml:space="preserve"> 13559 </t>
  </si>
  <si>
    <t>Suporte de fixação em chapa de aço galvanizado, para 04 luminária, encaixe emposte com topo de Ø de 48mm/60,3mm externo, Codigo SUP04, da AMES ILUMINAÇÃO ou similar</t>
  </si>
  <si>
    <t>Un</t>
  </si>
  <si>
    <t xml:space="preserve"> 13933 </t>
  </si>
  <si>
    <t>Luminária LED p/ iluminação pública, Pot.180W, 4000K, IRC&gt;70, IP 66, Vida útil 70.000 hs base p/ relê fotocélula, corpo em alum. injetado c/ pint. poliester, tensão 220v c/ 7 pinos GPRS/Telegestão  Modelo LPL Ares  sem Anteparo da Ilumatic ou similar</t>
  </si>
  <si>
    <t xml:space="preserve"> 00000863 </t>
  </si>
  <si>
    <t>CABO DE COBRE NU 35 MM2 MEIO-DURO</t>
  </si>
  <si>
    <t xml:space="preserve"> 7115 </t>
  </si>
  <si>
    <t>Braço para luminária padrão energisa 1 1/4" x 1,50 m</t>
  </si>
  <si>
    <t xml:space="preserve"> 00014165 </t>
  </si>
  <si>
    <t>POSTE CONICO CONTINUO EM ACO GALVANIZADO, RETO, ENGASTADO, H = 9 M, DIAMETRO INFERIOR = *145* MM</t>
  </si>
  <si>
    <t xml:space="preserve"> 00039746 </t>
  </si>
  <si>
    <t>CHUMBADOR DE ACO GALVANIZADO, 1" X 600 MM, PARA POSTES DE ACO COM BASE, INCLUSO PORCA E ARRUELA</t>
  </si>
  <si>
    <t xml:space="preserve"> 00012294 </t>
  </si>
  <si>
    <t>SOQUETE DE PORCELANA BASE E27, PARA USO AO TEMPO, PARA LAMPADAS</t>
  </si>
  <si>
    <t xml:space="preserve"> 13395 </t>
  </si>
  <si>
    <t>Luminária aberta prismática de acrílico incolor 22'' E40/E27 com gancho para perfilado</t>
  </si>
  <si>
    <t xml:space="preserve"> 13285 </t>
  </si>
  <si>
    <t>Lâmpada led 50w de potência, luz branca bivolt, marca LLum  ou similar</t>
  </si>
  <si>
    <t xml:space="preserve"> 00012266 </t>
  </si>
  <si>
    <t>LUMINARIA SPOT DE SOBREPOR EM ALUMINIO COM ALETA PLASTICA PARA 1 LAMPADA, BASE E27, POTENCIA MAXIMA 40/60 W (NAO INCLUI LAMPADA)</t>
  </si>
  <si>
    <t xml:space="preserve"> 00039386 </t>
  </si>
  <si>
    <t>LAMPADA LED TUBULAR BIVOLT 9/10 W, BASE G13</t>
  </si>
  <si>
    <t xml:space="preserve"> 00001884 </t>
  </si>
  <si>
    <t>CURVA 90 GRAUS, LONGA, DE PVC RIGIDO ROSCAVEL, DE 1", PARA ELETRODUTO</t>
  </si>
  <si>
    <t xml:space="preserve"> 12144 </t>
  </si>
  <si>
    <t>Arruela em liga zamak para eletroduto 85mm, d= 3"</t>
  </si>
  <si>
    <t xml:space="preserve"> 12143 </t>
  </si>
  <si>
    <t>Bucha em liga zamak para eletroduto 85mm, d= 3"</t>
  </si>
  <si>
    <t xml:space="preserve"> 00001050 </t>
  </si>
  <si>
    <t xml:space="preserve"> 00000406 </t>
  </si>
  <si>
    <t>FITA ACO INOX PARA CINTAR POSTE, L = 19 MM, E = 0,5 MM (ROLO DE 30M)</t>
  </si>
  <si>
    <t xml:space="preserve"> 00002644 </t>
  </si>
  <si>
    <t>LUVA PARA ELETRODUTO, EM ACO GALVANIZADO ELETROLITICO, COM ROSCA, DIAMETRO DE 40 MM (1 1/2")</t>
  </si>
  <si>
    <t xml:space="preserve"> 00021015 </t>
  </si>
  <si>
    <t>TUBO ACO GALVANIZADO COM COSTURA, CLASSE LEVE, DN 80 MM (3"), E = 3,35 MM, *7,32* KG/M (NBR 5580)</t>
  </si>
  <si>
    <t xml:space="preserve"> 13918 </t>
  </si>
  <si>
    <t>Placa de identificação em concreto armado fck=20Mpa, com espessura de 0,10m, com texto escrito em baixo relevo, montagem e pintura inclusa. Da Relevo premoldados ou similar.</t>
  </si>
  <si>
    <t xml:space="preserve"> 14606 </t>
  </si>
  <si>
    <t>Placa em ACM adesivado e=3mm, 0,90 x 0,75m com informações sobre aves. Obra -Praça Espaço Verde</t>
  </si>
  <si>
    <t xml:space="preserve"> 103669 </t>
  </si>
  <si>
    <t>CONCRETAGEM DE PILARES, FCK = 25 MPA, COM USO DE BALDES - LANÇAMENTO, ADENSAMENTO E ACABAMENTO. AF_02/2022</t>
  </si>
  <si>
    <t xml:space="preserve"> 90587 </t>
  </si>
  <si>
    <t>VIBRADOR DE IMERSÃO, DIÂMETRO DE PONTEIRA 45MM, MOTOR ELÉTRICO TRIFÁSICO POTÊNCIA DE 2 CV - CHI DIURNO. AF_06/2015</t>
  </si>
  <si>
    <t xml:space="preserve"> 92265 </t>
  </si>
  <si>
    <t>FABRICAÇÃO DE FÔRMA PARA VIGAS, EM CHAPA DE MADEIRA COMPENSADA RESINADA, E = 17 MM. AF_09/2020</t>
  </si>
  <si>
    <t xml:space="preserve"> 92917 </t>
  </si>
  <si>
    <t>ARMAÇÃO DE ESTRUTURAS DIVERSAS DE CONCRETO ARMADO, EXCETO VIGAS, PILARES, LAJES E FUNDAÇÕES, UTILIZANDO AÇO CA-50 DE 8,0 MM - MONTAGEM. AF_06/2022</t>
  </si>
  <si>
    <t xml:space="preserve"> 88251 </t>
  </si>
  <si>
    <t>AUXILIAR DE SERRALHEIRO COM ENCARGOS COMPLEMENTARES</t>
  </si>
  <si>
    <t xml:space="preserve"> 10710 </t>
  </si>
  <si>
    <t>Plotagem de adesivo vinil em letreiro (c/aplicação)</t>
  </si>
  <si>
    <t>Diversos</t>
  </si>
  <si>
    <t xml:space="preserve"> 89480 </t>
  </si>
  <si>
    <t>ALVENARIA DE BLOCOS DE CONCRETO ESTRUTURAL 14X19X29 CM (ESPESSURA 14 CM), FBK = 14 MPA, UTILIZANDO COLHER DE PEDREIRO. AF_10/2022</t>
  </si>
  <si>
    <t xml:space="preserve"> 92884 </t>
  </si>
  <si>
    <t>ARMAÇÃO UTILIZANDO AÇO CA-25 DE 10,0 MM - MONTAGEM. AF_06/2022</t>
  </si>
  <si>
    <t xml:space="preserve"> 94966 </t>
  </si>
  <si>
    <t>CONCRETO FCK = 30MPA, TRAÇO 1:2,1:2,5 (EM MASSA SECA DE CIMENTO/ AREIA MÉDIA/ BRITA 1) - PREPARO MECÂNICO COM BETONEIRA 400 L. AF_05/2021</t>
  </si>
  <si>
    <t xml:space="preserve"> 92267 </t>
  </si>
  <si>
    <t>FABRICAÇÃO DE FÔRMA PARA LAJES, EM CHAPA DE MADEIRA COMPENSADA RESINADA, E = 17 MM. AF_09/2020</t>
  </si>
  <si>
    <t xml:space="preserve"> 11180 </t>
  </si>
  <si>
    <t>Revestimento cerâmico para parede, 10 x 10 cm, Elizabeth, linha cristal bege,aplicado com argamassa industrializada ac-ii, rejunte epoxi, exclusive regularização de base ou emboço - Rev 02</t>
  </si>
  <si>
    <t>Azulejos e Cerâmicas</t>
  </si>
  <si>
    <t xml:space="preserve"> 123 </t>
  </si>
  <si>
    <t>Forma curva para estruturas, em compensado plastificado de 10mm, 01 uso, inclusive escoramento</t>
  </si>
  <si>
    <t>Formas</t>
  </si>
  <si>
    <t xml:space="preserve"> 99235 </t>
  </si>
  <si>
    <t>CONCRETAGEM DE EDIFICAÇÕES (PAREDES E LAJES) FEITAS COM SISTEMA DE FÔRMAS MANUSEÁVEIS, COM CONCRETO USINADO AUTOADENSÁVEL FCK 25 MPA - LANÇAMENTO E ACABAMENTO. AF_09/2024</t>
  </si>
  <si>
    <t>Paredes de Concreto - Concretagem</t>
  </si>
  <si>
    <t xml:space="preserve"> 93401 </t>
  </si>
  <si>
    <t>GUINDAUTO HIDRÁULICO, CAPACIDADE MÁXIMA DE CARGA 3300 KG, MOMENTO MÁXIMO DE CARGA 5,8 TM, ALCANCE MÁXIMO HORIZONTAL 7,60 M, INCLUSIVE CAMINHÃO TOCO PBT 16.000 KG, POTÊNCIA DE 189 CV - MATERIAIS NA OPERAÇÃO. AF_03/2016</t>
  </si>
  <si>
    <t>Depreciação, Juros, Impostos e Seguros, Manutenção e Materiais na Operação dos Equipamentos</t>
  </si>
  <si>
    <t xml:space="preserve"> 90586 </t>
  </si>
  <si>
    <t>VIBRADOR DE IMERSÃO, DIÂMETRO DE PONTEIRA 45MM, MOTOR ELÉTRICO TRIFÁSICO POTÊNCIA DE 2 CV - CHP DIURNO. AF_06/2015</t>
  </si>
  <si>
    <t xml:space="preserve"> 00001525 </t>
  </si>
  <si>
    <t>CONCRETO USINADO BOMBEAVEL, CLASSE DE RESISTENCIA C30, BRITA 0 E 1, SLUMP = 100 +/- 20 MM, COM BOMBEAMENTO (DISPONIBILIZACAO DE BOMBA), SEM O LANCAMENTO (NBR 8953)</t>
  </si>
  <si>
    <t xml:space="preserve"> 103674 </t>
  </si>
  <si>
    <t>CONCRETAGEM DE VIGAS E LAJES, FCK=25 MPA, PARA LAJES PREMOLDADAS COM USO DE BOMBA - LANÇAMENTO, ADENSAMENTO E ACABAMENTO. AF_02/2022_PS</t>
  </si>
  <si>
    <t xml:space="preserve"> 92273 </t>
  </si>
  <si>
    <t>FABRICAÇÃO DE ESCORAS DO TIPO PONTALETE, EM MADEIRA, PARA PÉ-DIREITO SIMPLES. AF_09/2020</t>
  </si>
  <si>
    <t xml:space="preserve"> 00006193 </t>
  </si>
  <si>
    <t>TABUA NAO APARELHADA *2,5 X 20* CM, EM MACARANDUBA/MASSARANDUBA, ANGELIM OU EQUIVALENTE DA REGIAO - BRUTA</t>
  </si>
  <si>
    <t xml:space="preserve"> 00003746 </t>
  </si>
  <si>
    <t>LAJE PRE-MOLDADA TRELICADA (LAJOTAS + VIGOTAS) PARA PISO, UNIDIRECIONAL, SOBRECARGA DE 200 KG/M2, VAO ATE 6,00 M (SEM COLOCACAO)</t>
  </si>
  <si>
    <t xml:space="preserve"> 00040304 </t>
  </si>
  <si>
    <t>PREGO DE ACO POLIDO COM CABECA DUPLA 17 X 27 (2 1/2 X 11)</t>
  </si>
  <si>
    <t xml:space="preserve"> 4695 </t>
  </si>
  <si>
    <t>Estrutura para galpão em pórticos pré-moldados de concreto armado, sem lanternim, c/montagem, excluso telhas, inclusive fundação</t>
  </si>
  <si>
    <t xml:space="preserve"> 4694 </t>
  </si>
  <si>
    <t>Estrutura para galpão em pórticos pré-moldados de concreto armado, com lanternim, c/montagem, inclusive fundação, exclusive telhas</t>
  </si>
  <si>
    <t xml:space="preserve"> 00000344 </t>
  </si>
  <si>
    <t>ARAME GALVANIZADO 16 BWG, D = 1,65MM (0,0166 KG/M)</t>
  </si>
  <si>
    <t xml:space="preserve"> 7933 </t>
  </si>
  <si>
    <t>Gradil Nylofor 3D, malha 20x5cm, Ø 5mm 250x103 cm, pintura branca ou verde oupreta, Belgo ou similar, inclusive postes e acessórios</t>
  </si>
  <si>
    <t>pç</t>
  </si>
  <si>
    <t xml:space="preserve"> 00043130 </t>
  </si>
  <si>
    <t>ARAME GALVANIZADO 12 BWG, D = 2,76 MM (0,048 KG/M) OU 14 BWG, D = 2,11 MM (0,026 KG/M)</t>
  </si>
  <si>
    <t xml:space="preserve"> 9363 </t>
  </si>
  <si>
    <t>Cumeeira termoacustica</t>
  </si>
  <si>
    <t xml:space="preserve"> 100660 </t>
  </si>
  <si>
    <t>ALIZAR DE 5X1,5CM PARA PORTA FIXADO COM PREGOS, PADRÃO POPULAR - FORNECIMENTO E INSTALAÇÃO. AF_12/2019</t>
  </si>
  <si>
    <t xml:space="preserve"> 91292 </t>
  </si>
  <si>
    <t>BATENTE PARA PORTA DE MADEIRA, FIXAÇÃO COM ARGAMASSA, PADRÃO POPULAR. FORNECIMENTO E INSTALAÇÃO. AF_12/2019</t>
  </si>
  <si>
    <t xml:space="preserve"> 00004998 </t>
  </si>
  <si>
    <t>PORTA DE ABRIR / GIRO, EM MADEIRA MACICA (ANGELIM OU EQUIVALENTE REGIONAL), QUALQUER DESENHO (VERTICAL/DIAGONAL/HORIZ.), E = *3,5* CM, DIMENSOES 2,10 X 0,70 (SOMENTE FOLHA DE PORTA, ACABAMENTO NATURAL)</t>
  </si>
  <si>
    <t xml:space="preserve"> 00038169 </t>
  </si>
  <si>
    <t>CONJUNTO DE FERRAGENS PIVO, PARA PORTA PIVOTANTE DE ATE 100 KG, REGULAVEL COM ESFERA, CROMADO - SUPERIOR E INFERIOR - COMPLETO</t>
  </si>
  <si>
    <t xml:space="preserve"> 13798 </t>
  </si>
  <si>
    <t>Porta em alumínio lambril, cor Natural, de abrir ou correr</t>
  </si>
  <si>
    <t xml:space="preserve"> 100740 </t>
  </si>
  <si>
    <t>PINTURA COM TINTA ALQUÍDICA DE ACABAMENTO (ESMALTE SINTÉTICO ACETINADO) APLICADA A ROLO OU PINCEL SOBRE PERFIL METÁLICO EXECUTADO EM FÁBRICA (POR DEMÃO). AF_01/2020</t>
  </si>
  <si>
    <t>Pintura em Superfícies Metálicas</t>
  </si>
  <si>
    <t xml:space="preserve"> 14678 </t>
  </si>
  <si>
    <t>Brise de alumínio com perfis de 10x15x250cm, acabamento em pintura branca</t>
  </si>
  <si>
    <t xml:space="preserve"> 13151 </t>
  </si>
  <si>
    <t>Perfil Alumínio, Tubo Retangular 150,00mm x 50,00mm x 2,70mm (2,837kg/m)</t>
  </si>
  <si>
    <t xml:space="preserve"> 100759 </t>
  </si>
  <si>
    <t>PINTURA COM TINTA ALQUÍDICA DE ACABAMENTO (ESMALTE SINTÉTICO BRILHANTE) PULVERIZADA SOBRE SUPERFÍCIES METÁLICAS (EXCETO PERFIL) EXECUTADO EM OBRA (02 DEMÃOS). AF_01/2020_PE</t>
  </si>
  <si>
    <t xml:space="preserve"> 88277 </t>
  </si>
  <si>
    <t>MONTADOR (TUBO AÇO/EQUIPAMENTOS) COM ENCARGOS COMPLEMENTARES</t>
  </si>
  <si>
    <t xml:space="preserve"> 00004948 </t>
  </si>
  <si>
    <t>PORTAO DE ABRIR / GIRO, EM GRADIL DE METALON REDONDO DE 3/4" VERTICAL, COM REQUADRO, ACABAMENTO NATURAL - COMPLETO</t>
  </si>
  <si>
    <t xml:space="preserve"> 00037518 </t>
  </si>
  <si>
    <t>PORTA DE ENROLAR MANUAL COMPLETA, PERFIL MEIA CANA CEGA, EM ACO GALVANIZADO COM PINTURA ELETROSTATICA, CHAPA NUMERO 24" (SEM INSTALACAO)</t>
  </si>
  <si>
    <t xml:space="preserve"> 00038168 </t>
  </si>
  <si>
    <t>PUXADOR TUBULAR RETO DUPLO, EM ALUMINIO CROMADO, COMPRIMENTO DE APROX 400 MM E DIAMETRO DE 25 MM (1")</t>
  </si>
  <si>
    <t xml:space="preserve"> 00006110 </t>
  </si>
  <si>
    <t>SERRALHEIRO (HORISTA)</t>
  </si>
  <si>
    <t xml:space="preserve"> 00000252 </t>
  </si>
  <si>
    <t>AJUDANTE DE SERRALHEIRO (HORISTA)</t>
  </si>
  <si>
    <t xml:space="preserve"> 2277 </t>
  </si>
  <si>
    <t>Perfil Alumínio, U, usado como trilho superior em porta de correr</t>
  </si>
  <si>
    <t xml:space="preserve"> 88256 </t>
  </si>
  <si>
    <t>AZULEJISTA OU LADRILHEIRO COM ENCARGOS COMPLEMENTARES</t>
  </si>
  <si>
    <t xml:space="preserve"> 88243 </t>
  </si>
  <si>
    <t>AJUDANTE ESPECIALIZADO COM ENCARGOS COMPLEMENTARES</t>
  </si>
  <si>
    <t xml:space="preserve"> 00037595 </t>
  </si>
  <si>
    <t>ARGAMASSA COLANTE TIPO AC III</t>
  </si>
  <si>
    <t xml:space="preserve"> 00007353 </t>
  </si>
  <si>
    <t>RESINA ACRILICA PREMIUM BASE AGUA - COR BRANCA</t>
  </si>
  <si>
    <t xml:space="preserve"> 00000592 </t>
  </si>
  <si>
    <t>CANTONEIRA EM ALUMINIO, ABAS IGUAIS, LARGURA DE 25,40 MM (1"), ESPESSURA DE 3,17 MM (1/8") E PESO LINEAR DE APROXIMADAMENTE 0,408 KG/M</t>
  </si>
  <si>
    <t xml:space="preserve"> 00038383 </t>
  </si>
  <si>
    <t>LIXA D'AGUA EM FOLHA, COR PRETA, GRAO 100</t>
  </si>
  <si>
    <t xml:space="preserve"> 00000122 </t>
  </si>
  <si>
    <t>ADESIVO PLASTICO PARA PVC, FRASCO COM *850* GR</t>
  </si>
  <si>
    <t xml:space="preserve"> 00007136 </t>
  </si>
  <si>
    <t>TE DE REDUCAO, PVC, SOLDAVEL, 90 GRAUS, 32 MM X 25 MM, PARA AGUA FRIA PREDIAL</t>
  </si>
  <si>
    <t xml:space="preserve"> 00020083 </t>
  </si>
  <si>
    <t>SOLUCAO PREPARADORA / LIMPADORA PARA PVC, FRASCO COM 1000 CM3</t>
  </si>
  <si>
    <t xml:space="preserve"> 00000095 </t>
  </si>
  <si>
    <t>ADAPTADOR PVC SOLDAVEL, COM FLANGE E ANEL DE VEDACAO, 20 MM X 1/2", PARA CAIXA D'AGUA</t>
  </si>
  <si>
    <t xml:space="preserve"> 00000099 </t>
  </si>
  <si>
    <t>ADAPTADOR PVC SOLDAVEL, COM FLANGE E ANEL DE VEDACAO, 50 MM X 1 1/2", PARA CAIXA D'AGUA</t>
  </si>
  <si>
    <t xml:space="preserve"> 00034637 </t>
  </si>
  <si>
    <t>CAIXA D'AGUA / RESERVATORIO EM POLIETILENO, 500 LITROS, COM TAMPA</t>
  </si>
  <si>
    <t xml:space="preserve"> 00000096 </t>
  </si>
  <si>
    <t>ADAPTADOR PVC SOLDAVEL, COM FLANGE E ANEL DE VEDACAO, 25 MM X 3/4", PARA CAIXA D'AGUA</t>
  </si>
  <si>
    <t xml:space="preserve"> 00003146 </t>
  </si>
  <si>
    <t>FITA VEDA ROSCA, EM PTFE, ROLO DE 18 MM X 10 M (L X C)</t>
  </si>
  <si>
    <t xml:space="preserve"> 00010498 </t>
  </si>
  <si>
    <t>MASSA PARA VIDRO</t>
  </si>
  <si>
    <t xml:space="preserve"> 00003148 </t>
  </si>
  <si>
    <t>FITA VEDA ROSCA, EM PTFE, ROLO DE 18 MM X 50 M (L X C)</t>
  </si>
  <si>
    <t xml:space="preserve"> 00001413/SINAPI </t>
  </si>
  <si>
    <t xml:space="preserve"> 00003907 </t>
  </si>
  <si>
    <t>LUVA DE REDUCAO ROSCAVEL, PVC, 1" X 3/4", PARA AGUA FRIA PREDIAL</t>
  </si>
  <si>
    <t xml:space="preserve"> 00001185 </t>
  </si>
  <si>
    <t>CAP PVC, SOLDAVEL, 25 MM, PARA AGUA FRIA PREDIAL</t>
  </si>
  <si>
    <t xml:space="preserve"> 138 </t>
  </si>
  <si>
    <t>Adesivo pvc em frasco de 850 gramas</t>
  </si>
  <si>
    <t xml:space="preserve"> 2036 </t>
  </si>
  <si>
    <t>Solucao limpadora pvc</t>
  </si>
  <si>
    <t xml:space="preserve"> 88628 </t>
  </si>
  <si>
    <t>ARGAMASSA TRAÇO 1:3 (EM VOLUME DE CIMENTO E AREIA MÉDIA ÚMIDA), PREPARO MECÂNICO COM BETONEIRA 400 L. AF_08/2019</t>
  </si>
  <si>
    <t xml:space="preserve"> 89995 </t>
  </si>
  <si>
    <t>GRAUTEAMENTO DE CINTA SUPERIOR OU DE VERGA EM ALVENARIA ESTRUTURAL. AF_09/2021</t>
  </si>
  <si>
    <t>Graute e Armação</t>
  </si>
  <si>
    <t xml:space="preserve"> 5679 </t>
  </si>
  <si>
    <t>RETROESCAVADEIRA SOBRE RODAS COM CARREGADEIRA, TRAÇÃO 4X4, POTÊNCIA LÍQ. 88 HP, CAÇAMBA CARREG. CAP. MÍN. 1 M3, CAÇAMBA RETRO CAP. 0,26 M3, PESO OPERACIONAL MÍN. 6.674 KG, PROFUNDIDADE ESCAVAÇÃO MÁX. 4,37 M - CHI DIURNO. AF_06/2014</t>
  </si>
  <si>
    <t xml:space="preserve"> 101616 </t>
  </si>
  <si>
    <t>PREPARO DE FUNDO DE VALA COM LARGURA MENOR QUE 1,5 M (ACERTO DO SOLO NATURAL). AF_08/2020</t>
  </si>
  <si>
    <t>Escoramento e Preparo de Fundo de Valas</t>
  </si>
  <si>
    <t xml:space="preserve"> 5678 </t>
  </si>
  <si>
    <t>RETROESCAVADEIRA SOBRE RODAS COM CARREGADEIRA, TRAÇÃO 4X4, POTÊNCIA LÍQ. 88 HP, CAÇAMBA CARREG. CAP. MÍN. 1 M3, CAÇAMBA RETRO CAP. 0,26 M3, PESO OPERACIONAL MÍN. 6.674 KG, PROFUNDIDADE ESCAVAÇÃO MÁX. 4,37 M - CHP DIURNO. AF_06/2014</t>
  </si>
  <si>
    <t xml:space="preserve"> 89998 </t>
  </si>
  <si>
    <t>ARMAÇÃO DE CINTA DE ALVENARIA ESTRUTURAL; DIÂMETRO DE 10,0 MM. AF_09/2021</t>
  </si>
  <si>
    <t xml:space="preserve"> 87316 </t>
  </si>
  <si>
    <t>ARGAMASSA TRAÇO 1:4 (EM VOLUME DE CIMENTO E AREIA GROSSA ÚMIDA) PARA CHAPISCO CONVENCIONAL, PREPARO MECÂNICO COM BETONEIRA 400 L. AF_08/2019</t>
  </si>
  <si>
    <t xml:space="preserve"> 00005069 </t>
  </si>
  <si>
    <t>PREGO DE ACO POLIDO COM CABECA 17 X 27 (2 1/2 X 11)</t>
  </si>
  <si>
    <t xml:space="preserve"> 00002692 </t>
  </si>
  <si>
    <t>DESMOLDANTE PROTETOR PARA FORMAS DE MADEIRA, DE BASE OLEOSA EMULSIONADA EM AGUA</t>
  </si>
  <si>
    <t xml:space="preserve"> 00025067 </t>
  </si>
  <si>
    <t>BLOCO DE CONCRETO ESTRUTURAL 19 X 19 X 39 CM, FBK 4,5 MPA (NBR 6136)</t>
  </si>
  <si>
    <t xml:space="preserve"> 00004517 </t>
  </si>
  <si>
    <t>SARRAFO *2,5 X 7,5* CM EM PINUS, MISTA OU EQUIVALENTE DA REGIAO - BRUTA</t>
  </si>
  <si>
    <t xml:space="preserve"> 00000660 </t>
  </si>
  <si>
    <t>CANALETA DE CONCRETO 19 X 19 X 19 CM (CLASSE C - NBR 6136)</t>
  </si>
  <si>
    <t xml:space="preserve"> 00043440 </t>
  </si>
  <si>
    <t>CONJUNTO PRE-MOLDADO COMPOSTO POR GRELHA (0,99 X 0,45 M), QUADRO (1,10 X 0,52 M) E CANTONEIRA (1,10 X 0,35 M), EM CONCRETO ARMADO, COM FCK DE 21 MPA</t>
  </si>
  <si>
    <t xml:space="preserve"> 00004491 </t>
  </si>
  <si>
    <t>PONTALETE *7,5 X 7,5* CM EM PINUS, MISTA OU EQUIVALENTE DA REGIAO - BRUTA</t>
  </si>
  <si>
    <t xml:space="preserve"> 00000789 </t>
  </si>
  <si>
    <t>BUCHA DE REDUCAO DE FERRO GALVANIZADO, COM ROSCA BSP, DE 1 1/4" X 1"</t>
  </si>
  <si>
    <t xml:space="preserve"> 5207 </t>
  </si>
  <si>
    <t>Caixa plástica para proteção de hidrômetro c/tampa articulada em policarbonato</t>
  </si>
  <si>
    <t xml:space="preserve"> 00000301 </t>
  </si>
  <si>
    <t>ANEL BORRACHA PARA TUBO ESGOTO PREDIAL, DN 100 MM (NBR 5688)</t>
  </si>
  <si>
    <t xml:space="preserve"> 00000325 </t>
  </si>
  <si>
    <t>ANEL BORRACHA, PARA TUBO/CONEXAO PVC PBA, DN 50 MM, PARA REDE AGUA</t>
  </si>
  <si>
    <t xml:space="preserve"> 00000329 </t>
  </si>
  <si>
    <t>ANEL BORRACHA, PARA TUBO/CONEXAO PVC PBA, DN 75 MM, PARA REDE AGUA</t>
  </si>
  <si>
    <t xml:space="preserve"> 00000297 </t>
  </si>
  <si>
    <t>ANEL BORRACHA PARA TUBO ESGOTO PREDIAL, DN 75 MM (NBR 5688)</t>
  </si>
  <si>
    <t xml:space="preserve"> 00020078 </t>
  </si>
  <si>
    <t>PASTA LUBRIFICANTE PARA TUBOS E CONEXOES COM JUNTA ELASTICA, EMBALAGEM DE *400* GR (USO EM PVC, ACO, POLIETILENO E OUTROS)</t>
  </si>
  <si>
    <t xml:space="preserve"> 2142 </t>
  </si>
  <si>
    <t>Te pvc sanitario d=  75 x   50mm</t>
  </si>
  <si>
    <t xml:space="preserve"> 11864 </t>
  </si>
  <si>
    <t>Tubo corrugado parede dupla PEAD, d= 200mm (8"), p/sistemas drenagem, Tigre-ADS N-12 ou similar</t>
  </si>
  <si>
    <t xml:space="preserve"> 00041779 </t>
  </si>
  <si>
    <t>TUBO CORRUGADO PEAD, PAREDE DUPLA, INTERNA LISA, JEI, DN/DI 250 MM, PARA SANEAMENTO (DRENAGEM/ESGOTO)</t>
  </si>
  <si>
    <t xml:space="preserve"> 00041780 </t>
  </si>
  <si>
    <t>TUBO CORRUGADO PEAD, PAREDE DUPLA, INTERNA LISA, JEI, DN/DI 300 MM, PARA SANEAMENTO (DRENAGEM/ESGOTO)</t>
  </si>
  <si>
    <t xml:space="preserve"> 162 </t>
  </si>
  <si>
    <t>Anel borracha p/ tubo pvc sanitário predial, d=  40mm</t>
  </si>
  <si>
    <t xml:space="preserve"> 1188 </t>
  </si>
  <si>
    <t>Joelho 90° pvc rigido com anel p/esgoto secundario, d= 40mm</t>
  </si>
  <si>
    <t xml:space="preserve"> 00006138 </t>
  </si>
  <si>
    <t>ANEL DE VEDACAO, PVC FLEXIVEL, 100 MM, PARA SAIDA DE BACIA / VASO SANITARIO</t>
  </si>
  <si>
    <t xml:space="preserve"> 101624 </t>
  </si>
  <si>
    <t>PREPARO DE FUNDO DE VALA COM LARGURA MAIOR OU IGUAL A 1,5 M E MENOR QUE 2,5 M, COM CAMADA DE BRITA, LANÇAMENTO MECANIZADO. AF_08/2020</t>
  </si>
  <si>
    <t xml:space="preserve"> 97740 </t>
  </si>
  <si>
    <t>PEÇA CIRCULAR PRÉ-MOLDADA, VOLUME DE CONCRETO ACIMA DE 100 LITROS, TAXA DE AÇO APROXIMADA DE 30KG/M³. AF_03/2024</t>
  </si>
  <si>
    <t>Estruturas Pré-Fabricadas e Pré-Moldadas</t>
  </si>
  <si>
    <t xml:space="preserve"> 97738 </t>
  </si>
  <si>
    <t>PEÇA CIRCULAR PRÉ-MOLDADA, VOLUME DE CONCRETO DE 10 A 30 LITROS, TAXA DE FIBRA DE POLIPROPILENO APROXIMADA DE 6 KG/M³. AF_03/2024_PS</t>
  </si>
  <si>
    <t xml:space="preserve"> 00012567 </t>
  </si>
  <si>
    <t>ANEL EM CONCRETO ARMADO, LISO, PARA FOSSAS SEPTICAS E SUMIDOUROS, SEM FUNDO, DIAMETRO INTERNO DE 2,50 M E ALTURA DE 0,50 M</t>
  </si>
  <si>
    <t xml:space="preserve"> 87532 </t>
  </si>
  <si>
    <t>EMBOÇO, EM ARGAMASSA TRAÇO 1:2:8, PREPARO MANUAL, APLICADO MANUALMENTE EM PAREDES INTERNAS DE AMBIENTES COM ÁREA ENTRE 5M² E 10M², E = 17,5MM, COM TALISCAS. AF_03/2024</t>
  </si>
  <si>
    <t xml:space="preserve"> 103369 </t>
  </si>
  <si>
    <t>ALVENARIA DE VEDAÇÃO DE BLOCOS CERÂMICOS FURADOS NA HORIZONTAL DE 14X19X39 CM (ESPESSURA 14 CM) E ARGAMASSA DE ASSENTAMENTO COM PREPARO MANUAL. AF_12/2021</t>
  </si>
  <si>
    <t xml:space="preserve"> 141 </t>
  </si>
  <si>
    <t>Aço CA - 60 Ø 4,2 a 9,5mm, inclusive corte, dobragem, montagem e colocacao deferragens nas formas, para superestruturas e fundações - R1</t>
  </si>
  <si>
    <t xml:space="preserve"> 104737 </t>
  </si>
  <si>
    <t>REATERRO MANUAL DE VALAS, COM PLACA VIBRATÓRIA. AF_08/2023</t>
  </si>
  <si>
    <t xml:space="preserve"> 2660 </t>
  </si>
  <si>
    <t>Apiloamento manual de fundo de vala</t>
  </si>
  <si>
    <t>Lastros, Lajes e Berços</t>
  </si>
  <si>
    <t xml:space="preserve"> 94972 </t>
  </si>
  <si>
    <t>CONCRETO FCK = 30MPA, TRAÇO 1:2,1:2,5 (EM MASSA SECA DE CIMENTO/ AREIA MÉDIA/ BRITA 1) - PREPARO MECÂNICO COM BETONEIRA 600 L. AF_05/2021</t>
  </si>
  <si>
    <t xml:space="preserve"> 00040401 </t>
  </si>
  <si>
    <t>ELETRODUTO FLEXIVEL PLANO EM PEAD, COR PRETA E LARANJA, DIAMETRO 32 MM</t>
  </si>
  <si>
    <t xml:space="preserve"> 00012043 </t>
  </si>
  <si>
    <t>QUADRO DE DISTRIBUICAO COM BARRAMENTO TRIFASICO, DE EMBUTIR, EM CHAPA DE ACO GALVANIZADO, PARA 30 DISJUNTORES DIN, 225 A</t>
  </si>
  <si>
    <t xml:space="preserve"> 00000247 </t>
  </si>
  <si>
    <t>AJUDANTE DE ELETRICISTA (HORISTA)</t>
  </si>
  <si>
    <t xml:space="preserve"> 00002436 </t>
  </si>
  <si>
    <t>ELETRICISTA (HORISTA)</t>
  </si>
  <si>
    <t xml:space="preserve"> 00039445 </t>
  </si>
  <si>
    <t>DISPOSITIVO DR, 2 POLOS, SENSIBILIDADE DE 30 MA, CORRENTE DE 25 A, TIPO AC</t>
  </si>
  <si>
    <t xml:space="preserve"> 00039472 </t>
  </si>
  <si>
    <t>DISPOSITIVO DPS CLASSE II, 1 POLO, TENSAO MAXIMA DE 275 V, CORRENTE MAXIMA DE *90* KA (TIPO AC)</t>
  </si>
  <si>
    <t xml:space="preserve"> 00034641 </t>
  </si>
  <si>
    <t>CAIXA DE ATERRAMENTO EM CONCRETO PRE-MOLDADO, DIAMETRO DE 0,30 M E ALTURA DE 0,35 M, SEM FUNDO E COM TAMPA</t>
  </si>
  <si>
    <t xml:space="preserve"> 14369 </t>
  </si>
  <si>
    <t>Placa para tomada 4" x 2" 1 saída fio</t>
  </si>
  <si>
    <t xml:space="preserve"> 00038092 </t>
  </si>
  <si>
    <t xml:space="preserve"> 11617 </t>
  </si>
  <si>
    <t>Placa 4x2", 2P, afastados, ref.: Tablet, da Tramontina ou similar</t>
  </si>
  <si>
    <t xml:space="preserve"> 9478 </t>
  </si>
  <si>
    <t>Suporte (braço) p/luminária de 1 pétala para instalação no topo do poste, ref:Tecnowatt ou similar</t>
  </si>
  <si>
    <t xml:space="preserve"> 2455 </t>
  </si>
  <si>
    <t>Aluguel de caminhão guindauto 3,0 t ( m. benz - 1215 c/48- 143,0 hp</t>
  </si>
  <si>
    <t>Equipamento</t>
  </si>
  <si>
    <t xml:space="preserve"> 9998 </t>
  </si>
  <si>
    <t>Poste de aço galvanizado a fogo SBP - 800/100 - 5030-J-GF cônico contínuo reto, diâmtero superior de 60,3mm, diâmtero da base 114,3mm, altura total 10m, com base de fixação, Shomei iluminação ou similar</t>
  </si>
  <si>
    <t xml:space="preserve"> 5930 </t>
  </si>
  <si>
    <t>GUINDAUTO HIDRÁULICO, CAPACIDADE MÁXIMA DE CARGA 6200 KG, MOMENTO MÁXIMO DE CARGA 11,7 TM, ALCANCE MÁXIMO HORIZONTAL 9,70 M, INCLUSIVE CAMINHÃO TOCO PBT 16.000 KG, POTÊNCIA DE 189 CV - CHI DIURNO. AF_06/2014</t>
  </si>
  <si>
    <t xml:space="preserve"> 5928 </t>
  </si>
  <si>
    <t>GUINDAUTO HIDRÁULICO, CAPACIDADE MÁXIMA DE CARGA 6200 KG, MOMENTO MÁXIMO DE CARGA 11,7 TM, ALCANCE MÁXIMO HORIZONTAL 9,70 M, INCLUSIVE CAMINHÃO TOCO PBT 16.000 KG, POTÊNCIA DE 189 CV - CHP DIURNO. AF_06/2014</t>
  </si>
  <si>
    <t xml:space="preserve"> 9158 </t>
  </si>
  <si>
    <t>Poste decorativo com 02 pétalas, difusor em vidro leitoso brilhante ref. XR-708/2 da Xoulux ou similar, com 6,00m</t>
  </si>
  <si>
    <t xml:space="preserve"> 00002510 </t>
  </si>
  <si>
    <t>RELE FOTOELETRICO INTERNO E EXTERNO BIVOLT 1000 W, DE CONECTOR, SEM BASE</t>
  </si>
  <si>
    <t xml:space="preserve"> 00042244 </t>
  </si>
  <si>
    <t>LUMINARIA DE LED PARA ILUMINACAO PUBLICA, DE 33 W ATE 50 W, INVOLUCRO EM ALUMINIO OU ACO INOX</t>
  </si>
  <si>
    <t xml:space="preserve"> 11655 </t>
  </si>
  <si>
    <t>Poste concreto duplo T (DT)  7/150</t>
  </si>
  <si>
    <t xml:space="preserve"> 205 </t>
  </si>
  <si>
    <t>Armação secundária 2 estribos</t>
  </si>
  <si>
    <t xml:space="preserve"> 1128 </t>
  </si>
  <si>
    <t>Isolador roldana porcelana</t>
  </si>
  <si>
    <t xml:space="preserve"> 00011002 </t>
  </si>
  <si>
    <t>ELETRODO REVESTIDO AWS - E6013, DIAMETRO IGUAL A 2,50 MM</t>
  </si>
  <si>
    <t xml:space="preserve"> 00021015/SINAPI </t>
  </si>
  <si>
    <t>Tubo aco galvanizado com costura, classe leve, dn 80 mm (3"), e = 3,35 mm, *7,32* kg/m (nbr 5580)</t>
  </si>
  <si>
    <t xml:space="preserve"> 1304 </t>
  </si>
  <si>
    <t>Luva de pvc rígido roscável  diâm = 1"</t>
  </si>
  <si>
    <t>Tubos e Conexões de PVC Rígido Roscável</t>
  </si>
  <si>
    <t xml:space="preserve"> 1303 </t>
  </si>
  <si>
    <t>Luva de pvc rígido roscável  diâm = 3/4"</t>
  </si>
  <si>
    <t xml:space="preserve"> 87296 </t>
  </si>
  <si>
    <t>ARGAMASSA TRAÇO 1:3:12 (EM VOLUME DE CIMENTO, CAL E AREIA MÉDIA ÚMIDA) PARA EMBOÇO/MASSA ÚNICA/ASSENTAMENTO DE ALVENARIA DE VEDAÇÃO, PREPARO MECÂNICO COM BETONEIRA 600 L. AF_08/2019</t>
  </si>
  <si>
    <t xml:space="preserve"> 8829 </t>
  </si>
  <si>
    <t>Quadro de distribuição de embutir em chapa de aço, p/até 16 disjuntores c/barramento, padrão DIN, ref.904311, Cemar ou similar</t>
  </si>
  <si>
    <t xml:space="preserve"> 14514 </t>
  </si>
  <si>
    <t>Quadro de distribuição de embutir, em resina termoplástica p/até 12 disjuntores c/barramento, padrão DIN</t>
  </si>
  <si>
    <t xml:space="preserve"> 87550 </t>
  </si>
  <si>
    <t>EMBOÇO, EM ARGAMASSA TRAÇO 1:2:8, PREPARO MANUAL, APLICADO MANUALMENTE EM PAREDES INTERNAS DE AMBIENTES COM ÁREA ENTRE 5M² E 10M², E = 10MM, COM TALISCAS. AF_03/2024</t>
  </si>
  <si>
    <t xml:space="preserve"> 85 </t>
  </si>
  <si>
    <t>Forma plana para fundações, em compensado resinado 12mm, 03 usos</t>
  </si>
  <si>
    <t>Formas para Fundações</t>
  </si>
  <si>
    <t xml:space="preserve"> 00038775 </t>
  </si>
  <si>
    <t>LUMINARIA TIPO TARTARUGA PARA AREA EXTERNA EM ALUMINIO, COM GRADE, PARA 1 LAMPADA, BASE E27, POTENCIA MAXIMA 40/60 W (NAO INCLUI LAMPADA)</t>
  </si>
  <si>
    <t xml:space="preserve"> 13286 </t>
  </si>
  <si>
    <t>Lâmpada led 15w de potência, luz branca Autovolt, marca Glight  ou similar</t>
  </si>
  <si>
    <t xml:space="preserve"> 14465 </t>
  </si>
  <si>
    <t>Luminária em led 40W sobrepor, 120 x 7,2 cm, 6500K branco frio, com difusor de proteção</t>
  </si>
  <si>
    <t xml:space="preserve"> 00020111 </t>
  </si>
  <si>
    <t>FITA ISOLANTE ADESIVA ANTICHAMA, USO ATE 750 V, EM ROLO DE 19 MM X 20 M</t>
  </si>
  <si>
    <t xml:space="preserve"> 13685 </t>
  </si>
  <si>
    <t>Luminária Painel Led embutir 18w quadrada, 6000k  da G-light ou similar</t>
  </si>
  <si>
    <t xml:space="preserve"> 1395 </t>
  </si>
  <si>
    <t>Luminária tubular 2 x 20 w  (lumiflex ou similar)</t>
  </si>
  <si>
    <t xml:space="preserve"> 1912 </t>
  </si>
  <si>
    <t>Reator eletrônico fator de potência 0,95 p/ lâmpada fuorescente 2 x 20w</t>
  </si>
  <si>
    <t xml:space="preserve"> 00003753/SINAPI </t>
  </si>
  <si>
    <t>Lampada fluorescente tubular t10, de 20 ou 40 w, bivolt</t>
  </si>
  <si>
    <t xml:space="preserve"> 14725 </t>
  </si>
  <si>
    <t xml:space="preserve"> 14700 </t>
  </si>
  <si>
    <t>Balizador, 6W, bivolt, 3000K, preto, luz morna, 40 lm, ref.: STH9725PTO/30, Line ou similar</t>
  </si>
  <si>
    <t xml:space="preserve"> 14085 </t>
  </si>
  <si>
    <t>Emenda rápida para policarbonato de 4 a 6mm, diversas cores</t>
  </si>
  <si>
    <t xml:space="preserve"> 00034360 </t>
  </si>
  <si>
    <t>PERFIL DE ALUMINIO ANODIZADO</t>
  </si>
  <si>
    <t xml:space="preserve"> 00040547 </t>
  </si>
  <si>
    <t>PARAFUSO ZINCADO, AUTOBROCANTE, FLANGEADO, 4,2 MM X 19 MM</t>
  </si>
  <si>
    <t>CENTO</t>
  </si>
  <si>
    <t xml:space="preserve"> 14043 </t>
  </si>
  <si>
    <t>Placa em policarbonato Alveolar, cor Branca, 6mm  - 1050 x 6000mm</t>
  </si>
  <si>
    <t xml:space="preserve"> 14084 </t>
  </si>
  <si>
    <t>Perfil de acabamento em policarbonato para policarbonato de 4 a 6mm na cor cristal</t>
  </si>
  <si>
    <t xml:space="preserve"> 94964 </t>
  </si>
  <si>
    <t>CONCRETO FCK = 20MPA, TRAÇO 1:2,7:3 (EM MASSA SECA DE CIMENTO/ AREIA MÉDIA/ BRITA 1) - PREPARO MECÂNICO COM BETONEIRA 400 L. AF_05/2021</t>
  </si>
  <si>
    <t xml:space="preserve"> 96546 </t>
  </si>
  <si>
    <t>ARMAÇÃO DE BLOCO UTILIZANDO AÇO CA-50 DE 10 MM - MONTAGEM. AF_01/2024</t>
  </si>
  <si>
    <t xml:space="preserve"> 3339 </t>
  </si>
  <si>
    <t>Corrimão em aço inox, escovado, d=1 1/2"</t>
  </si>
  <si>
    <t xml:space="preserve"> 00034666 </t>
  </si>
  <si>
    <t>CHAPA DE MDF BRANCO LISO 2 FACES, E = 25 MM, DE *2,75 X 1,85* M</t>
  </si>
  <si>
    <t xml:space="preserve"> 96624 </t>
  </si>
  <si>
    <t>LASTRO COM MATERIAL GRANULAR (PEDRA BRITADA N.2), APLICADO EM PISOS OU LAJES SOBRE SOLO, ESPESSURA DE *10 CM*. AF_01/2024</t>
  </si>
  <si>
    <t>Lastro</t>
  </si>
  <si>
    <t xml:space="preserve"> 97092 </t>
  </si>
  <si>
    <t>ARMAÇÃO PARA EXECUÇÃO DE RADIER, PISO DE CONCRETO OU LAJE SOBRE SOLO, COM USO DE TELA Q-196. AF_09/2021</t>
  </si>
  <si>
    <t xml:space="preserve"> 97086 </t>
  </si>
  <si>
    <t>FABRICAÇÃO, MONTAGEM E DESMONTAGEM DE FORMA PARA RADIER, PISO DE CONCRETO OU LAJE SOBRE SOLO, EM MADEIRA SERRADA, 4 UTILIZAÇÕES. AF_09/2021</t>
  </si>
  <si>
    <t xml:space="preserve"> 97087 </t>
  </si>
  <si>
    <t>CAMADA SEPARADORA PARA EXECUÇÃO DE RADIER, PISO DE CONCRETO OU LAJE SOBRE SOLO, EM LONA PLÁSTICA. AF_09/2021</t>
  </si>
  <si>
    <t xml:space="preserve"> 97096 </t>
  </si>
  <si>
    <t>CONCRETAGEM DE RADIER, PISO DE CONCRETO OU LAJE SOBRE SOLO, FCK 30 MPA - LANÇAMENTO, ADENSAMENTO E ACABAMENTO. AF_09/2021</t>
  </si>
  <si>
    <t xml:space="preserve"> 00011790 </t>
  </si>
  <si>
    <t>PARAFUSO M16 EM ACO GALVANIZADO, COMPRIMENTO = 450 MM, DIAMETRO = 16 MM, ROSCA MAQUINA, CABECA QUADRADA</t>
  </si>
  <si>
    <t xml:space="preserve"> 3411 </t>
  </si>
  <si>
    <t>Pintura de proteção sobre superfícies metálicas com aplicação à rolo de 01 demão de 120 micras de tinta anticorrosiva oxibar dal 535 bt 0527, marca RENNER- R2</t>
  </si>
  <si>
    <t xml:space="preserve"> 00034360/SINAPI </t>
  </si>
  <si>
    <t>Perfil de aluminio anodizado</t>
  </si>
  <si>
    <t xml:space="preserve"> 00040535 </t>
  </si>
  <si>
    <t>PERFIL "U" SIMPLES, EM CHAPA DOBRADA DE ACO LAMINADO, E = 2,65 MM, H = 75 MM, L = 40 MM (3,04 KG/M)</t>
  </si>
  <si>
    <t xml:space="preserve"> 00040424 </t>
  </si>
  <si>
    <t>CHAPA DE ACO CARBONO LAMINADO A QUENTE, QUALIDADE ESTRUTURAL, BITOLA 3/16", E =4,75 MM (37,29 KG/M2)</t>
  </si>
  <si>
    <t xml:space="preserve"> 00005104 </t>
  </si>
  <si>
    <t>REBITE DE REPUXO EM ALUMINIO VAZADO, DIAMETRO 3,2 X 8 MM DE COMPRIMENTO (1KG = 1025 UNIDADES)</t>
  </si>
  <si>
    <t xml:space="preserve"> 88415 </t>
  </si>
  <si>
    <t>APLICAÇÃO MANUAL DE FUNDO SELADOR ACRÍLICO EM PAREDES EXTERNAS DE CASAS. AF_03/2024</t>
  </si>
  <si>
    <t xml:space="preserve"> 87554 </t>
  </si>
  <si>
    <t>EMBOÇO, EM ARGAMASSA TRAÇO 1:2:8, PREPARO MANUAL, APLICADO MANUALMENTE EM PAREDES INTERNAS DE AMBIENTES COM ÁREA MAIOR QUE 10M², E = 10MM, COM TALISCAS. AF_03/2024</t>
  </si>
  <si>
    <t xml:space="preserve"> 5057 </t>
  </si>
  <si>
    <t>Revestimento metálico em alumínio composto (Alucobond), e=0,3mm, pintura Kaynar 500 composta por seis camadas,  inclusive estrutura metálica auxiliar em perfil de viga "U" de 2" - fornecimento e montagem</t>
  </si>
  <si>
    <t>Revestimentos em Laminados</t>
  </si>
  <si>
    <t>Composições Auxiliares</t>
  </si>
  <si>
    <t>COMPOSIÇÕES</t>
  </si>
  <si>
    <t>SECRETARIA DE INFRAESTRUTURA DE RIO LARGO</t>
  </si>
  <si>
    <t>Cronograma Físico-financeiro</t>
  </si>
  <si>
    <t>ITEM</t>
  </si>
  <si>
    <t xml:space="preserve">DESCRIÇÃO DOS SERVIÇOS: </t>
  </si>
  <si>
    <t>VALOR (R$)</t>
  </si>
  <si>
    <t>% ITEM</t>
  </si>
  <si>
    <t>TOTAL POR PARCELA</t>
  </si>
  <si>
    <t>R$</t>
  </si>
  <si>
    <t>PERCENTUAL</t>
  </si>
  <si>
    <t>%</t>
  </si>
  <si>
    <t>TOTAL ACUMULADO</t>
  </si>
  <si>
    <t>PERCENTUAL ACUMULADO</t>
  </si>
  <si>
    <t>SP</t>
  </si>
  <si>
    <t>ADM</t>
  </si>
  <si>
    <t>MVTF</t>
  </si>
  <si>
    <t>FUND</t>
  </si>
  <si>
    <t>SUP</t>
  </si>
  <si>
    <t>SVVIE</t>
  </si>
  <si>
    <t>ESQ</t>
  </si>
  <si>
    <t>SCB</t>
  </si>
  <si>
    <t>IMP</t>
  </si>
  <si>
    <t>RIE</t>
  </si>
  <si>
    <t>SPP</t>
  </si>
  <si>
    <t>PT</t>
  </si>
  <si>
    <t>IH</t>
  </si>
  <si>
    <t>ISDP</t>
  </si>
  <si>
    <t>LM</t>
  </si>
  <si>
    <t>IGC</t>
  </si>
  <si>
    <t>SCCI</t>
  </si>
  <si>
    <t>IET</t>
  </si>
  <si>
    <t>SPCDA</t>
  </si>
  <si>
    <t>SCOP</t>
  </si>
  <si>
    <t>SF</t>
  </si>
  <si>
    <t>Orçamento Sintético</t>
  </si>
  <si>
    <t>Local</t>
  </si>
  <si>
    <t>Fórmula</t>
  </si>
  <si>
    <t>Quantidade</t>
  </si>
  <si>
    <t>PLACA</t>
  </si>
  <si>
    <t>C=6*h=3,5</t>
  </si>
  <si>
    <t>POSTO POLICIAL</t>
  </si>
  <si>
    <t>L=4,3+C=6,3*2</t>
  </si>
  <si>
    <t>BANHEIROS</t>
  </si>
  <si>
    <t>L=8,84+C=9,41*2</t>
  </si>
  <si>
    <t>TERMINAL</t>
  </si>
  <si>
    <t>L=17+C=45*2</t>
  </si>
  <si>
    <t>AREA CAD</t>
  </si>
  <si>
    <t>CALÇADA</t>
  </si>
  <si>
    <t>C=278,53*L=3,2*h=0,07</t>
  </si>
  <si>
    <t>C=32,72*L=5,75*0,07</t>
  </si>
  <si>
    <t>CALÇADA PONTO DE ONIBUS</t>
  </si>
  <si>
    <t>C=11*L=3,8</t>
  </si>
  <si>
    <t>ESPAÇO BANHEIRO E POSTO</t>
  </si>
  <si>
    <t>L=10,99*C=21,56</t>
  </si>
  <si>
    <t>PASSEIO</t>
  </si>
  <si>
    <t>L=1,5*C=66,30</t>
  </si>
  <si>
    <t>L=3,3*C=45*2</t>
  </si>
  <si>
    <t>FAIXA PEDESTRE</t>
  </si>
  <si>
    <t>C=6*L=2</t>
  </si>
  <si>
    <t>C=7,3*L=2*2</t>
  </si>
  <si>
    <t>C=9,85*L=2,5</t>
  </si>
  <si>
    <t>GUIA/MEIO-FIO</t>
  </si>
  <si>
    <t>C=44,54</t>
  </si>
  <si>
    <t>C=45,85</t>
  </si>
  <si>
    <t>C=278,53</t>
  </si>
  <si>
    <t>C=32,97</t>
  </si>
  <si>
    <t>CERCA DE EUCALIPTO TRATADO</t>
  </si>
  <si>
    <t>C=25+77,15</t>
  </si>
  <si>
    <t>75,56052*2,4</t>
  </si>
  <si>
    <t>ASFALTO</t>
  </si>
  <si>
    <t>16,81*2,35</t>
  </si>
  <si>
    <t>MEIO FIO</t>
  </si>
  <si>
    <t>C=401,89*L=0,15*h=0,30*2,35</t>
  </si>
  <si>
    <t>75,56052*30</t>
  </si>
  <si>
    <t>L=10,99*C=21,56*h=0,05*30</t>
  </si>
  <si>
    <t>L=1,5*C=66,30*h=0,05*30</t>
  </si>
  <si>
    <t>GUIA</t>
  </si>
  <si>
    <t>C=401,89*L=0,15*h=0,30*30</t>
  </si>
  <si>
    <t>PONTO DE ONIBUS</t>
  </si>
  <si>
    <t>C=15*L=3,8</t>
  </si>
  <si>
    <t>C=6*L=3,8</t>
  </si>
  <si>
    <t>POSTE</t>
  </si>
  <si>
    <t>2549,21</t>
  </si>
  <si>
    <t>353,18</t>
  </si>
  <si>
    <t>248,75</t>
  </si>
  <si>
    <t>POSTO POLICIAL BALDRAME</t>
  </si>
  <si>
    <t>C=6,6+10,6*L=0,15*h=0,3</t>
  </si>
  <si>
    <t>BANHEIRO BALDRAME</t>
  </si>
  <si>
    <t>C=7,5+9+3,55+9+8,45*L=0,15*h=0,3</t>
  </si>
  <si>
    <t>BALDRAME</t>
  </si>
  <si>
    <t>36,50725*0,30</t>
  </si>
  <si>
    <t>SAPATA</t>
  </si>
  <si>
    <t>32,298*0,30</t>
  </si>
  <si>
    <t>0,8*0,8*0,8*4</t>
  </si>
  <si>
    <t>BANHEIRO</t>
  </si>
  <si>
    <t>1*1*1*4</t>
  </si>
  <si>
    <t>1*1*1*2</t>
  </si>
  <si>
    <t>0,8*0,8*1*4</t>
  </si>
  <si>
    <t>1,3*1,3*1</t>
  </si>
  <si>
    <t>TERMINAL RODOVIARIO</t>
  </si>
  <si>
    <t>1,5*1,5*0,5*16</t>
  </si>
  <si>
    <t>BANHEIRO: SAPATE E ARRANQUE</t>
  </si>
  <si>
    <t>BALDRAMES</t>
  </si>
  <si>
    <t>POSTO:  SAPATE E ARRANQUE</t>
  </si>
  <si>
    <t>SAPATA TERMINAL RODOVIARIO</t>
  </si>
  <si>
    <t>BANHEIRO: SAPATA E ARRANQUE</t>
  </si>
  <si>
    <t>4,5</t>
  </si>
  <si>
    <t>POSTO: SAPATA E ARRANQUE</t>
  </si>
  <si>
    <t>0,75</t>
  </si>
  <si>
    <t>5,95+38</t>
  </si>
  <si>
    <t>POSTO POLICIAL: V101 AO V104</t>
  </si>
  <si>
    <t>39,3+51,8</t>
  </si>
  <si>
    <t>58,86+190,4</t>
  </si>
  <si>
    <t>C=29*h=1*0,6</t>
  </si>
  <si>
    <t>16,8</t>
  </si>
  <si>
    <t>62,5</t>
  </si>
  <si>
    <t>129,2</t>
  </si>
  <si>
    <t>576,52</t>
  </si>
  <si>
    <t>1,79</t>
  </si>
  <si>
    <t>52,78+37,7</t>
  </si>
  <si>
    <t>8+6,2</t>
  </si>
  <si>
    <t>38+97+22</t>
  </si>
  <si>
    <t>51,8</t>
  </si>
  <si>
    <t>129,1+194,1+73,7</t>
  </si>
  <si>
    <t>37,8</t>
  </si>
  <si>
    <t>5,31</t>
  </si>
  <si>
    <t>3,4+5+3+3,3+1,3</t>
  </si>
  <si>
    <t>1,26+1,26</t>
  </si>
  <si>
    <t>3+5+3+3,7</t>
  </si>
  <si>
    <t>C=8,34*L=7,25</t>
  </si>
  <si>
    <t>24,40</t>
  </si>
  <si>
    <t>6,7</t>
  </si>
  <si>
    <t>26,1</t>
  </si>
  <si>
    <t>LAJE POSTO POLIC.</t>
  </si>
  <si>
    <t>0,9</t>
  </si>
  <si>
    <t>C=5,3*L=3,3</t>
  </si>
  <si>
    <t>h=1,36*C=17,62*2</t>
  </si>
  <si>
    <t>h=1,36*C=45*2</t>
  </si>
  <si>
    <t>L=17,62*C=45</t>
  </si>
  <si>
    <t>TELHADO</t>
  </si>
  <si>
    <t>PERGOLADOS</t>
  </si>
  <si>
    <t>BRISE EM MADEIRA</t>
  </si>
  <si>
    <t>L=2,83*C=2,76*15</t>
  </si>
  <si>
    <t>L=18,55*C=45</t>
  </si>
  <si>
    <t>C=5,3*h=3,5*2</t>
  </si>
  <si>
    <t>C=3,3*h=3,5*2</t>
  </si>
  <si>
    <t>C=1,45+1,77*h=2,8</t>
  </si>
  <si>
    <t>PLATIBANDA</t>
  </si>
  <si>
    <t>C=6,9*h=1,2*4</t>
  </si>
  <si>
    <t>C=5,6*h=1,2*4</t>
  </si>
  <si>
    <t>C=2,6*h=1,2*4</t>
  </si>
  <si>
    <t>C=2,5*h=1,2*4</t>
  </si>
  <si>
    <t>C=8,34*h=4,6*2</t>
  </si>
  <si>
    <t>C=9*h=4,6*2</t>
  </si>
  <si>
    <t>C=6,72*h=2,8</t>
  </si>
  <si>
    <t>C=4,65*h=1,1*2</t>
  </si>
  <si>
    <t>C=8,04*h=1,6*2</t>
  </si>
  <si>
    <t>C=7,02*h=3,15*2</t>
  </si>
  <si>
    <t>C=3,61*3,15</t>
  </si>
  <si>
    <t>C=3,61*h=1,55</t>
  </si>
  <si>
    <t>C=1,73*h=1,8*2</t>
  </si>
  <si>
    <t>16+3,4</t>
  </si>
  <si>
    <t>6,94+9,69+6,72</t>
  </si>
  <si>
    <t>BANHEIRO FEMININO</t>
  </si>
  <si>
    <t>C=0,24*h=1,8</t>
  </si>
  <si>
    <t>C=0,27*h=1,8*4</t>
  </si>
  <si>
    <t>C=0,54*h=1,8</t>
  </si>
  <si>
    <t>C=1,23*h=1,8*4</t>
  </si>
  <si>
    <t>BANHEIRO MASCULINO</t>
  </si>
  <si>
    <t>C=0,4*h=1,2*2</t>
  </si>
  <si>
    <t>C=1,23*h=1,8*3</t>
  </si>
  <si>
    <t>C=0,27*h=1,8*3</t>
  </si>
  <si>
    <t>C=1,73*h=1,80*2</t>
  </si>
  <si>
    <t>RAMPA DE ACESSO</t>
  </si>
  <si>
    <t>L=1,61*C=2,77*7</t>
  </si>
  <si>
    <t>PISO DO POSTO POLICIAL</t>
  </si>
  <si>
    <t>L=3*C=5</t>
  </si>
  <si>
    <t>PISO BANHEIRO</t>
  </si>
  <si>
    <t>L=7*C=8,5</t>
  </si>
  <si>
    <t>BASE TERMINAL</t>
  </si>
  <si>
    <t>L=3,30*C=45*2</t>
  </si>
  <si>
    <t>AREACALÇADA</t>
  </si>
  <si>
    <t>L=3*C=233,71</t>
  </si>
  <si>
    <t>AREA CALÇADA</t>
  </si>
  <si>
    <t>L=6,03*C=23,85</t>
  </si>
  <si>
    <t>L=1,65*C=67,75</t>
  </si>
  <si>
    <t>AREA CAD CALÇADA</t>
  </si>
  <si>
    <t>A=877,93</t>
  </si>
  <si>
    <t>AREA CAD CIRCULO</t>
  </si>
  <si>
    <t>A=81,52+33,78+11,58+13,28+13,34</t>
  </si>
  <si>
    <t>AREA CAD NA PARTE DO BANHEIRO E POSTO</t>
  </si>
  <si>
    <t>A=89,89</t>
  </si>
  <si>
    <t>AREA PROXIMO AO POSTO</t>
  </si>
  <si>
    <t>L=13,2*C=16,5</t>
  </si>
  <si>
    <t>L=7,1*C=3,35</t>
  </si>
  <si>
    <t>228,5</t>
  </si>
  <si>
    <t>103,86</t>
  </si>
  <si>
    <t>103,71</t>
  </si>
  <si>
    <t>17,77+18,24</t>
  </si>
  <si>
    <t>166,34</t>
  </si>
  <si>
    <t>5,15</t>
  </si>
  <si>
    <t>4,78</t>
  </si>
  <si>
    <t>6,54</t>
  </si>
  <si>
    <t>59,92</t>
  </si>
  <si>
    <t>12,56</t>
  </si>
  <si>
    <t>9,86</t>
  </si>
  <si>
    <t>6,8</t>
  </si>
  <si>
    <t>L=0,25*C=44,41</t>
  </si>
  <si>
    <t>L=0,25*C=0,75*4</t>
  </si>
  <si>
    <t>L=0,25*C=8,30</t>
  </si>
  <si>
    <t>L=0,25*C=0,5</t>
  </si>
  <si>
    <t>L=0,25*C=2,30</t>
  </si>
  <si>
    <t>236,75</t>
  </si>
  <si>
    <t>17,23</t>
  </si>
  <si>
    <t>16,90</t>
  </si>
  <si>
    <t>14,61</t>
  </si>
  <si>
    <t>3,14*6</t>
  </si>
  <si>
    <t>AREA CAD COR AZUL</t>
  </si>
  <si>
    <t>A=198,65</t>
  </si>
  <si>
    <t>AREA CAD COR ROSA</t>
  </si>
  <si>
    <t>A=81,52+40,56</t>
  </si>
  <si>
    <t>AREA CAD COR LARANJA</t>
  </si>
  <si>
    <t>A=33,78</t>
  </si>
  <si>
    <t>PISO E LAJE DO POSTO POLICIAL</t>
  </si>
  <si>
    <t>L=3*C=5*2</t>
  </si>
  <si>
    <t>PISO E LAJE BANHEIRO</t>
  </si>
  <si>
    <t>L=7*C=8,5*2</t>
  </si>
  <si>
    <t>PARA TODA ÁREA DE GRAMA</t>
  </si>
  <si>
    <t>484,33*0,1</t>
  </si>
  <si>
    <t>BANHEIRAO</t>
  </si>
  <si>
    <t>C=8,34*h=4,6*3*2</t>
  </si>
  <si>
    <t>C=9*h=4,6*3*2</t>
  </si>
  <si>
    <t>C=6,63*h=2,8*2*2</t>
  </si>
  <si>
    <t>C=1,31*h=2,8*2*2</t>
  </si>
  <si>
    <t>C=4,64*h=1,1*4*2</t>
  </si>
  <si>
    <t>CAIXA D'AGUA</t>
  </si>
  <si>
    <t>C=7,02*h=3,15*4*2</t>
  </si>
  <si>
    <t>C=3,61*h=3,15*2*2</t>
  </si>
  <si>
    <t>C=3,61*h=1,55*2</t>
  </si>
  <si>
    <t>C=8,04*h=1,60*4*2</t>
  </si>
  <si>
    <t>C=1,73*h=1,8*4*2</t>
  </si>
  <si>
    <t>C=3,61*h=3,15</t>
  </si>
  <si>
    <t>C=3,31*h=2,85</t>
  </si>
  <si>
    <t>C=1,32*h=  2,85*2</t>
  </si>
  <si>
    <t>GUARDA</t>
  </si>
  <si>
    <t>C=2,32*h=0,6</t>
  </si>
  <si>
    <t>C=1,7*h=0,6*2</t>
  </si>
  <si>
    <t>C=7,10*h=2,8*2</t>
  </si>
  <si>
    <t>C=8,04*h=2,8*2</t>
  </si>
  <si>
    <t>C=8,07*h=7,10</t>
  </si>
  <si>
    <t>C=1,73*h=1,6*4</t>
  </si>
  <si>
    <t>C=4,64*h=1,1*2</t>
  </si>
  <si>
    <t>POSTO POLICIAL PAREDE</t>
  </si>
  <si>
    <t>C=1,80*h=2,8*2</t>
  </si>
  <si>
    <t>PAREDE</t>
  </si>
  <si>
    <t>C=1,3*h=2,8*2</t>
  </si>
  <si>
    <t>C=1,3*L=1,8</t>
  </si>
  <si>
    <t>L=0,7*h=1,6*8</t>
  </si>
  <si>
    <t>0,9*1,6*2</t>
  </si>
  <si>
    <t>L=6,84*h=2,8*2</t>
  </si>
  <si>
    <t>BAMHEIRO</t>
  </si>
  <si>
    <t>POSTO DA GUARDA</t>
  </si>
  <si>
    <t>L=2,5*h=1</t>
  </si>
  <si>
    <t>L=4,55*h=1</t>
  </si>
  <si>
    <t>L=1,3*h=1</t>
  </si>
  <si>
    <t>L=1*h=0,5</t>
  </si>
  <si>
    <t>L=3,3*C=5,3</t>
  </si>
  <si>
    <t>L=7,24*C=8,34</t>
  </si>
  <si>
    <t>L=3,61*C=7,02</t>
  </si>
  <si>
    <t>C=20,75*h=0,3*2</t>
  </si>
  <si>
    <t>C=43,94*h=0,3*2</t>
  </si>
  <si>
    <t>C=8,34*h=4,60*3</t>
  </si>
  <si>
    <t>C=0,73*h=4,60*4</t>
  </si>
  <si>
    <t>8,04*h=1,85*4</t>
  </si>
  <si>
    <t>C=4,64*h=1,10*2</t>
  </si>
  <si>
    <t>C=6,94*h=1,6</t>
  </si>
  <si>
    <t>C=9*h=1,75</t>
  </si>
  <si>
    <t>C=2,85*h=2,85*2</t>
  </si>
  <si>
    <t>C=5,35*h=3,5*4</t>
  </si>
  <si>
    <t>C=3,32*h=3,5*4</t>
  </si>
  <si>
    <t>C=9,51*h=4,60*2</t>
  </si>
  <si>
    <t>C=8,04*1,85*4</t>
  </si>
  <si>
    <t>C=6,94*h=1,85</t>
  </si>
  <si>
    <t>C=1,67*h=1,85*2</t>
  </si>
  <si>
    <t>C=8,34*h=4,6</t>
  </si>
  <si>
    <t>C=9*h=4,60</t>
  </si>
  <si>
    <t>C=5,35*h=3,5*2</t>
  </si>
  <si>
    <t>C=3,32*h=3,5*2</t>
  </si>
  <si>
    <t>C=16*h=2,80</t>
  </si>
  <si>
    <t>C=8,04*h=6,94</t>
  </si>
  <si>
    <t>C=5*L=3</t>
  </si>
  <si>
    <t>67,84</t>
  </si>
  <si>
    <t>25,14</t>
  </si>
  <si>
    <t>14,82</t>
  </si>
  <si>
    <t>26,69</t>
  </si>
  <si>
    <t>5,07</t>
  </si>
  <si>
    <t>WC MASCULINO</t>
  </si>
  <si>
    <t>PCD</t>
  </si>
  <si>
    <t>banheiro</t>
  </si>
  <si>
    <t>C=4,65*L=0,8*2</t>
  </si>
  <si>
    <t>C=1*L=0,9</t>
  </si>
  <si>
    <t>LAVABO, POSTO POLICIAL</t>
  </si>
  <si>
    <t>88,7+1174,1+721,5+68+603,1+334,8</t>
  </si>
  <si>
    <t>47,5+47,5+47,5</t>
  </si>
  <si>
    <t>288,7+288,7+288,7</t>
  </si>
  <si>
    <t>44,1+44,1+42,8+44,1+42,8</t>
  </si>
  <si>
    <t>2,2+2,2+2,2+2,2</t>
  </si>
  <si>
    <t>1,8+1,8</t>
  </si>
  <si>
    <t>7+11</t>
  </si>
  <si>
    <t>592,30</t>
  </si>
  <si>
    <t>POSTE DE ILUMINAÇÃO</t>
  </si>
  <si>
    <t>18+9</t>
  </si>
  <si>
    <t>C=8,04*L=7,1</t>
  </si>
  <si>
    <t>C=3*L=5</t>
  </si>
  <si>
    <t>GUARDA-CORPO</t>
  </si>
  <si>
    <t>C=2,3*h=0,35*2</t>
  </si>
  <si>
    <t>C=3*h=0,35*2</t>
  </si>
  <si>
    <t>C=3,65*h=0,45</t>
  </si>
  <si>
    <t>PUBLICO</t>
  </si>
  <si>
    <t>C=3,05*0,45</t>
  </si>
  <si>
    <t>BANCO POSTO POLICIAL</t>
  </si>
  <si>
    <t>C=2,15*2</t>
  </si>
  <si>
    <t>C=3,3</t>
  </si>
  <si>
    <t>ARCOS</t>
  </si>
  <si>
    <t>C=7,16+8,64+10,51+4,71+3,92</t>
  </si>
  <si>
    <t>CIRCULOS MAIOR</t>
  </si>
  <si>
    <t>C=12,57*4</t>
  </si>
  <si>
    <t>CIRCULOS MENORES</t>
  </si>
  <si>
    <t>C=9,5*6</t>
  </si>
  <si>
    <t>NOS PERGOLADOS</t>
  </si>
  <si>
    <t>4*5</t>
  </si>
  <si>
    <t>EM TORNO DO POSTO POLICIAL</t>
  </si>
  <si>
    <t>2*3</t>
  </si>
  <si>
    <t>PLACA DE OBRA</t>
  </si>
  <si>
    <t>6,00*3,50</t>
  </si>
  <si>
    <t>BANHEIRO MASCULINO E FEMININO</t>
  </si>
  <si>
    <t>ÁREA=106,85*0,10</t>
  </si>
  <si>
    <t>BOX 01 AO 05</t>
  </si>
  <si>
    <t>ÁREA=249,46*0,10</t>
  </si>
  <si>
    <t>QUIOSQUE 01 AO 05</t>
  </si>
  <si>
    <t>ÁREA=166,25*0,10</t>
  </si>
  <si>
    <t>QUIOSQUE 06 AO 23</t>
  </si>
  <si>
    <t>ÁREA=627,83*0,10</t>
  </si>
  <si>
    <t>BANHEIRO MASCULINO E FEMININO, ÁREA DE APOIO FUNCIONÁRIOS</t>
  </si>
  <si>
    <t>ÁREA=195,82*0,15</t>
  </si>
  <si>
    <t>ÁREA=248,22*0,15</t>
  </si>
  <si>
    <t>BOX 01 AO 10</t>
  </si>
  <si>
    <t>ÁREA=447,60*0,15</t>
  </si>
  <si>
    <t>QUIOSQUE 06 AO 14</t>
  </si>
  <si>
    <t>ÁREA=370,98*0,15</t>
  </si>
  <si>
    <t>QUIOSQUE 15 AO 23</t>
  </si>
  <si>
    <t>BANCADAS SETOR DE CARGA E DESCARGA</t>
  </si>
  <si>
    <t>ÁREA=2,40*2</t>
  </si>
  <si>
    <t>MERCADO DAS CARNES E FRANGO</t>
  </si>
  <si>
    <t>GALPÃO ( BOXS )</t>
  </si>
  <si>
    <t>ÀREA=270,8032</t>
  </si>
  <si>
    <t>COBERTA DAS BANCADAS</t>
  </si>
  <si>
    <t>ÁREA=2563,98</t>
  </si>
  <si>
    <t>BANCADAS SETOR DE CARGA BE DESCARGA</t>
  </si>
  <si>
    <t>ÁREA INTERNA DA FEIRA</t>
  </si>
  <si>
    <t>UN=1</t>
  </si>
  <si>
    <t>ÁREA=19,95</t>
  </si>
  <si>
    <t>ÁREA=14,70</t>
  </si>
  <si>
    <t>QUIOSQUE 01 AO 04</t>
  </si>
  <si>
    <t>ÁREA=15,33</t>
  </si>
  <si>
    <t>ÁREA=17,85</t>
  </si>
  <si>
    <t>BANHEIRO MASCULINO E FEMININO (VASOS)</t>
  </si>
  <si>
    <t>UN=10</t>
  </si>
  <si>
    <t>BANHEIRO MASCULINO E FEMININO (MICTORIO)</t>
  </si>
  <si>
    <t>UN=3</t>
  </si>
  <si>
    <t>BOX 01 AO 10 (VASO)</t>
  </si>
  <si>
    <t>BOX 01 AO 10 (PIA)</t>
  </si>
  <si>
    <t>QUIOSQUE 01 AO 05 (VASO)</t>
  </si>
  <si>
    <t>UN=5</t>
  </si>
  <si>
    <t>QUIOSQUE 06 AO 14 (VASO)</t>
  </si>
  <si>
    <t>UN=9</t>
  </si>
  <si>
    <t>QUIOSQUE 15 AO 23 (VASO)</t>
  </si>
  <si>
    <t>UN=12</t>
  </si>
  <si>
    <t>C=2,50*L=0,60*2</t>
  </si>
  <si>
    <t>GALPÃO (BOXS)</t>
  </si>
  <si>
    <t>GALPÃO (SETOR DE CARGA E DESCARGA)</t>
  </si>
  <si>
    <t>GALPÃO (PRÓXIMO AOS BOXS )</t>
  </si>
  <si>
    <t>C=22,27*L=12,16</t>
  </si>
  <si>
    <t>GALPÃO ( SETOR DE CARGA E DESCAGA )</t>
  </si>
  <si>
    <t>ÁREA=103,17</t>
  </si>
  <si>
    <t>ÁREA INTERANA GERAL</t>
  </si>
  <si>
    <t>UN=97</t>
  </si>
  <si>
    <t>ÁREA=42</t>
  </si>
  <si>
    <t>QUIOSQUE 04 E 05</t>
  </si>
  <si>
    <t>ÁREA=17,388</t>
  </si>
  <si>
    <t>QUIOSQUE 06 AO 13</t>
  </si>
  <si>
    <t>ÁREA=48,048</t>
  </si>
  <si>
    <t>QUIOSQUE 15 AO 22</t>
  </si>
  <si>
    <t>DIVISÃO DA FEIRA COM A PARTE EXTERNA</t>
  </si>
  <si>
    <t>C=162,49*A=2,50</t>
  </si>
  <si>
    <t>PÓRTICO DE ENTRADA DA FEIRA</t>
  </si>
  <si>
    <t>ÁREA=248,64</t>
  </si>
  <si>
    <t>MERCADO DAS CARNES E FRANGOS</t>
  </si>
  <si>
    <t>C=24,86*L=24,86</t>
  </si>
  <si>
    <t>BANCADAS DO MERCADO DAS CARBES E FRANGOS</t>
  </si>
  <si>
    <t>ÁREA=15,048*18</t>
  </si>
  <si>
    <t>ALVENARIA QUE DIVIDE AS BANCADAS MERCADO DAS CARNES E FRANGOS</t>
  </si>
  <si>
    <t>ÁREA=20,58*6</t>
  </si>
  <si>
    <t>MERCADODAS CARNES E FRANGOS</t>
  </si>
  <si>
    <t>ÁREA=5,1625*6</t>
  </si>
  <si>
    <t>PADERES INTERNAS MERCADO DAS CARNES E FRANGOS</t>
  </si>
  <si>
    <t>C=99,40*A=2,95</t>
  </si>
  <si>
    <t>Fundações</t>
  </si>
  <si>
    <t>Pilares</t>
  </si>
  <si>
    <t>Vigas</t>
  </si>
  <si>
    <t>Lajes</t>
  </si>
  <si>
    <t>BANHEIRO FEMININO E BANHEIRO MASCULINO (AO LADO DOS BOX 10)</t>
  </si>
  <si>
    <t>ÁREA=81,72</t>
  </si>
  <si>
    <t>BANHEIRO FEMININO E BANHEIRO MASCULINO ( PRÓXIMO AO BOX 01)</t>
  </si>
  <si>
    <t>ÁREA=236,66</t>
  </si>
  <si>
    <t>LIXEIRA 01 E 02</t>
  </si>
  <si>
    <t>ÁREA=21,92</t>
  </si>
  <si>
    <t>DEPÓSITO, ALMOXARIFADO, ÁREA DE SERVIÇO E DML</t>
  </si>
  <si>
    <t>ÁREA=53,33</t>
  </si>
  <si>
    <t>ADMINISTRAÇÃO 01,02 E 03, SALA MULTIUSO, VIGILANCIA SANITÁRIA E REFEITÓRIO</t>
  </si>
  <si>
    <t>ÁREA=221,19</t>
  </si>
  <si>
    <t>WC FEMININO E WC MASCULINO (AO LADO DA VIGILÃCIA SANITÁRIA)</t>
  </si>
  <si>
    <t>ÁREA=24,33</t>
  </si>
  <si>
    <t>ÁREA=162,09</t>
  </si>
  <si>
    <t>ÁREA=609,80</t>
  </si>
  <si>
    <t>REVERVATÓRIO</t>
  </si>
  <si>
    <t>110,50</t>
  </si>
  <si>
    <t>GALPÃO PRINCIPAL</t>
  </si>
  <si>
    <t>(C=58,90*L=12,75)*2</t>
  </si>
  <si>
    <t>GALPÃO GRÃOS</t>
  </si>
  <si>
    <t>C=38*L=17,05</t>
  </si>
  <si>
    <t>GALPÃO PRINCIPAL(CONTINUIDADE AO GALPÃO COM LANTERNIM)</t>
  </si>
  <si>
    <t>C=15,60*14,56</t>
  </si>
  <si>
    <t>GALPÃO PRINCIPAL COM LANTERNIM</t>
  </si>
  <si>
    <t>C=58*L=15</t>
  </si>
  <si>
    <t>Administração 01/ Multiuso / Refeitório</t>
  </si>
  <si>
    <t>(48,63+4,93+4,93)*3</t>
  </si>
  <si>
    <t>Adm. 02/ Adm. 03/ Vigilância Sanitária / Bwcs</t>
  </si>
  <si>
    <t>(54,8+5+5+5+2,19+1,35+1,65+1,35+1,65+1,35+1,65)*3</t>
  </si>
  <si>
    <t>Divisória de Bwc Masc./ Fem.</t>
  </si>
  <si>
    <t>(3,26+3,26+1,25+1,25+1,25+1,25+1,25+1,25)*2,2</t>
  </si>
  <si>
    <t>Lixo 1/2</t>
  </si>
  <si>
    <t>(22,77+2,64)*3</t>
  </si>
  <si>
    <t>Bwc Mas./Fem. em cima box 01</t>
  </si>
  <si>
    <t>(36,28+3,75+1,1+1,1+6,4)*3</t>
  </si>
  <si>
    <t>Bwc Mas./Fem. Divisória em alvenaria em cima box 10</t>
  </si>
  <si>
    <t>((2+1,8+4,25+1,1+1,1+1,1+1,27+1,12)*2,2)+(2+1,8+4,25+1,1+1,1+1,1+1,27+1,12)*2,2</t>
  </si>
  <si>
    <t>Bwc Mas./Fem. Divisória em alvenaria em cima box 01</t>
  </si>
  <si>
    <t>Box 01 a 10</t>
  </si>
  <si>
    <t>(85,05+((1,35*1,39)*10)+5,62+5,96+6,29+6,22+7,31+7,29+7,28+7,27+7,26)*3</t>
  </si>
  <si>
    <t>Área de Serviço/ Depósito</t>
  </si>
  <si>
    <t>(31,05+5,73)*3</t>
  </si>
  <si>
    <t>Quiosque 1 a 5</t>
  </si>
  <si>
    <t>(48,01+(6,35*4)+((1,65+2,05)*4)+0,84+3,01+1,37+3,01+2,99)*3</t>
  </si>
  <si>
    <t>Quiosque 6 a 14</t>
  </si>
  <si>
    <t>(73,5+((1,65+2,2)*8)+(1,65+2,35))*3</t>
  </si>
  <si>
    <t>Quiosque 15 a 23</t>
  </si>
  <si>
    <t>(73,5+0,15+((1,8+2,2)*9)+(6,35*8))*3</t>
  </si>
  <si>
    <t>M=24,00</t>
  </si>
  <si>
    <t>M=6,00</t>
  </si>
  <si>
    <t>DEPÓSITO E ALMOXARIFADO, ÁREA DE SERVIÇO E DML</t>
  </si>
  <si>
    <t>M=3,70</t>
  </si>
  <si>
    <t>ADMINISTRAÇÃO 01, 02 E 03, SALA MULTIUSO, VIGILÂNCIA SANITÁRIA, REFEITÓRIO</t>
  </si>
  <si>
    <t>M=64,70</t>
  </si>
  <si>
    <t>BANHEIRO MASCULINO E FEMININO (AO LADO DA VIGILÂNCIA SANITÁRIA)</t>
  </si>
  <si>
    <t>M=2,60</t>
  </si>
  <si>
    <t>M=4,80</t>
  </si>
  <si>
    <t>BANHEIRO MASCULINO E FEMININO (PRÓXIMO A LIXEIRA 02 E O BOX 10)</t>
  </si>
  <si>
    <t>M=5,20</t>
  </si>
  <si>
    <t>BANHEIRO MASCULINO E FEMININO (PRÓXIMO AO BOX 01)</t>
  </si>
  <si>
    <t>M=38,40</t>
  </si>
  <si>
    <t>M=9,60</t>
  </si>
  <si>
    <t>Muro Sul</t>
  </si>
  <si>
    <t>(10,15+3,25)*3</t>
  </si>
  <si>
    <t>Muro Leste</t>
  </si>
  <si>
    <t>(3,34+3,49+3,2+3,36+3,32)*3</t>
  </si>
  <si>
    <t>MERCADO GRÃOS</t>
  </si>
  <si>
    <t>ÁREA=599,29</t>
  </si>
  <si>
    <t>MERCADO DAS FRUTAS E VERDURAS</t>
  </si>
  <si>
    <t>ÁREA=2.468,63</t>
  </si>
  <si>
    <t>C=24,90*2</t>
  </si>
  <si>
    <t>MERCADO DOS GRÃOS</t>
  </si>
  <si>
    <t>C=38*2</t>
  </si>
  <si>
    <t>C=58,29*6+15,60*2</t>
  </si>
  <si>
    <t>C=37,40</t>
  </si>
  <si>
    <t>C=58,29*3+15,60</t>
  </si>
  <si>
    <t>ÁREA=81,72+17,54</t>
  </si>
  <si>
    <t>ÁREA=21,92+10,95</t>
  </si>
  <si>
    <t>ÁREA=221,19+32,96</t>
  </si>
  <si>
    <t>ÁREA=24,33+9,84</t>
  </si>
  <si>
    <t>WC FEMININO E WC MACUSLULINO, QUIOSQUES</t>
  </si>
  <si>
    <t>UN=27</t>
  </si>
  <si>
    <t>WC FEMININO E WC MASCULINO</t>
  </si>
  <si>
    <t>VIGILÂNCIA SANITÁRIA, ADMINISTRAÇÃO, ÁREA DE SERVIÇO, WC FEMININO E WC MASCULINO</t>
  </si>
  <si>
    <t>DEPÓSITO E MULTIUSO</t>
  </si>
  <si>
    <t>BANHEIRO MASCULINO E FEMININO ( ENTRE A LIXEIRA 2 E O BOX 10)</t>
  </si>
  <si>
    <t>BANHEIRO MASCULINO E FEMININO ( PRÓXIMO AO BOX 01)</t>
  </si>
  <si>
    <t>ADM 1,2 E 3, REFEITÓRIO, SALA MULTIUSO, VIGILÂNCIA</t>
  </si>
  <si>
    <t>(A=1,00*L=2,00)*15</t>
  </si>
  <si>
    <t>ÁREA DE SERVIÇO, DEPÓSITO, ALMOXARIFADO, WC FEMININO E WC MASCULINO</t>
  </si>
  <si>
    <t>(A=0,50*L=2,00)*13</t>
  </si>
  <si>
    <t>Pórtico A</t>
  </si>
  <si>
    <t>((10,82+6,35)*22,65)/2</t>
  </si>
  <si>
    <t>Pórtico B</t>
  </si>
  <si>
    <t>(22,64*(10,82+6,90))/2</t>
  </si>
  <si>
    <t>Vão Porta menor</t>
  </si>
  <si>
    <t>-35,06</t>
  </si>
  <si>
    <t>Vão porta Maior</t>
  </si>
  <si>
    <t>-22,46</t>
  </si>
  <si>
    <t>Mercado de Grãos</t>
  </si>
  <si>
    <t>((1,23*3,17)*4)*8</t>
  </si>
  <si>
    <t>Bancas de Frutas e Verduras</t>
  </si>
  <si>
    <t>((1,23*3,17)*4)*14</t>
  </si>
  <si>
    <t>Banca de Verduras</t>
  </si>
  <si>
    <t>(1,18*4,8)*12</t>
  </si>
  <si>
    <t>ACESSO LATERAL</t>
  </si>
  <si>
    <t>L=3,95*A=2,50*2</t>
  </si>
  <si>
    <t>BOXS 01 AO 10</t>
  </si>
  <si>
    <t>L=2,00*A=2,40*10</t>
  </si>
  <si>
    <t>L=2,71*A=2,40*2+L=2,86*A=2,40</t>
  </si>
  <si>
    <t>L=2,86*A=2,40*9</t>
  </si>
  <si>
    <t>BANHEIRO MASCULINO PCD</t>
  </si>
  <si>
    <t>UN=2</t>
  </si>
  <si>
    <t>BANHEIRO FEMININO PCD</t>
  </si>
  <si>
    <t>PORTAS DE ALUMINIO</t>
  </si>
  <si>
    <t>M=90,40</t>
  </si>
  <si>
    <t>BANHEIRO MASCULINO E FEMININO (ENTRE A LIXEIRA 02 E O BOX 10)</t>
  </si>
  <si>
    <t>INTERNA GERAL</t>
  </si>
  <si>
    <t>ÁREA  CAD  =  5.807,38</t>
  </si>
  <si>
    <t>EXTERNA CALÇADA FONTAL</t>
  </si>
  <si>
    <t>ÁREA  CAD  =  79,00</t>
  </si>
  <si>
    <t>INTERNA</t>
  </si>
  <si>
    <t>ÁREA  CAD  =  145,04</t>
  </si>
  <si>
    <t>EXTERNA GERAL</t>
  </si>
  <si>
    <t>ÁREA  CAD  =  471,55</t>
  </si>
  <si>
    <t>ÁREA=5807,38</t>
  </si>
  <si>
    <t>QUIOSQUE 01 AO 05, DEPÓSITO E ALMOXARIFADO, ÁREA  DE SERVIÇO E DML</t>
  </si>
  <si>
    <t>ADMINISTRAÇÃO 01 02 E 03, SALA MULTIUSO, VIGILÂNCIA SANITÁRIA, REFETÓRIO</t>
  </si>
  <si>
    <t>ÁREA DE APOIO FUNCIONÁRIOS,  AVICOLA, ÁREA DE PRODUÇÃO 01 E 02, CASA DE TEMPEROS, MAQUINÁRIO</t>
  </si>
  <si>
    <t>BANHEIRO MASCULINO E FEMININO ( ENTRE A LIXEIRA 02 E O BOX 10)</t>
  </si>
  <si>
    <t>ÁREA=75,66</t>
  </si>
  <si>
    <t>BOX 01 AO BOX 10</t>
  </si>
  <si>
    <t>DEPÓSIRO E ALMOXARIFADO, ÁREA DE SERVIÇO E DML</t>
  </si>
  <si>
    <t>ADMINISTRAÇÃO 01,02 E 03, SALA MULTIUSO, VIGILÃNCIA SANITÁRIA, REFEITÓRIO</t>
  </si>
  <si>
    <t>BANHEIRO FEMININO E MASCULINO (AO LADO DA VIGILÃNCIA SANITÁRIA)</t>
  </si>
  <si>
    <t>ÁREA=24,13</t>
  </si>
  <si>
    <t>ÁREA DE APOIO FUNCIONÁRIOS,  AVICOLA</t>
  </si>
  <si>
    <t>ÁREA=57,62</t>
  </si>
  <si>
    <t>BANHEIRO FEMININO E MASCULINO ( ENTRE BOX 10 E A LIXEIRA 02)</t>
  </si>
  <si>
    <t>BANHEIRO FEMININO E MASCULINO ( PRÓXIMO AO BOX 01)</t>
  </si>
  <si>
    <t>Área de Produção 02</t>
  </si>
  <si>
    <t>18,01*2,8</t>
  </si>
  <si>
    <t>Corredo BWC</t>
  </si>
  <si>
    <t>(8,86+7,61)*2,8</t>
  </si>
  <si>
    <t>Área de Produção 01</t>
  </si>
  <si>
    <t>19,95*2,8</t>
  </si>
  <si>
    <t>Maquinário</t>
  </si>
  <si>
    <t>12,86*2,8</t>
  </si>
  <si>
    <t>Casa de Temperos</t>
  </si>
  <si>
    <t>20,65*2,8</t>
  </si>
  <si>
    <t>Avicola</t>
  </si>
  <si>
    <t>18,96*2,8</t>
  </si>
  <si>
    <t>Área de Funcionários</t>
  </si>
  <si>
    <t>Refeitório</t>
  </si>
  <si>
    <t>19,70*2,8</t>
  </si>
  <si>
    <t>Sala Multiuso</t>
  </si>
  <si>
    <t>28*2,8</t>
  </si>
  <si>
    <t>Administração 01</t>
  </si>
  <si>
    <t>19,04*2,8</t>
  </si>
  <si>
    <t>Vigilância Sanitária</t>
  </si>
  <si>
    <t>18,80*2,8</t>
  </si>
  <si>
    <t>Administração 03</t>
  </si>
  <si>
    <t>18,90*2,8</t>
  </si>
  <si>
    <t>Administração 02</t>
  </si>
  <si>
    <t>25,56*2,8</t>
  </si>
  <si>
    <t>Corredor</t>
  </si>
  <si>
    <t>44,96*2,8</t>
  </si>
  <si>
    <t>Quiosque 01</t>
  </si>
  <si>
    <t>(14,70*2,8)</t>
  </si>
  <si>
    <t>Quiosque 02</t>
  </si>
  <si>
    <t>Quiosque 03</t>
  </si>
  <si>
    <t>Quiosque 04</t>
  </si>
  <si>
    <t>Quiosque 05</t>
  </si>
  <si>
    <t>(25,65*2,8)</t>
  </si>
  <si>
    <t>Quiosque 06</t>
  </si>
  <si>
    <t>(14,62*2,8)</t>
  </si>
  <si>
    <t>Quiosque 07</t>
  </si>
  <si>
    <t>Quiosque 08</t>
  </si>
  <si>
    <t>Quiosque 09</t>
  </si>
  <si>
    <t>Quiosque 010</t>
  </si>
  <si>
    <t>Quiosque 011</t>
  </si>
  <si>
    <t>Quiosque 012</t>
  </si>
  <si>
    <t>Quiosque 013</t>
  </si>
  <si>
    <t>Quiosque 014</t>
  </si>
  <si>
    <t>(24,14*2,8)</t>
  </si>
  <si>
    <t>Quiosque 015</t>
  </si>
  <si>
    <t>(14,63*2,8)</t>
  </si>
  <si>
    <t>Quiosque 016</t>
  </si>
  <si>
    <t>Quiosque 017</t>
  </si>
  <si>
    <t>Quiosque 018</t>
  </si>
  <si>
    <t>Quiosque 019</t>
  </si>
  <si>
    <t>Quiosque 020</t>
  </si>
  <si>
    <t>Quiosque 021</t>
  </si>
  <si>
    <t>Quiosque 022</t>
  </si>
  <si>
    <t>Quiosque 023</t>
  </si>
  <si>
    <t>Box 01</t>
  </si>
  <si>
    <t>(20,90*2,8)</t>
  </si>
  <si>
    <t>Box 02</t>
  </si>
  <si>
    <t>(20,93*2,8)</t>
  </si>
  <si>
    <t>Box 03</t>
  </si>
  <si>
    <t>(20,95*2,8)</t>
  </si>
  <si>
    <t>Box 04</t>
  </si>
  <si>
    <t>(20,97*2,8)</t>
  </si>
  <si>
    <t>Box 05</t>
  </si>
  <si>
    <t>(23,48*2,8)</t>
  </si>
  <si>
    <t>Box 06</t>
  </si>
  <si>
    <t>(22,60*2,8)</t>
  </si>
  <si>
    <t>Box 07</t>
  </si>
  <si>
    <t>(19,34*2,8)</t>
  </si>
  <si>
    <t>Box 08</t>
  </si>
  <si>
    <t>(18,68*2,8)</t>
  </si>
  <si>
    <t>Box 09</t>
  </si>
  <si>
    <t>(18,04*2,8)</t>
  </si>
  <si>
    <t>Box 10</t>
  </si>
  <si>
    <t>(17,34*2,8)</t>
  </si>
  <si>
    <t>Externo Multiuso/Adm/ Vigilancia</t>
  </si>
  <si>
    <t>(5+17,59+13,79+23,03)*3</t>
  </si>
  <si>
    <t>Exterior Quiosques 01 a 23</t>
  </si>
  <si>
    <t>((6,5+30,25+6,5)+(30,25+6,5+6,5)+(27,66+5,24+4,51+1,09+2,72+15,27))*3</t>
  </si>
  <si>
    <t>Exterior Box 1 a 10, banheiros e lixo</t>
  </si>
  <si>
    <t>122,89*3</t>
  </si>
  <si>
    <t>Exterior BWC Masc./Fem. 2</t>
  </si>
  <si>
    <t>36,28*3</t>
  </si>
  <si>
    <t>ADMINISTRAÇÃO 01,02 E 03, SALA MULTIUSO, VIGILÂNCIA SANITÁRIA E REFEITÓRIO</t>
  </si>
  <si>
    <t>BANHEIRO FEM. E BANHEIRO MASC. (CAIXA D'ÁGUA)</t>
  </si>
  <si>
    <t>BANHEIRO FEMININO E BANHEIRO MASCULINO (ENTRE LIXEIRA 02 E BOX 10)</t>
  </si>
  <si>
    <t>BANHEIRO FEMININO E BANHEIRO MASCULINO</t>
  </si>
  <si>
    <t>ÁREA DE APOIO FUNCIONÁRIOS, AVICOLA</t>
  </si>
  <si>
    <t>ÁREA=57,36</t>
  </si>
  <si>
    <t>SETOR DE CARGA E DESCARGA</t>
  </si>
  <si>
    <t>M=50</t>
  </si>
  <si>
    <t>ÁREA EXTERNA</t>
  </si>
  <si>
    <t>M=27,50</t>
  </si>
  <si>
    <t>POSTAS DE MADEIRA</t>
  </si>
  <si>
    <t>ÁREA=94,29</t>
  </si>
  <si>
    <t>L=0,4*C=1,2*6</t>
  </si>
  <si>
    <t>BANHEIRO MASCULINO E FEMININO (AO LADO VIGILÂNCIA SANITÁRIA)</t>
  </si>
  <si>
    <t>C=1,50*L=0,75*2</t>
  </si>
  <si>
    <t>C=2,80*L=0,75*4</t>
  </si>
  <si>
    <t>UN=11</t>
  </si>
  <si>
    <t>BOXS</t>
  </si>
  <si>
    <t>ÁREA DE APOIO FUNCIONÁRIOS</t>
  </si>
  <si>
    <t>AVICOLA</t>
  </si>
  <si>
    <t>ÁREA DE PRODUÇÃO</t>
  </si>
  <si>
    <t>ADMINISTRAÇÃO 01</t>
  </si>
  <si>
    <t>ADMINISTRAÇÃO 02</t>
  </si>
  <si>
    <t>ADMINISTRAÇÃO 03</t>
  </si>
  <si>
    <t>SALA MULTIUSO</t>
  </si>
  <si>
    <t>VIGILÂNCIA SANITÁRIA</t>
  </si>
  <si>
    <t>UN=18</t>
  </si>
  <si>
    <t>ÁREA DE SERVIÇO E DML</t>
  </si>
  <si>
    <t>UN=4</t>
  </si>
  <si>
    <t>UN=6</t>
  </si>
  <si>
    <t>BOXS TAPIOCA</t>
  </si>
  <si>
    <t>UN=20</t>
  </si>
  <si>
    <t>VIGILÃNCIA SANITÁRIA</t>
  </si>
  <si>
    <t>502,02</t>
  </si>
  <si>
    <t>433,12</t>
  </si>
  <si>
    <t>526,75</t>
  </si>
  <si>
    <t>Feira da Muambeira</t>
  </si>
  <si>
    <t>Feira da Mulambeira</t>
  </si>
  <si>
    <t>61+2+141</t>
  </si>
  <si>
    <t>4+4</t>
  </si>
  <si>
    <t>UN=38</t>
  </si>
  <si>
    <t>UN=34</t>
  </si>
  <si>
    <t>UN=68</t>
  </si>
  <si>
    <t>Feira Mulambeira</t>
  </si>
  <si>
    <t>38+57</t>
  </si>
  <si>
    <t>Feira</t>
  </si>
  <si>
    <t>48,42+127,77</t>
  </si>
  <si>
    <t>8,27</t>
  </si>
  <si>
    <t>90,09</t>
  </si>
  <si>
    <t>9+36</t>
  </si>
  <si>
    <t>50,48</t>
  </si>
  <si>
    <t>258,5</t>
  </si>
  <si>
    <t>4+45+6</t>
  </si>
  <si>
    <t>237+17</t>
  </si>
  <si>
    <t>78+25</t>
  </si>
  <si>
    <t>Pç=20+99+143*6</t>
  </si>
  <si>
    <t>Pç=54</t>
  </si>
  <si>
    <t>Pç=46</t>
  </si>
  <si>
    <t>182+34</t>
  </si>
  <si>
    <t>3+93</t>
  </si>
  <si>
    <t>469,09+47,78</t>
  </si>
  <si>
    <t>24,49</t>
  </si>
  <si>
    <t>2+106+17+31+23+338</t>
  </si>
  <si>
    <t>2,5+2,5</t>
  </si>
  <si>
    <t>725,3+2512,5+1352,6+769,9+902,5+673,1</t>
  </si>
  <si>
    <t>9,3+9,3+9,3+9,3+9,3</t>
  </si>
  <si>
    <t>2538+1466,6+422,4+1844,4+648,9</t>
  </si>
  <si>
    <t>99,6+99,6+76,9+76,9+76,9</t>
  </si>
  <si>
    <t>1286,9</t>
  </si>
  <si>
    <t>4+32</t>
  </si>
  <si>
    <t>3,8+3,8+3,8+3,8</t>
  </si>
  <si>
    <t>1914,7+1914,7+125,7+1910,9+125,7</t>
  </si>
  <si>
    <t>Quadro Elétrico</t>
  </si>
  <si>
    <t>Quisque 1</t>
  </si>
  <si>
    <t>Quisque 2</t>
  </si>
  <si>
    <t>Quisque 3</t>
  </si>
  <si>
    <t>Quisque 4</t>
  </si>
  <si>
    <t>Quisque 5</t>
  </si>
  <si>
    <t>Quisque 6</t>
  </si>
  <si>
    <t>Quisque 7</t>
  </si>
  <si>
    <t>Quisque 8</t>
  </si>
  <si>
    <t>Quisque 9</t>
  </si>
  <si>
    <t>Quisque 10</t>
  </si>
  <si>
    <t>Quisque 11</t>
  </si>
  <si>
    <t>Quisque 12</t>
  </si>
  <si>
    <t>Quisque 13</t>
  </si>
  <si>
    <t>Quisque 14</t>
  </si>
  <si>
    <t>Quisque 15</t>
  </si>
  <si>
    <t>Quisque 16</t>
  </si>
  <si>
    <t>Quisque 17</t>
  </si>
  <si>
    <t>Quisque 18</t>
  </si>
  <si>
    <t>Quisque 19</t>
  </si>
  <si>
    <t>Quisque 20</t>
  </si>
  <si>
    <t>Quisque 21</t>
  </si>
  <si>
    <t>Quisque 22</t>
  </si>
  <si>
    <t>Quisque 23</t>
  </si>
  <si>
    <t>Mercado</t>
  </si>
  <si>
    <t>Bwc Masculino</t>
  </si>
  <si>
    <t>Bwc Feminino</t>
  </si>
  <si>
    <t>Banheiro Feminino</t>
  </si>
  <si>
    <t>Banheiro Masculino</t>
  </si>
  <si>
    <t>Box 9</t>
  </si>
  <si>
    <t>Box 8</t>
  </si>
  <si>
    <t>Box 7</t>
  </si>
  <si>
    <t>Box 6</t>
  </si>
  <si>
    <t>Box 5</t>
  </si>
  <si>
    <t>Box 4</t>
  </si>
  <si>
    <t>Box 3</t>
  </si>
  <si>
    <t>Box 2</t>
  </si>
  <si>
    <t>Box 1</t>
  </si>
  <si>
    <t>Banca de Verdura e Legumes</t>
  </si>
  <si>
    <t>20+24+24</t>
  </si>
  <si>
    <t>Fachada Sul</t>
  </si>
  <si>
    <t>Banca de Verduras Oeste</t>
  </si>
  <si>
    <t>Banca de Verduras Leste,Norte</t>
  </si>
  <si>
    <t>Carga e Descarga</t>
  </si>
  <si>
    <t>3+5+7+3</t>
  </si>
  <si>
    <t>Mercado de Grão</t>
  </si>
  <si>
    <t>7+1</t>
  </si>
  <si>
    <t>105,90</t>
  </si>
  <si>
    <t>2876,7</t>
  </si>
  <si>
    <t>261,9+261,9+261,9</t>
  </si>
  <si>
    <t>3094,8+3094,8+249,5+3094,8+249,5</t>
  </si>
  <si>
    <t>Praça da Mulambeira</t>
  </si>
  <si>
    <t>Poste</t>
  </si>
  <si>
    <t>28*6</t>
  </si>
  <si>
    <t>14+3</t>
  </si>
  <si>
    <t>Quadros</t>
  </si>
  <si>
    <t>Quadros de Medição</t>
  </si>
  <si>
    <t>Quadro de Medição</t>
  </si>
  <si>
    <t>Quadro</t>
  </si>
  <si>
    <t>Praça Mulambeira</t>
  </si>
  <si>
    <t>Muro Norte</t>
  </si>
  <si>
    <t>Muro Oeste</t>
  </si>
  <si>
    <t>Banheiro Feminino Cima box</t>
  </si>
  <si>
    <t>Banheiro Masculino  Cima box</t>
  </si>
  <si>
    <t>Corredor Box 1 a 5</t>
  </si>
  <si>
    <t>Corredor Box 6 a 14</t>
  </si>
  <si>
    <t>Corredor Box 15 a 23</t>
  </si>
  <si>
    <t>Área de Apoio Funcionários</t>
  </si>
  <si>
    <t>Produção 01/Casa de Temperos</t>
  </si>
  <si>
    <t>1+1</t>
  </si>
  <si>
    <t>Produção 02</t>
  </si>
  <si>
    <t>Maquinária</t>
  </si>
  <si>
    <t>Banheiro Feminino baixo box</t>
  </si>
  <si>
    <t>Banheiro Masculino baixo box</t>
  </si>
  <si>
    <t>Funcionário BWC</t>
  </si>
  <si>
    <t>Avicola Bwc</t>
  </si>
  <si>
    <t>Bancas de Frutas, Verduras e legumes</t>
  </si>
  <si>
    <t>Entrada Sul</t>
  </si>
  <si>
    <t>18+16</t>
  </si>
  <si>
    <t>Saída Sul</t>
  </si>
  <si>
    <t>Bancas de Frutas Oeste</t>
  </si>
  <si>
    <t>5+1</t>
  </si>
  <si>
    <t>Bancas de Frutas Leste</t>
  </si>
  <si>
    <t>Estacionamento interno</t>
  </si>
  <si>
    <t>9+10</t>
  </si>
  <si>
    <t>em baixo box 1</t>
  </si>
  <si>
    <t>ESTACIONAMENTO AREA CAD</t>
  </si>
  <si>
    <t>M=30,69</t>
  </si>
  <si>
    <t>M=29,05</t>
  </si>
  <si>
    <t>CIRCULOS</t>
  </si>
  <si>
    <t>M=6,43</t>
  </si>
  <si>
    <t>M=8,35+7,18+7,18*2</t>
  </si>
  <si>
    <t>ENTRE BANHEIRO FEMININO E BOX 01</t>
  </si>
  <si>
    <t>ÁREA  CAD  =  15,27</t>
  </si>
  <si>
    <t>EXTERNA FRONTRAL</t>
  </si>
  <si>
    <t>ÁREA  CAD  =  55,53</t>
  </si>
  <si>
    <t>EXTERNA CALÇADA</t>
  </si>
  <si>
    <t>ÁREA  CAD  =  33,09</t>
  </si>
  <si>
    <t>ÁREA  CAD  =  24,01</t>
  </si>
  <si>
    <t>EXTERNA DOS BOX TAPIOCA</t>
  </si>
  <si>
    <t>ÁREA  CAD  =  36,04</t>
  </si>
  <si>
    <t>EXTERNA DO MERCADO DAS FRUTAS E VERDURAS</t>
  </si>
  <si>
    <t>ÁREA  CAD  =  17,15</t>
  </si>
  <si>
    <t>((1,23*3,17)*2)*8</t>
  </si>
  <si>
    <t>Banca de Frutas e Verduras</t>
  </si>
  <si>
    <t>((1,23*3,17)*2)*14</t>
  </si>
  <si>
    <t>Fachada Banca de Frutas</t>
  </si>
  <si>
    <t>A=  14,38</t>
  </si>
  <si>
    <t>CIRCULOS PROXIMO AO ESTACIONAMENTO</t>
  </si>
  <si>
    <t>M=11,5</t>
  </si>
  <si>
    <t>CIRCULOS PROXIMO AO QUIOSQUE</t>
  </si>
  <si>
    <t>M=9,35</t>
  </si>
  <si>
    <t>M=8*2</t>
  </si>
  <si>
    <t>Banca de Frutas</t>
  </si>
  <si>
    <t>204+8</t>
  </si>
  <si>
    <t>AREA CAD PALCO FRENTE AO BANHEIRO</t>
  </si>
  <si>
    <t>AREA=14,51</t>
  </si>
  <si>
    <t>BOXS TAPIOCA 01 AO 24, BOXS MECADO DOS GRÃOS 01 AO 30</t>
  </si>
  <si>
    <t>UN=14</t>
  </si>
  <si>
    <t>Banheiro</t>
  </si>
  <si>
    <t>5,34+(16,5*0,3)</t>
  </si>
  <si>
    <t>Entrada Principal</t>
  </si>
  <si>
    <t>10,34+(21,39*0,3)</t>
  </si>
  <si>
    <t>Entrada Principal Porta Menor</t>
  </si>
  <si>
    <t>(2,37+(10,25*0,3))*2</t>
  </si>
  <si>
    <t>ESTACIONAMENTO</t>
  </si>
  <si>
    <t>C=30,70</t>
  </si>
  <si>
    <t>C=42,56</t>
  </si>
  <si>
    <t>LANCHONETE E REFEITORIO</t>
  </si>
  <si>
    <t>C=80,30</t>
  </si>
  <si>
    <t>C=46</t>
  </si>
  <si>
    <t>C=39,60</t>
  </si>
  <si>
    <t>MEMÓRIA DE CALCULO</t>
  </si>
  <si>
    <t>ALAGOAS VIGÊNCIA APARTIR DE 01/2025</t>
  </si>
  <si>
    <r>
      <rPr>
        <b/>
        <sz val="10"/>
        <rFont val="Calibri"/>
        <family val="2"/>
      </rPr>
      <t>CÕDIGO</t>
    </r>
  </si>
  <si>
    <r>
      <rPr>
        <b/>
        <sz val="10"/>
        <rFont val="Calibri"/>
        <family val="2"/>
      </rPr>
      <t>DESCRIÇÃO</t>
    </r>
  </si>
  <si>
    <r>
      <rPr>
        <b/>
        <sz val="10"/>
        <rFont val="Calibri"/>
        <family val="2"/>
      </rPr>
      <t>HORISTA      MENSALISTA</t>
    </r>
  </si>
  <si>
    <r>
      <rPr>
        <sz val="10"/>
        <rFont val="Calibri"/>
        <family val="2"/>
      </rPr>
      <t>A1</t>
    </r>
  </si>
  <si>
    <r>
      <rPr>
        <sz val="10"/>
        <rFont val="Calibri"/>
        <family val="2"/>
      </rPr>
      <t>INSS</t>
    </r>
  </si>
  <si>
    <r>
      <rPr>
        <sz val="10"/>
        <rFont val="Calibri"/>
        <family val="2"/>
      </rPr>
      <t>A2</t>
    </r>
  </si>
  <si>
    <r>
      <rPr>
        <sz val="10"/>
        <rFont val="Calibri"/>
        <family val="2"/>
      </rPr>
      <t>SESI</t>
    </r>
  </si>
  <si>
    <r>
      <rPr>
        <sz val="10"/>
        <color rgb="FF008000"/>
        <rFont val="Calibri"/>
        <family val="2"/>
      </rPr>
      <t xml:space="preserve">"      </t>
    </r>
    <r>
      <rPr>
        <sz val="10"/>
        <rFont val="Calibri"/>
        <family val="2"/>
      </rPr>
      <t>1,50%</t>
    </r>
  </si>
  <si>
    <r>
      <rPr>
        <sz val="10"/>
        <rFont val="Calibri"/>
        <family val="2"/>
      </rPr>
      <t>A3</t>
    </r>
  </si>
  <si>
    <r>
      <rPr>
        <sz val="10"/>
        <rFont val="Calibri"/>
        <family val="2"/>
      </rPr>
      <t>SENAI</t>
    </r>
  </si>
  <si>
    <r>
      <rPr>
        <sz val="10"/>
        <rFont val="Calibri"/>
        <family val="2"/>
      </rPr>
      <t>A4</t>
    </r>
  </si>
  <si>
    <r>
      <rPr>
        <sz val="10"/>
        <rFont val="Calibri"/>
        <family val="2"/>
      </rPr>
      <t>INCRA</t>
    </r>
  </si>
  <si>
    <r>
      <rPr>
        <sz val="10"/>
        <rFont val="Calibri"/>
        <family val="2"/>
      </rPr>
      <t>A5</t>
    </r>
  </si>
  <si>
    <r>
      <rPr>
        <sz val="10"/>
        <rFont val="Calibri"/>
        <family val="2"/>
      </rPr>
      <t>SEBRAE</t>
    </r>
  </si>
  <si>
    <r>
      <rPr>
        <sz val="10"/>
        <rFont val="Calibri"/>
        <family val="2"/>
      </rPr>
      <t>0,60</t>
    </r>
    <r>
      <rPr>
        <vertAlign val="superscript"/>
        <sz val="5.5"/>
        <rFont val="Calibri"/>
        <family val="2"/>
      </rPr>
      <t>0</t>
    </r>
    <r>
      <rPr>
        <sz val="10"/>
        <rFont val="Calibri"/>
        <family val="2"/>
      </rPr>
      <t>/</t>
    </r>
  </si>
  <si>
    <r>
      <rPr>
        <sz val="10"/>
        <rFont val="Calibri"/>
        <family val="2"/>
      </rPr>
      <t>A6</t>
    </r>
  </si>
  <si>
    <r>
      <rPr>
        <sz val="10"/>
        <rFont val="Calibri"/>
        <family val="2"/>
      </rPr>
      <t>Salário Educação</t>
    </r>
  </si>
  <si>
    <r>
      <rPr>
        <sz val="10"/>
        <rFont val="Calibri"/>
        <family val="2"/>
      </rPr>
      <t>A7</t>
    </r>
  </si>
  <si>
    <r>
      <rPr>
        <sz val="10"/>
        <rFont val="Calibri"/>
        <family val="2"/>
      </rPr>
      <t>Seguro Contra Acidentes de Trabalho</t>
    </r>
  </si>
  <si>
    <r>
      <rPr>
        <sz val="10"/>
        <rFont val="Calibri"/>
        <family val="2"/>
      </rPr>
      <t>A8</t>
    </r>
  </si>
  <si>
    <r>
      <rPr>
        <sz val="10"/>
        <rFont val="Calibri"/>
        <family val="2"/>
      </rPr>
      <t>FGTS</t>
    </r>
  </si>
  <si>
    <r>
      <rPr>
        <sz val="10"/>
        <rFont val="Calibri"/>
        <family val="2"/>
      </rPr>
      <t>A9</t>
    </r>
  </si>
  <si>
    <r>
      <rPr>
        <sz val="10"/>
        <rFont val="Calibri"/>
        <family val="2"/>
      </rPr>
      <t>SECONCI</t>
    </r>
  </si>
  <si>
    <r>
      <rPr>
        <sz val="10"/>
        <rFont val="Calibri"/>
        <family val="2"/>
      </rPr>
      <t>A</t>
    </r>
  </si>
  <si>
    <r>
      <rPr>
        <sz val="10"/>
        <rFont val="Calibri"/>
        <family val="2"/>
      </rPr>
      <t>Total</t>
    </r>
  </si>
  <si>
    <r>
      <rPr>
        <sz val="10"/>
        <rFont val="Calibri"/>
        <family val="2"/>
      </rPr>
      <t>B1</t>
    </r>
  </si>
  <si>
    <r>
      <rPr>
        <sz val="10"/>
        <rFont val="Calibri"/>
        <family val="2"/>
      </rPr>
      <t>Repouso Semanal Remunerado</t>
    </r>
  </si>
  <si>
    <r>
      <rPr>
        <sz val="10"/>
        <rFont val="Calibri"/>
        <family val="2"/>
      </rPr>
      <t>Não incide</t>
    </r>
  </si>
  <si>
    <r>
      <rPr>
        <sz val="10"/>
        <rFont val="Calibri"/>
        <family val="2"/>
      </rPr>
      <t>B2</t>
    </r>
  </si>
  <si>
    <r>
      <rPr>
        <sz val="10"/>
        <rFont val="Calibri"/>
        <family val="2"/>
      </rPr>
      <t>Feriados</t>
    </r>
  </si>
  <si>
    <r>
      <rPr>
        <sz val="10"/>
        <rFont val="Calibri"/>
        <family val="2"/>
      </rPr>
      <t>B3</t>
    </r>
  </si>
  <si>
    <r>
      <rPr>
        <sz val="10"/>
        <rFont val="Calibri"/>
        <family val="2"/>
      </rPr>
      <t>Auxílio - Enfermidade</t>
    </r>
  </si>
  <si>
    <r>
      <rPr>
        <sz val="10"/>
        <rFont val="Calibri"/>
        <family val="2"/>
      </rPr>
      <t>0,86</t>
    </r>
    <r>
      <rPr>
        <vertAlign val="superscript"/>
        <sz val="5.5"/>
        <rFont val="Calibri"/>
        <family val="2"/>
      </rPr>
      <t>0</t>
    </r>
    <r>
      <rPr>
        <sz val="10"/>
        <rFont val="Calibri"/>
        <family val="2"/>
      </rPr>
      <t>/</t>
    </r>
  </si>
  <si>
    <r>
      <rPr>
        <sz val="10"/>
        <rFont val="Calibri"/>
        <family val="2"/>
      </rPr>
      <t>B4</t>
    </r>
  </si>
  <si>
    <r>
      <rPr>
        <sz val="10"/>
        <rFont val="Calibri"/>
        <family val="2"/>
      </rPr>
      <t>13º Salário</t>
    </r>
  </si>
  <si>
    <r>
      <rPr>
        <sz val="10"/>
        <rFont val="Calibri"/>
        <family val="2"/>
      </rPr>
      <t>B5</t>
    </r>
  </si>
  <si>
    <r>
      <rPr>
        <sz val="10"/>
        <rFont val="Calibri"/>
        <family val="2"/>
      </rPr>
      <t>Licença Paternidade</t>
    </r>
  </si>
  <si>
    <r>
      <rPr>
        <sz val="10"/>
        <rFont val="Calibri"/>
        <family val="2"/>
      </rPr>
      <t>B6</t>
    </r>
  </si>
  <si>
    <r>
      <rPr>
        <sz val="10"/>
        <rFont val="Calibri"/>
        <family val="2"/>
      </rPr>
      <t>Faltas Justificadas</t>
    </r>
  </si>
  <si>
    <r>
      <rPr>
        <sz val="10"/>
        <rFont val="Calibri"/>
        <family val="2"/>
      </rPr>
      <t>B7</t>
    </r>
  </si>
  <si>
    <r>
      <rPr>
        <sz val="10"/>
        <rFont val="Calibri"/>
        <family val="2"/>
      </rPr>
      <t>Dias de Chuvas</t>
    </r>
  </si>
  <si>
    <r>
      <rPr>
        <sz val="10"/>
        <rFont val="Calibri"/>
        <family val="2"/>
      </rPr>
      <t>B8</t>
    </r>
  </si>
  <si>
    <r>
      <rPr>
        <sz val="10"/>
        <rFont val="Calibri"/>
        <family val="2"/>
      </rPr>
      <t>Auxílio Acidente de Trabalho</t>
    </r>
  </si>
  <si>
    <r>
      <rPr>
        <sz val="10"/>
        <rFont val="Calibri"/>
        <family val="2"/>
      </rPr>
      <t>B9</t>
    </r>
  </si>
  <si>
    <r>
      <rPr>
        <sz val="10"/>
        <rFont val="Calibri"/>
        <family val="2"/>
      </rPr>
      <t>Férias Gozadas</t>
    </r>
  </si>
  <si>
    <r>
      <rPr>
        <sz val="10"/>
        <rFont val="Calibri"/>
        <family val="2"/>
      </rPr>
      <t>B10</t>
    </r>
  </si>
  <si>
    <r>
      <rPr>
        <sz val="10"/>
        <rFont val="Calibri"/>
        <family val="2"/>
      </rPr>
      <t>Salário Maternidade</t>
    </r>
  </si>
  <si>
    <r>
      <rPr>
        <sz val="10"/>
        <rFont val="Calibri"/>
        <family val="2"/>
      </rPr>
      <t>B</t>
    </r>
  </si>
  <si>
    <r>
      <rPr>
        <sz val="10"/>
        <rFont val="Calibri"/>
        <family val="2"/>
      </rPr>
      <t>C1</t>
    </r>
  </si>
  <si>
    <r>
      <rPr>
        <sz val="10"/>
        <rFont val="Calibri"/>
        <family val="2"/>
      </rPr>
      <t>Aviso Prévio Indenizado</t>
    </r>
  </si>
  <si>
    <r>
      <rPr>
        <sz val="10"/>
        <rFont val="Calibri"/>
        <family val="2"/>
      </rPr>
      <t>C2</t>
    </r>
  </si>
  <si>
    <r>
      <rPr>
        <sz val="10"/>
        <rFont val="Calibri"/>
        <family val="2"/>
      </rPr>
      <t>Aviso Prévio Trabalhado</t>
    </r>
  </si>
  <si>
    <r>
      <rPr>
        <sz val="10"/>
        <rFont val="Calibri"/>
        <family val="2"/>
      </rPr>
      <t>C3</t>
    </r>
  </si>
  <si>
    <r>
      <rPr>
        <sz val="10"/>
        <rFont val="Calibri"/>
        <family val="2"/>
      </rPr>
      <t>Férias Indenizadas</t>
    </r>
  </si>
  <si>
    <r>
      <rPr>
        <sz val="10"/>
        <rFont val="Calibri"/>
        <family val="2"/>
      </rPr>
      <t>C4</t>
    </r>
  </si>
  <si>
    <r>
      <rPr>
        <sz val="10"/>
        <rFont val="Calibri"/>
        <family val="2"/>
      </rPr>
      <t>Depósito Rescisão Sem Justa Causa</t>
    </r>
  </si>
  <si>
    <r>
      <rPr>
        <sz val="10"/>
        <rFont val="Calibri"/>
        <family val="2"/>
      </rPr>
      <t>C5</t>
    </r>
  </si>
  <si>
    <r>
      <rPr>
        <sz val="10"/>
        <rFont val="Calibri"/>
        <family val="2"/>
      </rPr>
      <t>Indenização Adicional</t>
    </r>
  </si>
  <si>
    <r>
      <rPr>
        <sz val="9.5"/>
        <rFont val="Calibri"/>
        <family val="2"/>
      </rPr>
      <t>0,40Ã</t>
    </r>
  </si>
  <si>
    <r>
      <rPr>
        <sz val="10"/>
        <rFont val="Calibri"/>
        <family val="2"/>
      </rPr>
      <t>C</t>
    </r>
  </si>
  <si>
    <r>
      <rPr>
        <sz val="10"/>
        <rFont val="Calibri"/>
        <family val="2"/>
      </rPr>
      <t>D1</t>
    </r>
  </si>
  <si>
    <r>
      <rPr>
        <sz val="10"/>
        <rFont val="Calibri"/>
        <family val="2"/>
      </rPr>
      <t xml:space="preserve">Reincidência de Grupo A sobre Grupo B (sem considerar INNS sobre 13º, conforme Lei n°
</t>
    </r>
    <r>
      <rPr>
        <sz val="10"/>
        <rFont val="Calibri"/>
        <family val="2"/>
      </rPr>
      <t>14.973/2024)</t>
    </r>
  </si>
  <si>
    <r>
      <rPr>
        <sz val="10"/>
        <rFont val="Calibri"/>
        <family val="2"/>
      </rPr>
      <t>D2</t>
    </r>
  </si>
  <si>
    <r>
      <rPr>
        <sz val="10"/>
        <rFont val="Calibri"/>
        <family val="2"/>
      </rPr>
      <t xml:space="preserve">Reincidência de Grupo A sobre Aviso Prévio Trabalhado  e Reincidência do FGTS sobre Aviso
</t>
    </r>
    <r>
      <rPr>
        <sz val="10"/>
        <rFont val="Calibri"/>
        <family val="2"/>
      </rPr>
      <t>Prévio Indenizado</t>
    </r>
  </si>
  <si>
    <t xml:space="preserve"> 94992 </t>
  </si>
  <si>
    <t>EXECUÇÃO DE PASSEIO (CALÇADA) OU PISO DE CONCRETO COM CONCRETO MOLDADO IN LOCO, FEITO EM OBRA, ACABAMENTO CONVENCIONAL, ESPESSURA 6 CM, ARMADO. AF_08/2022</t>
  </si>
  <si>
    <t xml:space="preserve"> SEINFRA RL 826 </t>
  </si>
  <si>
    <t>REMOÇÃO DE ESTRUTURA METÁLICA PARA COBERTURA, DE FORMA MANUAL, SEM REAPROVEITAMENTO. AF_09/2023</t>
  </si>
  <si>
    <t xml:space="preserve"> 21.1.5 </t>
  </si>
  <si>
    <t xml:space="preserve"> 104920 </t>
  </si>
  <si>
    <t>ARMAÇÃO DE BLOCO, SAPATA ISOLADA, VIGA BALDRAME E SAPATA CORRIDA UTILIZANDO AÇO CA-50 DE 12,5 MM - MONTAGEM. AF_01/2024</t>
  </si>
  <si>
    <t xml:space="preserve"> 21.1.6 </t>
  </si>
  <si>
    <t xml:space="preserve"> 22.1.1.6 </t>
  </si>
  <si>
    <t xml:space="preserve"> 104110 </t>
  </si>
  <si>
    <t>ARMAÇÃO DE PILAR OU VIGA DE ESTRUTURA DE CONCRETO ARMADO EMBUTIDA EM ALVENARIA DE VEDAÇÃO UTILIZANDO AÇO CA-50 DE 6,3 MM - MONTAGEM. AF_06/2022</t>
  </si>
  <si>
    <t xml:space="preserve"> 24.1.2 </t>
  </si>
  <si>
    <t xml:space="preserve"> 94207 </t>
  </si>
  <si>
    <t>TELHAMENTO COM TELHA ONDULADA DE FIBROCIMENTO E = 6 MM, COM RECOBRIMENTO LATERAL DE 1/4 DE ONDA PARA TELHADO COM INCLINAÇÃO MAIOR QUE 10°, COM ATÉ 2 ÁGUAS, INCLUSO IÇAMENTO. AF_07/2019</t>
  </si>
  <si>
    <t xml:space="preserve"> 24.1.3 </t>
  </si>
  <si>
    <t>KIT DE PORTA DE MADEIRA TIPO MEXICANA, MACIÇA (PESADA OU SUPERPESADA), PADRÃO POPULAR, 70X210CM, ESPESSURA DE 3CM, ITENS INCLUSOS: DOBRADIÇAS, MONTAGEM E INSTALAÇÃO DO BATENTE, COM FECHADURA - FORNECIMENTO E INSTALAÇÃO. AF_12/2019</t>
  </si>
  <si>
    <t>KIT DE PORTA DE MADEIRA MACIÇA (PESADA OU SUPERPESADA), 90X210CM, ESPESSURA DE 3CM, ITENS INCLUSOS: DOBRADIÇAS, MONTAGEM E INSTALAÇÃO DO BATENTE, COM FECHADURA - FORNECIMENTO E INSTALAÇÃO. AF_12/2019</t>
  </si>
  <si>
    <t>KIT DE PORTA DE MADEIRA TIPO MEXICANA, MACIÇA 2 FOLHAS GIRO PIVOTANTE (PESADA OU SUPERPESADA), PADRÃO POPULAR, 200X210CM, ESPESSURA DE 3CM, ITENS INCLUSOS: DOBRADIÇAS, MONTAGEM E INSTALAÇÃO DO BATENTE, COM FECHADURA - FORNECIMENTO E INSTALAÇÃO. AF_12/2019</t>
  </si>
  <si>
    <t>REVESTIMENTO EM PORCELANATO, RETIFICADO, LISO, MONOCOLOR, ACETINADO 80x80</t>
  </si>
  <si>
    <t xml:space="preserve"> 88476 </t>
  </si>
  <si>
    <t>CONTRAPISO COM ARGAMASSA AUTONIVELANTE, APLICADO SOBRE LAJE, ADERIDO, ESPESSURA 2CM. AF_07/2021</t>
  </si>
  <si>
    <t>TRATAMENTO DE PISO GRANILITE COM RESINA ACRÍLICA</t>
  </si>
  <si>
    <t>REVESTIMENTO</t>
  </si>
  <si>
    <t>MARMORARIA E BANCADAS</t>
  </si>
  <si>
    <t xml:space="preserve"> 32.3.5 </t>
  </si>
  <si>
    <t xml:space="preserve"> 86938 </t>
  </si>
  <si>
    <t>CUBA DE EMBUTIR OVAL EM LOUÇA BRANCA, 35 X 50CM OU EQUIVALENTE, INCLUSO VÁLVULA E SIFÃO TIPO GARRAFA EM METAL CROMADO - FORNECIMENTO E INSTALAÇÃO. AF_01/2020</t>
  </si>
  <si>
    <t xml:space="preserve"> SEINFRA RL 829 </t>
  </si>
  <si>
    <t>Bancas em Concreto armado, com prateleiras em MDF revestido e puxador inox E Tampo em granito. conforme projeto</t>
  </si>
  <si>
    <t xml:space="preserve"> SEINFRA RL 828 </t>
  </si>
  <si>
    <t>BOX COM DIVISÓRIAS EM ALVENARIA E BANCADA E PRATILEIRA EM GRANITO (UNIDADE PARA 4 BOXS DE 8,26M²).</t>
  </si>
  <si>
    <t xml:space="preserve"> SEINFRA RL 827 </t>
  </si>
  <si>
    <t>PÓRTICO DE ENTRADA EM ESTRUTURA METÁLICA E REVESTIDO COM ACM NA COR CINZA</t>
  </si>
  <si>
    <t>Demolições e Remoções</t>
  </si>
  <si>
    <t xml:space="preserve"> 88323 </t>
  </si>
  <si>
    <t>TELHADISTA COM ENCARGOS COMPLEMENTARES</t>
  </si>
  <si>
    <t xml:space="preserve"> 92717 </t>
  </si>
  <si>
    <t>APARELHO PARA CORTE E SOLDA OXI-ACETILENO SOBRE RODAS, INCLUSIVE CILINDROS E MAÇARICOS - CHI DIURNO. AF_05/2023</t>
  </si>
  <si>
    <t xml:space="preserve"> 92716 </t>
  </si>
  <si>
    <t>APARELHO PARA CORTE E SOLDA OXI-ACETILENO SOBRE RODAS, INCLUSIVE CILINDROS E MAÇARICOS - CHP DIURNO. AF_05/2023</t>
  </si>
  <si>
    <t xml:space="preserve"> 00003090 </t>
  </si>
  <si>
    <t>FECHADURA ESPELHO PARA PORTA INTERNA, EM ACO INOX (MAQUINA, TESTA E CONTRA-TESTA) E EM ZAMAC (MACANETA, LINGUETA E TRINCOS) COM ACABAMENTO CROMADO, MAQUINA DE 40 MM, INCLUINDO CHAVE TIPO INTERNA</t>
  </si>
  <si>
    <t xml:space="preserve"> 90825 </t>
  </si>
  <si>
    <t>PORTA DE MADEIRA, MACIÇA (PESADA OU SUPERPESADA), 90X210CM, ESPESSURA DE 3,5CM, INCLUSO DOBRADIÇAS - FORNECIMENTO E INSTALAÇÃO. AF_12/2019</t>
  </si>
  <si>
    <t xml:space="preserve"> 00004922 </t>
  </si>
  <si>
    <t>PORTA DE CORRER EM ALUMINIO, DUAS FOLHAS MOVEIS COM VIDRO, FECHADURA E PUXADOR EMBUTIDO, ACABAMENTO ANODIZADO NATURAL, SEM GUARNICAO/ALIZAR/VISTA</t>
  </si>
  <si>
    <t xml:space="preserve"> 00003080 </t>
  </si>
  <si>
    <t>FECHADURA ESPELHO PARA PORTA EXTERNA, EM ACO INOX (MAQUINA, TESTA E CONTRA-TESTA) E EM ZAMAC (MACANETA, LINGUETA E TRINCOS) COM ACABAMENTO CROMADO, MAQUINA DE 40 MM, INCLUINDO CHAVE TIPO CILINDRO</t>
  </si>
  <si>
    <t xml:space="preserve"> 00038124 </t>
  </si>
  <si>
    <t>ESPUMA EXPANSIVA DE POLIURETANO, APLICACAO MANUAL - 500 ML</t>
  </si>
  <si>
    <t xml:space="preserve"> 00045190 </t>
  </si>
  <si>
    <t>PISO EM PORCELANATO, RETIFICADO, LISO, MONOCOLOR, ACETINADO OU POLIDO, FORMATO MAIOR QUE 2500 ATE 6400 CM2</t>
  </si>
  <si>
    <t xml:space="preserve"> 95276 </t>
  </si>
  <si>
    <t>POLIDORA DE PISO (POLITRIZ), PESO DE 100KG, DIÂMETRO 450 MM, MOTOR ELÉTRICO, POTÊNCIA 4 HP - CHP DIURNO. AF_05/2023</t>
  </si>
  <si>
    <t xml:space="preserve"> 95277 </t>
  </si>
  <si>
    <t>POLIDORA DE PISO (POLITRIZ), PESO DE 100KG, DIÂMETRO 450 MM, MOTOR ELÉTRICO, POTÊNCIA 4 HP - CHI DIURNO. AF_05/2023</t>
  </si>
  <si>
    <t xml:space="preserve"> 104958 </t>
  </si>
  <si>
    <t>MASSA ÚNICA, EM ARGAMASSA TRAÇO 1:2:8 PREPARO MECÂNICO, APLICADA MANUALMENTE EM PAREDES INTERNAS DE AMBIENTES COM ÁREA MAIOR QUE 10M², E = 10MM, COM TALISCAS. AF_03/2024</t>
  </si>
  <si>
    <t xml:space="preserve"> 00001334 </t>
  </si>
  <si>
    <t>CHAPA DE ACO GROSSA, ASTM A36, E = 5/8" (15,88 MM) 124,49 KG/M2</t>
  </si>
  <si>
    <t xml:space="preserve"> 00004777 </t>
  </si>
  <si>
    <t>CANTONEIRA ACO ABAS IGUAIS (QUALQUER BITOLA), ESPESSURA ENTRE 1/8" E 1/4"</t>
  </si>
  <si>
    <t xml:space="preserve"> 3505 </t>
  </si>
  <si>
    <t>Barra redonda de aço mecanico laminado 1" (3,98 kg/m)</t>
  </si>
  <si>
    <t>21/4</t>
  </si>
  <si>
    <t>24,90/4</t>
  </si>
  <si>
    <t>5,40/4</t>
  </si>
  <si>
    <t>10/4</t>
  </si>
  <si>
    <t>96/4</t>
  </si>
  <si>
    <t>9,75/4</t>
  </si>
  <si>
    <t>35,71/4</t>
  </si>
  <si>
    <t>8,45/4</t>
  </si>
  <si>
    <t>57,31/4</t>
  </si>
  <si>
    <t>BOX 01-10</t>
  </si>
  <si>
    <t>ÁREA=252,64</t>
  </si>
  <si>
    <t>QUIOSQUE 01-05</t>
  </si>
  <si>
    <t>ÁREA=166,25</t>
  </si>
  <si>
    <t>QUIOSQUE 06-23</t>
  </si>
  <si>
    <t>ÁREA=626,95</t>
  </si>
  <si>
    <t>BANHEIRO MASCULINO E FEMININO,</t>
  </si>
  <si>
    <t>C=74,71*A=2,8</t>
  </si>
  <si>
    <t>19,40</t>
  </si>
  <si>
    <t>BOX 01 - 10</t>
  </si>
  <si>
    <t>321,68</t>
  </si>
  <si>
    <t>QUIOSQUE 01-23</t>
  </si>
  <si>
    <t>919,51</t>
  </si>
  <si>
    <t>626,95</t>
  </si>
  <si>
    <t>BANHEIRO MASC/FEMIN PRÓXIMO AO BOX 01  (PAREDE DELIMITADORA DO DOS BANHEIROS E PAREDE CENTRAL DE DIVISA ENTRE MASCULINO E FEMININO, COM PÉ DIREITO REVESTIDA = A 2,80 M )</t>
  </si>
  <si>
    <t>C=41,45*A=2,80*2</t>
  </si>
  <si>
    <t>BANHEIRO MASC/FEMIN PRÓXIMO AO BOX 01  (PAREDES DE DIVISORIAS DOS SANITÁRIOS, COM PÉ DIREITO REVESTIDA = A 2,20 M )</t>
  </si>
  <si>
    <t>C=20,86*A=2,2*2</t>
  </si>
  <si>
    <t>VÃOS DE ABERTURA DOS BANHEIS PROXIMO AO BOX 01 E AO LADO DA LIXEIRA</t>
  </si>
  <si>
    <t>ÁREA=6,55</t>
  </si>
  <si>
    <t>REVESTIMENTO DA PAREDE DOS BALCÕES DOS BOX</t>
  </si>
  <si>
    <t>C=4,9*1,06*8</t>
  </si>
  <si>
    <t>BANHEIRO MASC/FEMIN ÁREA ADMINISTRATIVA (PAREDE DELIMITADORA DO DOS BANHEIROS E PAREDE CENTRAL DE DIVISA ENTRE MASCULINO E FEMININO, COM PÉ DIREITO REVESTIDA = A 2,83 M )</t>
  </si>
  <si>
    <t>C=24,70*A=2,83</t>
  </si>
  <si>
    <t>VÃOS DE ABERTURA DOS BANHEIRO DO ADMINISTRATIVO</t>
  </si>
  <si>
    <t>C=2,00*A=0,50*2</t>
  </si>
  <si>
    <t>BWC DA ÁREA DE PRODUÇÃO 02</t>
  </si>
  <si>
    <t>C=5,40*A=2,83</t>
  </si>
  <si>
    <t>BWC DA AVICULA</t>
  </si>
  <si>
    <t>C=4,38*A=2,83</t>
  </si>
  <si>
    <t>BWC DA ÁREA DE APOIO FUNCIONÁRIOS</t>
  </si>
  <si>
    <t>WC  VIGILÂNCIA SANITÁRIA</t>
  </si>
  <si>
    <t>C=5,70*A=2,83</t>
  </si>
  <si>
    <t>WC  DA ADMINISTRAÇÃO 03</t>
  </si>
  <si>
    <t>WC  DA ADMINISTRAÇÃO 02</t>
  </si>
  <si>
    <t>WC  DA ADMINISTRAÇÃO 01</t>
  </si>
  <si>
    <t>BANHEIRO MASC/FEMIN DA ÁREA ADMINISTRATIVA  (PAREDES DE DIVISORIAS DOS SANITÁRIOS, COM PÉ DIREITO REVESTIDA = A 2,20 M )</t>
  </si>
  <si>
    <t>C=9,30*A=2,20</t>
  </si>
  <si>
    <t>VÃO DE ABERTURA DOS BWC DO ADMINISTRATIVA</t>
  </si>
  <si>
    <t>ÁREA=13,75</t>
  </si>
  <si>
    <t>DIVISÓRIAS DO MERCADO DE CARNE</t>
  </si>
  <si>
    <t>PERIMETRO=19,90*A=2,95*6</t>
  </si>
  <si>
    <t>REVESTIMENTO DA PAREDE DO PERIMETRO INTERNO DO MERCADO DE CARNE</t>
  </si>
  <si>
    <t>P=111,40*A=2,95</t>
  </si>
  <si>
    <t>REVESTIMENTO DA PAREDE DOPERIMETRO INTERNO DAS COZINHAS DOS QUIOSQUE EXCETO 05</t>
  </si>
  <si>
    <t>P=7,7*A=2,80*22</t>
  </si>
  <si>
    <t>REVESTIMENTO DOS WC DOS QUIOSQUE EXCETO 05</t>
  </si>
  <si>
    <t>P=4,26*A=2,8*22</t>
  </si>
  <si>
    <t>REVESTIMENTO DA COZINHA E WC DO QUIOSQUE 05</t>
  </si>
  <si>
    <t>P=8,93*2,8</t>
  </si>
  <si>
    <t>ÁREA DE PRODUÇÃO  0,1. MAQUINÁRIO. CASA DE TEMPEROS. AVICOLA. ÁREA DE APOI</t>
  </si>
  <si>
    <t>ÁREA  CAD  =  126,77</t>
  </si>
  <si>
    <t>ÁREA  CAD  =  230,87</t>
  </si>
  <si>
    <t>BANHEIROS FEMININO E MASCULINO</t>
  </si>
  <si>
    <t>ÁREA  CAD  =  142,78</t>
  </si>
  <si>
    <t>ÁREA DE PRODUÇÃO 01, 02, MAQUINÁRIO. CASA DE TEMPEROS. AVICOLA. ÁREA DE APOIO</t>
  </si>
  <si>
    <t>ADMINISTRATIVO</t>
  </si>
  <si>
    <t>ÁREA  CAD  =  235,77</t>
  </si>
  <si>
    <t>ÁREA DE SERVIÇO, DML E DEPOSITO</t>
  </si>
  <si>
    <t>ÁREA  CAD  =  52,74</t>
  </si>
  <si>
    <t>QUIOSQUE 01 - 05</t>
  </si>
  <si>
    <t>ÁREA  CAD  =  151,78</t>
  </si>
  <si>
    <t>QUIOSQUE 06 - 23</t>
  </si>
  <si>
    <t>ÁREA  CAD  =  457,08</t>
  </si>
  <si>
    <t>ÁREA=142,78</t>
  </si>
  <si>
    <t>ÁREA=230,87</t>
  </si>
  <si>
    <t>ÁREA=151,78</t>
  </si>
  <si>
    <t>ÁREA=457,08</t>
  </si>
  <si>
    <t>ÁREA DE PRODUÇÃO 01, 02. MAQUINÁRIO. CASA DE TEMPEROS. AVICULA. ÁREA DE APOIO</t>
  </si>
  <si>
    <t>ÁREA=126,77</t>
  </si>
  <si>
    <t>ADMISTRATIVO</t>
  </si>
  <si>
    <t>ÁREA=235,77</t>
  </si>
  <si>
    <t>ÁREA DE SERVIÇO, DML,  E DEPOSITO</t>
  </si>
  <si>
    <t>ÁREA=52,74</t>
  </si>
  <si>
    <t>ÁREA=22,16</t>
  </si>
  <si>
    <t>ÁREA=71,39</t>
  </si>
  <si>
    <t>UN=8</t>
  </si>
  <si>
    <t>UN=24</t>
  </si>
  <si>
    <t>BANHEIRO MASC. E FEM. DA ÁREA ADIMINISTRATIVA</t>
  </si>
  <si>
    <t>ÁREA DE SERVIÇOS E DML</t>
  </si>
  <si>
    <t>COZINHAS DO QUIOSQUE</t>
  </si>
  <si>
    <t>BANHEIROS FEMININOS E MASCULINOS</t>
  </si>
  <si>
    <t>BANHEIROS FEMININOS E MASCULINOS DA ÁREA ADMINISTRATIVA</t>
  </si>
  <si>
    <t>Obra</t>
  </si>
  <si>
    <t>Bancos</t>
  </si>
  <si>
    <t>ORLA FLUVIAL E FEIRA DA MULAMBEIRA -ajustada com bdi correto</t>
  </si>
  <si>
    <t xml:space="preserve">SINAPI - 09/2025 - Alagoas
ORSE - 09/2025 - Sergipe
</t>
  </si>
  <si>
    <t>28,82%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</si>
</sst>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quot;R$&quot;\ * #,##0.00_-;\-&quot;R$&quot;\ * #,##0.00_-;_-&quot;R$&quot;\ * &quot;-&quot;??_-;_-@_-"/>
    <numFmt numFmtId="164" formatCode="#,##0.00\ %"/>
    <numFmt numFmtId="165" formatCode="#,##0.0000000"/>
    <numFmt numFmtId="166" formatCode="_-&quot;R$&quot;\ * #,##0.00_-;\-&quot;R$&quot;\ * #,##0.00_-;_-&quot;R$&quot;\ * &quot;-&quot;??_-;_-@"/>
    <numFmt numFmtId="167" formatCode="[$R$ -416]#,##0.00"/>
    <numFmt numFmtId="168" formatCode="_(* #,##0.00_);_(* \(#,##0.00\);_(* &quot;-&quot;??_);_(@_)"/>
    <numFmt numFmtId="169" formatCode="&quot;R$&quot;\ #,##0.00"/>
    <numFmt numFmtId="170" formatCode="0.000"/>
  </numFmts>
  <fonts count="42" x14ac:knownFonts="1">
    <font>
      <sz val="11"/>
      <name val="Arial"/>
      <family val="1"/>
    </font>
    <font>
      <b/>
      <sz val="11"/>
      <name val="Arial"/>
      <family val="1"/>
    </font>
    <font>
      <b/>
      <sz val="10"/>
      <color rgb="FF000000"/>
      <name val="Arial"/>
      <family val="1"/>
    </font>
    <font>
      <b/>
      <sz val="10"/>
      <name val="Arial"/>
      <family val="1"/>
    </font>
    <font>
      <sz val="10"/>
      <color rgb="FF000000"/>
      <name val="Arial"/>
      <family val="1"/>
    </font>
    <font>
      <sz val="10"/>
      <name val="Arial"/>
      <family val="1"/>
    </font>
    <font>
      <sz val="11"/>
      <name val="Arial"/>
      <family val="1"/>
    </font>
    <font>
      <b/>
      <sz val="20"/>
      <color rgb="FF000000"/>
      <name val="Arial Narrow"/>
      <family val="2"/>
    </font>
    <font>
      <sz val="20"/>
      <name val="Arial"/>
      <family val="2"/>
    </font>
    <font>
      <sz val="18"/>
      <color theme="1"/>
      <name val="Calibri Light"/>
      <family val="2"/>
      <scheme val="major"/>
    </font>
    <font>
      <sz val="18"/>
      <color rgb="FF000000"/>
      <name val="Calibri Light"/>
      <family val="2"/>
      <scheme val="major"/>
    </font>
    <font>
      <b/>
      <sz val="18"/>
      <name val="Calibri Light"/>
      <family val="2"/>
      <scheme val="major"/>
    </font>
    <font>
      <sz val="18"/>
      <name val="Calibri Light"/>
      <family val="2"/>
      <scheme val="major"/>
    </font>
    <font>
      <b/>
      <sz val="18"/>
      <color theme="1"/>
      <name val="Calibri Light"/>
      <family val="2"/>
      <scheme val="major"/>
    </font>
    <font>
      <b/>
      <sz val="18"/>
      <color rgb="FFFFFFFF"/>
      <name val="Calibri Light"/>
      <family val="2"/>
      <scheme val="major"/>
    </font>
    <font>
      <b/>
      <sz val="26"/>
      <color theme="1"/>
      <name val="Arial"/>
      <family val="2"/>
    </font>
    <font>
      <sz val="10"/>
      <color rgb="FF000000"/>
      <name val="Arial"/>
      <family val="2"/>
    </font>
    <font>
      <b/>
      <sz val="14"/>
      <color theme="1"/>
      <name val="Arial"/>
      <family val="2"/>
    </font>
    <font>
      <sz val="10"/>
      <color theme="1"/>
      <name val="Calibri"/>
      <family val="2"/>
    </font>
    <font>
      <sz val="14"/>
      <color theme="1"/>
      <name val="Calibri"/>
      <family val="2"/>
    </font>
    <font>
      <sz val="10"/>
      <color rgb="FF000000"/>
      <name val="Times New Roman"/>
      <family val="1"/>
    </font>
    <font>
      <b/>
      <sz val="14"/>
      <color theme="1"/>
      <name val="Calibri"/>
      <family val="2"/>
    </font>
    <font>
      <b/>
      <sz val="16"/>
      <color theme="1"/>
      <name val="Arial"/>
      <family val="2"/>
    </font>
    <font>
      <b/>
      <sz val="12"/>
      <color theme="1"/>
      <name val="Arial"/>
      <family val="2"/>
    </font>
    <font>
      <sz val="10"/>
      <color theme="1"/>
      <name val="Arial"/>
      <family val="2"/>
    </font>
    <font>
      <sz val="14"/>
      <color rgb="FF000000"/>
      <name val="Times New Roman"/>
      <family val="1"/>
    </font>
    <font>
      <sz val="14"/>
      <color theme="1"/>
      <name val="Arial"/>
      <family val="2"/>
    </font>
    <font>
      <sz val="14"/>
      <color rgb="FFFF0000"/>
      <name val="Arial"/>
      <family val="2"/>
    </font>
    <font>
      <sz val="14"/>
      <color theme="1"/>
      <name val="Times New Roman"/>
      <family val="1"/>
    </font>
    <font>
      <sz val="10"/>
      <color rgb="FF000000"/>
      <name val="Calibri"/>
      <family val="2"/>
    </font>
    <font>
      <sz val="11"/>
      <color theme="1"/>
      <name val="Calibri"/>
      <family val="2"/>
    </font>
    <font>
      <b/>
      <sz val="16"/>
      <color rgb="FF000000"/>
      <name val="Calibri"/>
      <family val="2"/>
    </font>
    <font>
      <b/>
      <sz val="10"/>
      <color theme="1"/>
      <name val="Arial"/>
      <family val="2"/>
    </font>
    <font>
      <sz val="8"/>
      <color theme="1"/>
      <name val="Arial"/>
      <family val="2"/>
    </font>
    <font>
      <sz val="12"/>
      <color theme="1"/>
      <name val="Arial"/>
      <family val="2"/>
    </font>
    <font>
      <sz val="10"/>
      <color theme="0"/>
      <name val="Arial"/>
      <family val="2"/>
    </font>
    <font>
      <b/>
      <sz val="10"/>
      <name val="Calibri"/>
      <family val="2"/>
    </font>
    <font>
      <sz val="10"/>
      <name val="Calibri"/>
      <family val="2"/>
    </font>
    <font>
      <sz val="10"/>
      <color rgb="FF008000"/>
      <name val="Calibri"/>
      <family val="2"/>
    </font>
    <font>
      <vertAlign val="superscript"/>
      <sz val="5.5"/>
      <name val="Calibri"/>
      <family val="2"/>
    </font>
    <font>
      <sz val="9.5"/>
      <name val="Calibri"/>
      <family val="2"/>
    </font>
    <font>
      <b/>
      <sz val="10"/>
      <color rgb="FF000000"/>
      <name val="Calibri"/>
      <family val="2"/>
    </font>
  </fonts>
  <fills count="14">
    <fill>
      <patternFill patternType="none"/>
    </fill>
    <fill>
      <patternFill patternType="gray125"/>
    </fill>
    <fill>
      <patternFill patternType="solid">
        <fgColor rgb="FFD6D6D6"/>
        <bgColor rgb="FFD6D6D6"/>
      </patternFill>
    </fill>
    <fill>
      <patternFill patternType="solid">
        <fgColor rgb="FFEFEFEF"/>
        <bgColor rgb="FFEFEFEF"/>
      </patternFill>
    </fill>
    <fill>
      <patternFill patternType="solid">
        <fgColor rgb="FFD8ECF6"/>
        <bgColor rgb="FFD8ECF6"/>
      </patternFill>
    </fill>
    <fill>
      <patternFill patternType="solid">
        <fgColor rgb="FFDFF0D8"/>
        <bgColor rgb="FFDFF0D8"/>
      </patternFill>
    </fill>
    <fill>
      <patternFill patternType="solid">
        <fgColor rgb="FFFFFFFF"/>
        <bgColor rgb="FFFFFFFF"/>
      </patternFill>
    </fill>
    <fill>
      <patternFill patternType="solid">
        <fgColor rgb="FFD9D9D9"/>
        <bgColor rgb="FFD9D9D9"/>
      </patternFill>
    </fill>
    <fill>
      <patternFill patternType="solid">
        <fgColor rgb="FFD8D8D8"/>
        <bgColor rgb="FFD8D8D8"/>
      </patternFill>
    </fill>
    <fill>
      <patternFill patternType="solid">
        <fgColor rgb="FFF2F2F2"/>
        <bgColor rgb="FFF2F2F2"/>
      </patternFill>
    </fill>
    <fill>
      <patternFill patternType="solid">
        <fgColor theme="0"/>
        <bgColor rgb="FFF2F2F2"/>
      </patternFill>
    </fill>
    <fill>
      <patternFill patternType="solid">
        <fgColor rgb="FF808080"/>
      </patternFill>
    </fill>
    <fill>
      <patternFill patternType="solid">
        <fgColor rgb="FF548CD4"/>
      </patternFill>
    </fill>
    <fill>
      <patternFill patternType="solid">
        <fgColor rgb="FFB8CCE4"/>
      </patternFill>
    </fill>
  </fills>
  <borders count="18">
    <border>
      <left/>
      <right/>
      <top/>
      <bottom/>
      <diagonal/>
    </border>
    <border>
      <left/>
      <right/>
      <top style="thick">
        <color rgb="FF000000"/>
      </top>
      <bottom/>
      <diagonal/>
    </border>
    <border>
      <left style="thin">
        <color rgb="FFCCCCCC"/>
      </left>
      <right style="thin">
        <color rgb="FFCCCCCC"/>
      </right>
      <top style="thin">
        <color rgb="FFCCCCCC"/>
      </top>
      <bottom style="thin">
        <color rgb="FFCCCCCC"/>
      </bottom>
      <diagonal/>
    </border>
    <border>
      <left style="medium">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rgb="FFCCCCCC"/>
      </right>
      <top style="thin">
        <color rgb="FFCCCCCC"/>
      </top>
      <bottom style="thin">
        <color rgb="FFCCCCCC"/>
      </bottom>
      <diagonal/>
    </border>
    <border>
      <left style="thin">
        <color rgb="FFCCCCCC"/>
      </left>
      <right style="medium">
        <color indexed="64"/>
      </right>
      <top style="thin">
        <color rgb="FFCCCCCC"/>
      </top>
      <bottom style="thin">
        <color rgb="FFCCCCCC"/>
      </bottom>
      <diagonal/>
    </border>
    <border>
      <left style="thin">
        <color indexed="64"/>
      </left>
      <right style="thin">
        <color indexed="64"/>
      </right>
      <top style="thin">
        <color indexed="64"/>
      </top>
      <bottom style="thin">
        <color indexed="64"/>
      </bottom>
      <diagonal/>
    </border>
    <border>
      <left/>
      <right/>
      <top/>
      <bottom style="thin">
        <color rgb="FF7BA0CD"/>
      </bottom>
      <diagonal/>
    </border>
    <border>
      <left style="thin">
        <color rgb="FF7BA0CD"/>
      </left>
      <right/>
      <top style="thin">
        <color rgb="FF7BA0CD"/>
      </top>
      <bottom style="thin">
        <color rgb="FF7BA0CD"/>
      </bottom>
      <diagonal/>
    </border>
    <border>
      <left/>
      <right/>
      <top style="thin">
        <color rgb="FF7BA0CD"/>
      </top>
      <bottom style="thin">
        <color rgb="FF7BA0CD"/>
      </bottom>
      <diagonal/>
    </border>
    <border>
      <left/>
      <right style="thin">
        <color rgb="FF7BA0CD"/>
      </right>
      <top style="thin">
        <color rgb="FF7BA0CD"/>
      </top>
      <bottom style="thin">
        <color rgb="FF7BA0CD"/>
      </bottom>
      <diagonal/>
    </border>
    <border>
      <left style="thin">
        <color rgb="FF7BA0CD"/>
      </left>
      <right style="thin">
        <color rgb="FF7BA0CD"/>
      </right>
      <top style="thin">
        <color rgb="FF7BA0CD"/>
      </top>
      <bottom/>
      <diagonal/>
    </border>
    <border>
      <left style="thin">
        <color rgb="FF7BA0CD"/>
      </left>
      <right style="thin">
        <color rgb="FF7BA0CD"/>
      </right>
      <top/>
      <bottom style="thin">
        <color rgb="FF7BA0CD"/>
      </bottom>
      <diagonal/>
    </border>
    <border>
      <left style="thin">
        <color rgb="FF7BA0CD"/>
      </left>
      <right style="thin">
        <color rgb="FF7BA0CD"/>
      </right>
      <top style="thin">
        <color rgb="FF7BA0CD"/>
      </top>
      <bottom style="thin">
        <color rgb="FF7BA0CD"/>
      </bottom>
      <diagonal/>
    </border>
  </borders>
  <cellStyleXfs count="3">
    <xf numFmtId="0" fontId="0" fillId="0" borderId="0"/>
    <xf numFmtId="44" fontId="6" fillId="0" borderId="0" applyFont="0" applyFill="0" applyBorder="0" applyAlignment="0" applyProtection="0"/>
    <xf numFmtId="0" fontId="20" fillId="0" borderId="0"/>
  </cellStyleXfs>
  <cellXfs count="187">
    <xf numFmtId="0" fontId="0" fillId="0" borderId="0" xfId="0"/>
    <xf numFmtId="0" fontId="8" fillId="0" borderId="0" xfId="0" applyFont="1"/>
    <xf numFmtId="0" fontId="10" fillId="0" borderId="0" xfId="0" applyFont="1"/>
    <xf numFmtId="49" fontId="11" fillId="0" borderId="3" xfId="0" applyNumberFormat="1" applyFont="1" applyBorder="1" applyAlignment="1">
      <alignment vertical="center" wrapText="1"/>
    </xf>
    <xf numFmtId="0" fontId="12" fillId="0" borderId="0" xfId="0" applyFont="1" applyAlignment="1">
      <alignment horizontal="left" vertical="center"/>
    </xf>
    <xf numFmtId="0" fontId="12" fillId="0" borderId="0" xfId="0" applyFont="1" applyAlignment="1">
      <alignment horizontal="center" vertical="center"/>
    </xf>
    <xf numFmtId="0" fontId="12" fillId="0" borderId="0" xfId="0" applyFont="1" applyAlignment="1">
      <alignment vertical="center"/>
    </xf>
    <xf numFmtId="0" fontId="9" fillId="0" borderId="0" xfId="0" applyFont="1" applyAlignment="1">
      <alignment vertical="center"/>
    </xf>
    <xf numFmtId="0" fontId="9" fillId="0" borderId="0" xfId="0" applyFont="1" applyAlignment="1">
      <alignment horizontal="right" vertical="center"/>
    </xf>
    <xf numFmtId="166" fontId="9" fillId="0" borderId="0" xfId="0" applyNumberFormat="1" applyFont="1" applyAlignment="1">
      <alignment vertical="center"/>
    </xf>
    <xf numFmtId="49" fontId="11" fillId="0" borderId="3" xfId="0" applyNumberFormat="1" applyFont="1" applyBorder="1" applyAlignment="1">
      <alignment vertical="center"/>
    </xf>
    <xf numFmtId="14" fontId="9" fillId="0" borderId="0" xfId="0" applyNumberFormat="1" applyFont="1" applyAlignment="1">
      <alignment vertical="center"/>
    </xf>
    <xf numFmtId="14" fontId="9" fillId="0" borderId="0" xfId="0" applyNumberFormat="1" applyFont="1" applyAlignment="1">
      <alignment horizontal="right" vertical="center"/>
    </xf>
    <xf numFmtId="166" fontId="13" fillId="0" borderId="0" xfId="0" applyNumberFormat="1" applyFont="1" applyAlignment="1">
      <alignment horizontal="left" vertical="center"/>
    </xf>
    <xf numFmtId="0" fontId="1" fillId="6" borderId="0" xfId="0" applyFont="1" applyFill="1" applyAlignment="1">
      <alignment horizontal="left" vertical="top" wrapText="1"/>
    </xf>
    <xf numFmtId="0" fontId="3" fillId="6" borderId="0" xfId="0" applyFont="1" applyFill="1" applyAlignment="1">
      <alignment horizontal="left" vertical="top" wrapText="1"/>
    </xf>
    <xf numFmtId="0" fontId="1" fillId="6" borderId="2" xfId="0" applyFont="1" applyFill="1" applyBorder="1" applyAlignment="1">
      <alignment horizontal="right" vertical="top" wrapText="1"/>
    </xf>
    <xf numFmtId="0" fontId="1" fillId="6" borderId="2" xfId="0" applyFont="1" applyFill="1" applyBorder="1" applyAlignment="1">
      <alignment horizontal="left" vertical="top" wrapText="1"/>
    </xf>
    <xf numFmtId="0" fontId="1" fillId="6" borderId="2" xfId="0" applyFont="1" applyFill="1" applyBorder="1" applyAlignment="1">
      <alignment horizontal="center" vertical="top" wrapText="1"/>
    </xf>
    <xf numFmtId="0" fontId="5" fillId="2" borderId="2" xfId="0" applyFont="1" applyFill="1" applyBorder="1" applyAlignment="1">
      <alignment horizontal="right" vertical="top" wrapText="1"/>
    </xf>
    <xf numFmtId="0" fontId="5" fillId="2" borderId="2" xfId="0" applyFont="1" applyFill="1" applyBorder="1" applyAlignment="1">
      <alignment horizontal="left" vertical="top" wrapText="1"/>
    </xf>
    <xf numFmtId="0" fontId="5" fillId="2" borderId="2" xfId="0" applyFont="1" applyFill="1" applyBorder="1" applyAlignment="1">
      <alignment horizontal="center" vertical="top" wrapText="1"/>
    </xf>
    <xf numFmtId="0" fontId="5" fillId="3" borderId="2" xfId="0" applyFont="1" applyFill="1" applyBorder="1" applyAlignment="1">
      <alignment horizontal="right" vertical="top" wrapText="1"/>
    </xf>
    <xf numFmtId="0" fontId="5" fillId="3" borderId="2" xfId="0" applyFont="1" applyFill="1" applyBorder="1" applyAlignment="1">
      <alignment horizontal="left" vertical="top" wrapText="1"/>
    </xf>
    <xf numFmtId="0" fontId="5" fillId="3" borderId="2" xfId="0" applyFont="1" applyFill="1" applyBorder="1" applyAlignment="1">
      <alignment horizontal="center" vertical="top" wrapText="1"/>
    </xf>
    <xf numFmtId="0" fontId="5" fillId="6" borderId="0" xfId="0" applyFont="1" applyFill="1" applyAlignment="1">
      <alignment horizontal="center" vertical="top" wrapText="1"/>
    </xf>
    <xf numFmtId="0" fontId="3" fillId="6" borderId="0" xfId="0" applyFont="1" applyFill="1" applyAlignment="1">
      <alignment horizontal="right" vertical="top" wrapText="1"/>
    </xf>
    <xf numFmtId="0" fontId="5" fillId="6" borderId="0" xfId="0" applyFont="1" applyFill="1" applyAlignment="1">
      <alignment horizontal="left" vertical="top" wrapText="1"/>
    </xf>
    <xf numFmtId="4" fontId="3" fillId="6" borderId="0" xfId="0" applyNumberFormat="1" applyFont="1" applyFill="1" applyAlignment="1">
      <alignment horizontal="right" vertical="top" wrapText="1"/>
    </xf>
    <xf numFmtId="14" fontId="9" fillId="0" borderId="0" xfId="0" applyNumberFormat="1" applyFont="1" applyAlignment="1">
      <alignment horizontal="left" vertical="center"/>
    </xf>
    <xf numFmtId="0" fontId="10" fillId="0" borderId="0" xfId="0" applyFont="1" applyAlignment="1">
      <alignment horizontal="left"/>
    </xf>
    <xf numFmtId="167" fontId="14" fillId="0" borderId="0" xfId="0" applyNumberFormat="1" applyFont="1" applyAlignment="1">
      <alignment horizontal="left" vertical="center"/>
    </xf>
    <xf numFmtId="0" fontId="4" fillId="5" borderId="2" xfId="0" applyFont="1" applyFill="1" applyBorder="1" applyAlignment="1">
      <alignment horizontal="left" vertical="top" wrapText="1"/>
    </xf>
    <xf numFmtId="0" fontId="4" fillId="5" borderId="2" xfId="0" applyFont="1" applyFill="1" applyBorder="1" applyAlignment="1">
      <alignment horizontal="right" vertical="top" wrapText="1"/>
    </xf>
    <xf numFmtId="0" fontId="4" fillId="5" borderId="2" xfId="0" applyFont="1" applyFill="1" applyBorder="1" applyAlignment="1">
      <alignment horizontal="center" vertical="top" wrapText="1"/>
    </xf>
    <xf numFmtId="165" fontId="4" fillId="5" borderId="2" xfId="0" applyNumberFormat="1" applyFont="1" applyFill="1" applyBorder="1" applyAlignment="1">
      <alignment horizontal="right" vertical="top" wrapText="1"/>
    </xf>
    <xf numFmtId="4" fontId="4" fillId="5" borderId="2" xfId="0" applyNumberFormat="1" applyFont="1" applyFill="1" applyBorder="1" applyAlignment="1">
      <alignment horizontal="right" vertical="top" wrapText="1"/>
    </xf>
    <xf numFmtId="165" fontId="5" fillId="2" borderId="2" xfId="0" applyNumberFormat="1" applyFont="1" applyFill="1" applyBorder="1" applyAlignment="1">
      <alignment horizontal="right" vertical="top" wrapText="1"/>
    </xf>
    <xf numFmtId="4" fontId="5" fillId="2" borderId="2" xfId="0" applyNumberFormat="1" applyFont="1" applyFill="1" applyBorder="1" applyAlignment="1">
      <alignment horizontal="right" vertical="top" wrapText="1"/>
    </xf>
    <xf numFmtId="165" fontId="5" fillId="3" borderId="2" xfId="0" applyNumberFormat="1" applyFont="1" applyFill="1" applyBorder="1" applyAlignment="1">
      <alignment horizontal="right" vertical="top" wrapText="1"/>
    </xf>
    <xf numFmtId="4" fontId="5" fillId="3" borderId="2" xfId="0" applyNumberFormat="1" applyFont="1" applyFill="1" applyBorder="1" applyAlignment="1">
      <alignment horizontal="right" vertical="top" wrapText="1"/>
    </xf>
    <xf numFmtId="0" fontId="5" fillId="6" borderId="0" xfId="0" applyFont="1" applyFill="1" applyAlignment="1">
      <alignment horizontal="right" vertical="top" wrapText="1"/>
    </xf>
    <xf numFmtId="0" fontId="4" fillId="5" borderId="1" xfId="0" applyFont="1" applyFill="1" applyBorder="1" applyAlignment="1">
      <alignment horizontal="left" vertical="top" wrapText="1"/>
    </xf>
    <xf numFmtId="0" fontId="0" fillId="0" borderId="4" xfId="0" applyBorder="1"/>
    <xf numFmtId="0" fontId="1" fillId="6" borderId="8" xfId="0" applyFont="1" applyFill="1" applyBorder="1" applyAlignment="1">
      <alignment horizontal="left" vertical="top" wrapText="1"/>
    </xf>
    <xf numFmtId="0" fontId="1" fillId="6" borderId="9" xfId="0" applyFont="1" applyFill="1" applyBorder="1" applyAlignment="1">
      <alignment horizontal="right" vertical="top" wrapText="1"/>
    </xf>
    <xf numFmtId="4" fontId="5" fillId="6" borderId="0" xfId="0" applyNumberFormat="1" applyFont="1" applyFill="1" applyAlignment="1">
      <alignment horizontal="right" vertical="top" wrapText="1"/>
    </xf>
    <xf numFmtId="0" fontId="16" fillId="0" borderId="0" xfId="0" applyFont="1" applyAlignment="1">
      <alignment vertical="center"/>
    </xf>
    <xf numFmtId="0" fontId="17" fillId="0" borderId="0" xfId="0" applyFont="1" applyAlignment="1">
      <alignment horizontal="left" vertical="center"/>
    </xf>
    <xf numFmtId="0" fontId="18" fillId="0" borderId="0" xfId="0" applyFont="1" applyAlignment="1">
      <alignment horizontal="left" vertical="center"/>
    </xf>
    <xf numFmtId="0" fontId="16" fillId="0" borderId="0" xfId="0" applyFont="1" applyAlignment="1">
      <alignment horizontal="left" vertical="center"/>
    </xf>
    <xf numFmtId="0" fontId="19" fillId="0" borderId="0" xfId="0" applyFont="1" applyAlignment="1">
      <alignment horizontal="left" vertical="center"/>
    </xf>
    <xf numFmtId="0" fontId="20" fillId="0" borderId="0" xfId="0" applyFont="1" applyAlignment="1">
      <alignment vertical="center"/>
    </xf>
    <xf numFmtId="49" fontId="21" fillId="0" borderId="0" xfId="0" applyNumberFormat="1" applyFont="1" applyAlignment="1">
      <alignment horizontal="left" vertical="center"/>
    </xf>
    <xf numFmtId="10" fontId="19" fillId="0" borderId="0" xfId="0" applyNumberFormat="1" applyFont="1" applyAlignment="1">
      <alignment horizontal="left" vertical="center"/>
    </xf>
    <xf numFmtId="168" fontId="18" fillId="0" borderId="0" xfId="0" applyNumberFormat="1" applyFont="1" applyAlignment="1">
      <alignment horizontal="left" vertical="center"/>
    </xf>
    <xf numFmtId="0" fontId="23" fillId="8" borderId="0" xfId="0" applyFont="1" applyFill="1" applyAlignment="1">
      <alignment horizontal="center" vertical="center"/>
    </xf>
    <xf numFmtId="0" fontId="24" fillId="0" borderId="0" xfId="0" applyFont="1" applyAlignment="1">
      <alignment horizontal="left" vertical="center"/>
    </xf>
    <xf numFmtId="0" fontId="24" fillId="9" borderId="0" xfId="0" applyFont="1" applyFill="1" applyAlignment="1">
      <alignment horizontal="center" vertical="center"/>
    </xf>
    <xf numFmtId="0" fontId="18" fillId="0" borderId="10" xfId="0" applyFont="1" applyBorder="1"/>
    <xf numFmtId="44" fontId="18" fillId="0" borderId="10" xfId="1" applyFont="1" applyBorder="1"/>
    <xf numFmtId="10" fontId="18" fillId="8" borderId="0" xfId="0" applyNumberFormat="1" applyFont="1" applyFill="1" applyAlignment="1">
      <alignment horizontal="center" vertical="center"/>
    </xf>
    <xf numFmtId="9" fontId="25" fillId="9" borderId="0" xfId="0" applyNumberFormat="1" applyFont="1" applyFill="1" applyAlignment="1">
      <alignment horizontal="center" vertical="center"/>
    </xf>
    <xf numFmtId="9" fontId="26" fillId="9" borderId="0" xfId="0" applyNumberFormat="1" applyFont="1" applyFill="1" applyAlignment="1">
      <alignment horizontal="center" vertical="center"/>
    </xf>
    <xf numFmtId="9" fontId="27" fillId="9" borderId="0" xfId="0" applyNumberFormat="1" applyFont="1" applyFill="1" applyAlignment="1">
      <alignment horizontal="center" vertical="center"/>
    </xf>
    <xf numFmtId="9" fontId="28" fillId="9" borderId="0" xfId="0" applyNumberFormat="1" applyFont="1" applyFill="1" applyAlignment="1">
      <alignment horizontal="center" vertical="center"/>
    </xf>
    <xf numFmtId="9" fontId="16" fillId="0" borderId="0" xfId="0" applyNumberFormat="1" applyFont="1" applyAlignment="1">
      <alignment horizontal="center" vertical="center"/>
    </xf>
    <xf numFmtId="0" fontId="24" fillId="0" borderId="0" xfId="0" applyFont="1" applyAlignment="1">
      <alignment horizontal="center" vertical="center"/>
    </xf>
    <xf numFmtId="166" fontId="29" fillId="0" borderId="0" xfId="0" applyNumberFormat="1" applyFont="1" applyAlignment="1">
      <alignment horizontal="center" vertical="center"/>
    </xf>
    <xf numFmtId="10" fontId="18" fillId="0" borderId="0" xfId="0" applyNumberFormat="1" applyFont="1" applyAlignment="1">
      <alignment horizontal="center" vertical="center"/>
    </xf>
    <xf numFmtId="2" fontId="19" fillId="0" borderId="0" xfId="0" applyNumberFormat="1" applyFont="1" applyAlignment="1">
      <alignment horizontal="center" vertical="center"/>
    </xf>
    <xf numFmtId="9" fontId="19" fillId="0" borderId="0" xfId="0" applyNumberFormat="1" applyFont="1" applyAlignment="1">
      <alignment horizontal="center" vertical="center"/>
    </xf>
    <xf numFmtId="9" fontId="28" fillId="0" borderId="0" xfId="0" applyNumberFormat="1" applyFont="1" applyAlignment="1">
      <alignment horizontal="center" vertical="center"/>
    </xf>
    <xf numFmtId="166" fontId="24" fillId="0" borderId="0" xfId="0" applyNumberFormat="1" applyFont="1" applyAlignment="1">
      <alignment horizontal="center" vertical="center"/>
    </xf>
    <xf numFmtId="9" fontId="25" fillId="10" borderId="0" xfId="0" applyNumberFormat="1" applyFont="1" applyFill="1" applyAlignment="1">
      <alignment horizontal="center" vertical="center"/>
    </xf>
    <xf numFmtId="0" fontId="18" fillId="0" borderId="10" xfId="0" applyFont="1" applyBorder="1" applyAlignment="1">
      <alignment vertical="center"/>
    </xf>
    <xf numFmtId="44" fontId="18" fillId="0" borderId="10" xfId="1" applyFont="1" applyBorder="1" applyAlignment="1">
      <alignment vertical="center"/>
    </xf>
    <xf numFmtId="167" fontId="29" fillId="0" borderId="0" xfId="0" applyNumberFormat="1" applyFont="1" applyAlignment="1">
      <alignment horizontal="center" vertical="center"/>
    </xf>
    <xf numFmtId="10" fontId="18" fillId="0" borderId="0" xfId="0" applyNumberFormat="1" applyFont="1" applyAlignment="1">
      <alignment horizontal="left" vertical="center"/>
    </xf>
    <xf numFmtId="9" fontId="30" fillId="0" borderId="0" xfId="0" applyNumberFormat="1" applyFont="1" applyAlignment="1">
      <alignment horizontal="left" vertical="center"/>
    </xf>
    <xf numFmtId="167" fontId="31" fillId="0" borderId="0" xfId="0" applyNumberFormat="1" applyFont="1" applyAlignment="1">
      <alignment horizontal="center" vertical="center"/>
    </xf>
    <xf numFmtId="167" fontId="18" fillId="0" borderId="0" xfId="0" applyNumberFormat="1" applyFont="1" applyAlignment="1">
      <alignment horizontal="left" vertical="center"/>
    </xf>
    <xf numFmtId="0" fontId="18" fillId="0" borderId="0" xfId="0" applyFont="1" applyAlignment="1">
      <alignment horizontal="center" vertical="center"/>
    </xf>
    <xf numFmtId="0" fontId="32" fillId="0" borderId="0" xfId="0" applyFont="1" applyAlignment="1">
      <alignment horizontal="left" vertical="center"/>
    </xf>
    <xf numFmtId="167" fontId="23" fillId="0" borderId="0" xfId="0" applyNumberFormat="1" applyFont="1" applyAlignment="1">
      <alignment horizontal="center" vertical="center"/>
    </xf>
    <xf numFmtId="10" fontId="34" fillId="0" borderId="0" xfId="0" applyNumberFormat="1" applyFont="1" applyAlignment="1">
      <alignment horizontal="center" vertical="center"/>
    </xf>
    <xf numFmtId="167" fontId="34" fillId="0" borderId="0" xfId="0" applyNumberFormat="1" applyFont="1" applyAlignment="1">
      <alignment horizontal="center" vertical="center"/>
    </xf>
    <xf numFmtId="9" fontId="16" fillId="0" borderId="0" xfId="0" applyNumberFormat="1" applyFont="1" applyAlignment="1">
      <alignment horizontal="left" vertical="center"/>
    </xf>
    <xf numFmtId="169" fontId="16" fillId="0" borderId="0" xfId="0" applyNumberFormat="1" applyFont="1" applyAlignment="1">
      <alignment vertical="center"/>
    </xf>
    <xf numFmtId="0" fontId="24" fillId="0" borderId="0" xfId="0" applyFont="1" applyAlignment="1">
      <alignment vertical="center"/>
    </xf>
    <xf numFmtId="0" fontId="35" fillId="0" borderId="0" xfId="0" applyFont="1" applyAlignment="1">
      <alignment vertical="center"/>
    </xf>
    <xf numFmtId="166" fontId="35" fillId="0" borderId="0" xfId="0" applyNumberFormat="1" applyFont="1" applyAlignment="1">
      <alignment vertical="center"/>
    </xf>
    <xf numFmtId="0" fontId="2" fillId="4" borderId="2" xfId="0" applyFont="1" applyFill="1" applyBorder="1" applyAlignment="1">
      <alignment horizontal="left" vertical="top" wrapText="1"/>
    </xf>
    <xf numFmtId="0" fontId="2" fillId="4" borderId="2" xfId="0" applyFont="1" applyFill="1" applyBorder="1" applyAlignment="1">
      <alignment horizontal="center" vertical="top" wrapText="1"/>
    </xf>
    <xf numFmtId="0" fontId="2" fillId="4" borderId="2" xfId="0" applyFont="1" applyFill="1" applyBorder="1" applyAlignment="1">
      <alignment horizontal="right" vertical="top" wrapText="1"/>
    </xf>
    <xf numFmtId="4" fontId="2" fillId="4" borderId="2" xfId="0" applyNumberFormat="1" applyFont="1" applyFill="1" applyBorder="1" applyAlignment="1">
      <alignment horizontal="right" vertical="top" wrapText="1"/>
    </xf>
    <xf numFmtId="164" fontId="2" fillId="4" borderId="2" xfId="0" applyNumberFormat="1" applyFont="1" applyFill="1" applyBorder="1" applyAlignment="1">
      <alignment horizontal="right" vertical="top" wrapText="1"/>
    </xf>
    <xf numFmtId="164" fontId="4" fillId="5" borderId="2" xfId="0" applyNumberFormat="1" applyFont="1" applyFill="1" applyBorder="1" applyAlignment="1">
      <alignment horizontal="right" vertical="top" wrapText="1"/>
    </xf>
    <xf numFmtId="165" fontId="3" fillId="6" borderId="0" xfId="0" applyNumberFormat="1" applyFont="1" applyFill="1" applyAlignment="1">
      <alignment horizontal="right" vertical="top" wrapText="1"/>
    </xf>
    <xf numFmtId="0" fontId="20" fillId="0" borderId="0" xfId="2" applyAlignment="1">
      <alignment horizontal="left" vertical="top"/>
    </xf>
    <xf numFmtId="0" fontId="37" fillId="0" borderId="17" xfId="2" applyFont="1" applyBorder="1" applyAlignment="1">
      <alignment horizontal="center" vertical="top" wrapText="1"/>
    </xf>
    <xf numFmtId="0" fontId="37" fillId="0" borderId="17" xfId="2" applyFont="1" applyBorder="1" applyAlignment="1">
      <alignment horizontal="left" vertical="top" wrapText="1"/>
    </xf>
    <xf numFmtId="10" fontId="29" fillId="0" borderId="17" xfId="2" applyNumberFormat="1" applyFont="1" applyBorder="1" applyAlignment="1">
      <alignment horizontal="center" vertical="top" shrinkToFit="1"/>
    </xf>
    <xf numFmtId="10" fontId="29" fillId="0" borderId="17" xfId="2" applyNumberFormat="1" applyFont="1" applyBorder="1" applyAlignment="1">
      <alignment horizontal="left" vertical="top" indent="2" shrinkToFit="1"/>
    </xf>
    <xf numFmtId="0" fontId="37" fillId="13" borderId="17" xfId="2" applyFont="1" applyFill="1" applyBorder="1" applyAlignment="1">
      <alignment horizontal="center" vertical="top" wrapText="1"/>
    </xf>
    <xf numFmtId="0" fontId="37" fillId="13" borderId="17" xfId="2" applyFont="1" applyFill="1" applyBorder="1" applyAlignment="1">
      <alignment horizontal="left" vertical="top" wrapText="1"/>
    </xf>
    <xf numFmtId="10" fontId="29" fillId="13" borderId="17" xfId="2" applyNumberFormat="1" applyFont="1" applyFill="1" applyBorder="1" applyAlignment="1">
      <alignment horizontal="center" vertical="top" shrinkToFit="1"/>
    </xf>
    <xf numFmtId="10" fontId="29" fillId="13" borderId="17" xfId="2" applyNumberFormat="1" applyFont="1" applyFill="1" applyBorder="1" applyAlignment="1">
      <alignment horizontal="left" vertical="top" indent="2" shrinkToFit="1"/>
    </xf>
    <xf numFmtId="0" fontId="20" fillId="0" borderId="17" xfId="2" applyBorder="1" applyAlignment="1">
      <alignment horizontal="center" vertical="top" wrapText="1"/>
    </xf>
    <xf numFmtId="170" fontId="29" fillId="0" borderId="17" xfId="2" applyNumberFormat="1" applyFont="1" applyBorder="1" applyAlignment="1">
      <alignment horizontal="center" vertical="top" shrinkToFit="1"/>
    </xf>
    <xf numFmtId="0" fontId="37" fillId="0" borderId="17" xfId="2" applyFont="1" applyBorder="1" applyAlignment="1">
      <alignment horizontal="right" vertical="top" wrapText="1" indent="1"/>
    </xf>
    <xf numFmtId="0" fontId="37" fillId="13" borderId="17" xfId="2" applyFont="1" applyFill="1" applyBorder="1" applyAlignment="1">
      <alignment horizontal="right" vertical="top" wrapText="1" indent="1"/>
    </xf>
    <xf numFmtId="0" fontId="40" fillId="0" borderId="17" xfId="2" applyFont="1" applyBorder="1" applyAlignment="1">
      <alignment horizontal="center" vertical="top" wrapText="1"/>
    </xf>
    <xf numFmtId="10" fontId="41" fillId="13" borderId="17" xfId="2" applyNumberFormat="1" applyFont="1" applyFill="1" applyBorder="1" applyAlignment="1">
      <alignment horizontal="center" vertical="top" shrinkToFit="1"/>
    </xf>
    <xf numFmtId="0" fontId="37" fillId="0" borderId="17" xfId="2" applyFont="1" applyBorder="1" applyAlignment="1">
      <alignment horizontal="center" vertical="center" wrapText="1"/>
    </xf>
    <xf numFmtId="0" fontId="20" fillId="0" borderId="17" xfId="2" applyBorder="1" applyAlignment="1">
      <alignment horizontal="left" vertical="top" wrapText="1"/>
    </xf>
    <xf numFmtId="10" fontId="29" fillId="0" borderId="17" xfId="2" applyNumberFormat="1" applyFont="1" applyBorder="1" applyAlignment="1">
      <alignment horizontal="center" vertical="center" shrinkToFit="1"/>
    </xf>
    <xf numFmtId="10" fontId="29" fillId="0" borderId="17" xfId="2" applyNumberFormat="1" applyFont="1" applyBorder="1" applyAlignment="1">
      <alignment horizontal="left" vertical="center" indent="2" shrinkToFit="1"/>
    </xf>
    <xf numFmtId="0" fontId="37" fillId="13" borderId="17" xfId="2" applyFont="1" applyFill="1" applyBorder="1" applyAlignment="1">
      <alignment horizontal="center" vertical="center" wrapText="1"/>
    </xf>
    <xf numFmtId="0" fontId="20" fillId="13" borderId="17" xfId="2" applyFill="1" applyBorder="1" applyAlignment="1">
      <alignment horizontal="left" vertical="top" wrapText="1"/>
    </xf>
    <xf numFmtId="10" fontId="29" fillId="13" borderId="17" xfId="2" applyNumberFormat="1" applyFont="1" applyFill="1" applyBorder="1" applyAlignment="1">
      <alignment horizontal="center" vertical="center" shrinkToFit="1"/>
    </xf>
    <xf numFmtId="10" fontId="29" fillId="13" borderId="17" xfId="2" applyNumberFormat="1" applyFont="1" applyFill="1" applyBorder="1" applyAlignment="1">
      <alignment horizontal="left" vertical="center" indent="2" shrinkToFit="1"/>
    </xf>
    <xf numFmtId="0" fontId="20" fillId="0" borderId="17" xfId="2" applyBorder="1" applyAlignment="1">
      <alignment horizontal="left" wrapText="1"/>
    </xf>
    <xf numFmtId="0" fontId="20" fillId="12" borderId="17" xfId="2" applyFill="1" applyBorder="1" applyAlignment="1">
      <alignment horizontal="left" wrapText="1"/>
    </xf>
    <xf numFmtId="0" fontId="1" fillId="6" borderId="0" xfId="0" applyFont="1" applyFill="1" applyAlignment="1">
      <alignment horizontal="center" wrapText="1"/>
    </xf>
    <xf numFmtId="0" fontId="1" fillId="6" borderId="3" xfId="0" applyFont="1" applyFill="1" applyBorder="1" applyAlignment="1">
      <alignment horizontal="center" wrapText="1"/>
    </xf>
    <xf numFmtId="164" fontId="3" fillId="6" borderId="0" xfId="0" applyNumberFormat="1" applyFont="1" applyFill="1" applyAlignment="1">
      <alignment horizontal="right" vertical="top" wrapText="1"/>
    </xf>
    <xf numFmtId="4" fontId="0" fillId="0" borderId="0" xfId="0" applyNumberFormat="1"/>
    <xf numFmtId="0" fontId="4" fillId="5" borderId="0" xfId="0" applyFont="1" applyFill="1" applyAlignment="1">
      <alignment horizontal="left" vertical="top" wrapText="1"/>
    </xf>
    <xf numFmtId="0" fontId="3" fillId="6" borderId="0" xfId="0" applyFont="1" applyFill="1" applyAlignment="1">
      <alignment horizontal="left" vertical="top" wrapText="1"/>
    </xf>
    <xf numFmtId="49" fontId="7" fillId="7" borderId="3" xfId="0" applyNumberFormat="1" applyFont="1" applyFill="1" applyBorder="1" applyAlignment="1">
      <alignment horizontal="center" vertical="center" wrapText="1"/>
    </xf>
    <xf numFmtId="0" fontId="8" fillId="0" borderId="0" xfId="0" applyFont="1"/>
    <xf numFmtId="0" fontId="8" fillId="0" borderId="4" xfId="0" applyFont="1" applyBorder="1"/>
    <xf numFmtId="49" fontId="9" fillId="0" borderId="3" xfId="0" applyNumberFormat="1" applyFont="1" applyBorder="1" applyAlignment="1">
      <alignment vertical="center"/>
    </xf>
    <xf numFmtId="0" fontId="10" fillId="0" borderId="0" xfId="0" applyFont="1"/>
    <xf numFmtId="0" fontId="10" fillId="0" borderId="4" xfId="0" applyFont="1" applyBorder="1"/>
    <xf numFmtId="166" fontId="13" fillId="0" borderId="0" xfId="0" applyNumberFormat="1" applyFont="1" applyAlignment="1">
      <alignment horizontal="left" vertical="center"/>
    </xf>
    <xf numFmtId="167" fontId="14" fillId="0" borderId="0" xfId="0" applyNumberFormat="1" applyFont="1" applyAlignment="1">
      <alignment horizontal="center" vertical="center"/>
    </xf>
    <xf numFmtId="0" fontId="33" fillId="0" borderId="0" xfId="0" applyFont="1" applyAlignment="1">
      <alignment horizontal="center" vertical="center"/>
    </xf>
    <xf numFmtId="0" fontId="0" fillId="0" borderId="0" xfId="0"/>
    <xf numFmtId="0" fontId="15" fillId="0" borderId="0" xfId="0" applyFont="1" applyAlignment="1">
      <alignment horizontal="center" vertical="center"/>
    </xf>
    <xf numFmtId="0" fontId="22" fillId="0" borderId="0" xfId="0" applyFont="1" applyAlignment="1">
      <alignment horizontal="center" vertical="center"/>
    </xf>
    <xf numFmtId="0" fontId="32" fillId="0" borderId="0" xfId="0" applyFont="1" applyAlignment="1">
      <alignment horizontal="center" vertical="center"/>
    </xf>
    <xf numFmtId="49" fontId="7" fillId="7" borderId="0" xfId="0" applyNumberFormat="1" applyFont="1" applyFill="1" applyAlignment="1">
      <alignment horizontal="center" vertical="center" wrapText="1"/>
    </xf>
    <xf numFmtId="49" fontId="9" fillId="0" borderId="3" xfId="0" applyNumberFormat="1" applyFont="1" applyBorder="1" applyAlignment="1">
      <alignment horizontal="left" vertical="center"/>
    </xf>
    <xf numFmtId="49" fontId="9" fillId="0" borderId="0" xfId="0" applyNumberFormat="1" applyFont="1" applyAlignment="1">
      <alignment horizontal="left" vertical="center"/>
    </xf>
    <xf numFmtId="0" fontId="12" fillId="0" borderId="0" xfId="0" applyFont="1" applyAlignment="1">
      <alignment horizontal="left" vertical="center"/>
    </xf>
    <xf numFmtId="0" fontId="3" fillId="6" borderId="0" xfId="0" applyFont="1" applyFill="1" applyAlignment="1">
      <alignment horizontal="right" vertical="top" wrapText="1"/>
    </xf>
    <xf numFmtId="4" fontId="3" fillId="6" borderId="0" xfId="0" applyNumberFormat="1" applyFont="1" applyFill="1" applyAlignment="1">
      <alignment horizontal="right" vertical="top" wrapText="1"/>
    </xf>
    <xf numFmtId="0" fontId="1" fillId="6" borderId="0" xfId="0" applyFont="1" applyFill="1" applyAlignment="1">
      <alignment horizontal="center" wrapText="1"/>
    </xf>
    <xf numFmtId="0" fontId="1" fillId="6" borderId="0" xfId="0" applyFont="1" applyFill="1" applyAlignment="1">
      <alignment horizontal="left" vertical="top" wrapText="1"/>
    </xf>
    <xf numFmtId="0" fontId="1" fillId="6" borderId="2" xfId="0" applyFont="1" applyFill="1" applyBorder="1" applyAlignment="1">
      <alignment horizontal="left" vertical="top" wrapText="1"/>
    </xf>
    <xf numFmtId="0" fontId="5" fillId="6" borderId="0" xfId="0" applyFont="1" applyFill="1" applyAlignment="1">
      <alignment horizontal="right" vertical="top" wrapText="1"/>
    </xf>
    <xf numFmtId="0" fontId="5" fillId="3" borderId="2" xfId="0" applyFont="1" applyFill="1" applyBorder="1" applyAlignment="1">
      <alignment horizontal="left" vertical="top" wrapText="1"/>
    </xf>
    <xf numFmtId="0" fontId="4" fillId="5" borderId="2" xfId="0" applyFont="1" applyFill="1" applyBorder="1" applyAlignment="1">
      <alignment horizontal="left" vertical="top" wrapText="1"/>
    </xf>
    <xf numFmtId="0" fontId="5" fillId="2" borderId="2" xfId="0" applyFont="1" applyFill="1" applyBorder="1" applyAlignment="1">
      <alignment horizontal="left" vertical="top" wrapText="1"/>
    </xf>
    <xf numFmtId="0" fontId="1" fillId="6" borderId="3" xfId="0" applyFont="1" applyFill="1" applyBorder="1" applyAlignment="1">
      <alignment horizontal="left" vertical="top" wrapText="1"/>
    </xf>
    <xf numFmtId="0" fontId="3" fillId="6" borderId="3" xfId="0" applyFont="1" applyFill="1" applyBorder="1" applyAlignment="1">
      <alignment horizontal="left" vertical="top" wrapText="1"/>
    </xf>
    <xf numFmtId="0" fontId="1" fillId="6" borderId="3" xfId="0" applyFont="1" applyFill="1" applyBorder="1" applyAlignment="1">
      <alignment horizontal="center" wrapText="1"/>
    </xf>
    <xf numFmtId="0" fontId="0" fillId="0" borderId="4" xfId="0" applyBorder="1"/>
    <xf numFmtId="49" fontId="7" fillId="7" borderId="5" xfId="0" applyNumberFormat="1" applyFont="1" applyFill="1" applyBorder="1" applyAlignment="1">
      <alignment horizontal="center" vertical="center" wrapText="1"/>
    </xf>
    <xf numFmtId="49" fontId="7" fillId="7" borderId="6" xfId="0" applyNumberFormat="1" applyFont="1" applyFill="1" applyBorder="1" applyAlignment="1">
      <alignment horizontal="center" vertical="center" wrapText="1"/>
    </xf>
    <xf numFmtId="49" fontId="7" fillId="7" borderId="7" xfId="0" applyNumberFormat="1" applyFont="1" applyFill="1" applyBorder="1" applyAlignment="1">
      <alignment horizontal="center" vertical="center" wrapText="1"/>
    </xf>
    <xf numFmtId="0" fontId="5" fillId="6" borderId="0" xfId="0" applyFont="1" applyFill="1" applyAlignment="1">
      <alignment horizontal="left" vertical="top" wrapText="1"/>
    </xf>
    <xf numFmtId="0" fontId="20" fillId="11" borderId="11" xfId="2" applyFill="1" applyBorder="1" applyAlignment="1">
      <alignment horizontal="center" wrapText="1"/>
    </xf>
    <xf numFmtId="0" fontId="20" fillId="12" borderId="12" xfId="2" applyFill="1" applyBorder="1" applyAlignment="1">
      <alignment horizontal="left" wrapText="1"/>
    </xf>
    <xf numFmtId="0" fontId="20" fillId="12" borderId="13" xfId="2" applyFill="1" applyBorder="1" applyAlignment="1">
      <alignment horizontal="left" wrapText="1"/>
    </xf>
    <xf numFmtId="0" fontId="20" fillId="12" borderId="14" xfId="2" applyFill="1" applyBorder="1" applyAlignment="1">
      <alignment horizontal="left" wrapText="1"/>
    </xf>
    <xf numFmtId="0" fontId="36" fillId="0" borderId="15" xfId="2" applyFont="1" applyBorder="1" applyAlignment="1">
      <alignment horizontal="left" vertical="center" wrapText="1"/>
    </xf>
    <xf numFmtId="0" fontId="36" fillId="0" borderId="16" xfId="2" applyFont="1" applyBorder="1" applyAlignment="1">
      <alignment horizontal="left" vertical="center" wrapText="1"/>
    </xf>
    <xf numFmtId="0" fontId="36" fillId="0" borderId="15" xfId="2" applyFont="1" applyBorder="1" applyAlignment="1">
      <alignment horizontal="center" vertical="center" wrapText="1"/>
    </xf>
    <xf numFmtId="0" fontId="36" fillId="0" borderId="16" xfId="2" applyFont="1" applyBorder="1" applyAlignment="1">
      <alignment horizontal="center" vertical="center" wrapText="1"/>
    </xf>
    <xf numFmtId="0" fontId="20" fillId="11" borderId="12" xfId="2" applyFill="1" applyBorder="1" applyAlignment="1">
      <alignment horizontal="left" wrapText="1"/>
    </xf>
    <xf numFmtId="0" fontId="20" fillId="11" borderId="14" xfId="2" applyFill="1" applyBorder="1" applyAlignment="1">
      <alignment horizontal="left" wrapText="1"/>
    </xf>
    <xf numFmtId="0" fontId="36" fillId="0" borderId="12" xfId="2" applyFont="1" applyBorder="1" applyAlignment="1">
      <alignment horizontal="left" vertical="top" wrapText="1" indent="1"/>
    </xf>
    <xf numFmtId="0" fontId="36" fillId="0" borderId="14" xfId="2" applyFont="1" applyBorder="1" applyAlignment="1">
      <alignment horizontal="left" vertical="top" wrapText="1" indent="1"/>
    </xf>
    <xf numFmtId="2" fontId="0" fillId="0" borderId="0" xfId="0" applyNumberFormat="1"/>
    <xf numFmtId="2" fontId="4" fillId="5" borderId="2" xfId="0" applyNumberFormat="1" applyFont="1" applyFill="1" applyBorder="1" applyAlignment="1">
      <alignment horizontal="right" vertical="top" wrapText="1"/>
    </xf>
    <xf numFmtId="0" fontId="4" fillId="5" borderId="0" xfId="0" applyFont="1" applyFill="1" applyBorder="1" applyAlignment="1">
      <alignment horizontal="left" vertical="top" wrapText="1"/>
    </xf>
    <xf numFmtId="0" fontId="1" fillId="6" borderId="0" xfId="0" applyFont="1" applyFill="1" applyBorder="1" applyAlignment="1">
      <alignment horizontal="right" vertical="top" wrapText="1"/>
    </xf>
    <xf numFmtId="0" fontId="1" fillId="6" borderId="0" xfId="0" applyFont="1" applyFill="1" applyBorder="1" applyAlignment="1">
      <alignment horizontal="left" vertical="top" wrapText="1"/>
    </xf>
    <xf numFmtId="0" fontId="1" fillId="6" borderId="0" xfId="0" applyFont="1" applyFill="1" applyBorder="1" applyAlignment="1">
      <alignment horizontal="center" vertical="top" wrapText="1"/>
    </xf>
    <xf numFmtId="0" fontId="4" fillId="5" borderId="0" xfId="0" applyFont="1" applyFill="1" applyBorder="1" applyAlignment="1">
      <alignment horizontal="center" vertical="top" wrapText="1"/>
    </xf>
    <xf numFmtId="0" fontId="4" fillId="5" borderId="0" xfId="0" applyFont="1" applyFill="1" applyBorder="1" applyAlignment="1">
      <alignment horizontal="right" vertical="top" wrapText="1"/>
    </xf>
    <xf numFmtId="4" fontId="4" fillId="5" borderId="0" xfId="0" applyNumberFormat="1" applyFont="1" applyFill="1" applyBorder="1" applyAlignment="1">
      <alignment horizontal="right" vertical="top" wrapText="1"/>
    </xf>
    <xf numFmtId="0" fontId="1" fillId="6" borderId="4" xfId="0" applyFont="1" applyFill="1" applyBorder="1" applyAlignment="1">
      <alignment horizontal="right" vertical="top" wrapText="1"/>
    </xf>
    <xf numFmtId="164" fontId="4" fillId="5" borderId="0" xfId="0" applyNumberFormat="1" applyFont="1" applyFill="1" applyBorder="1" applyAlignment="1">
      <alignment horizontal="right" vertical="top" wrapText="1"/>
    </xf>
  </cellXfs>
  <cellStyles count="3">
    <cellStyle name="Moeda" xfId="1" builtinId="4"/>
    <cellStyle name="Normal" xfId="0" builtinId="0"/>
    <cellStyle name="Normal 4" xfId="2" xr:uid="{52DAF1F1-2E24-4F3E-B53A-CA785298423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8" Type="http://schemas.openxmlformats.org/officeDocument/2006/relationships/image" Target="../media/image11.png"/><Relationship Id="rId13" Type="http://schemas.openxmlformats.org/officeDocument/2006/relationships/image" Target="../media/image16.png"/><Relationship Id="rId3" Type="http://schemas.openxmlformats.org/officeDocument/2006/relationships/image" Target="../media/image6.png"/><Relationship Id="rId7" Type="http://schemas.openxmlformats.org/officeDocument/2006/relationships/image" Target="../media/image10.png"/><Relationship Id="rId12" Type="http://schemas.openxmlformats.org/officeDocument/2006/relationships/image" Target="../media/image15.png"/><Relationship Id="rId17" Type="http://schemas.openxmlformats.org/officeDocument/2006/relationships/image" Target="../media/image20.png"/><Relationship Id="rId2" Type="http://schemas.openxmlformats.org/officeDocument/2006/relationships/image" Target="../media/image5.png"/><Relationship Id="rId16" Type="http://schemas.openxmlformats.org/officeDocument/2006/relationships/image" Target="../media/image19.png"/><Relationship Id="rId1" Type="http://schemas.openxmlformats.org/officeDocument/2006/relationships/image" Target="../media/image4.png"/><Relationship Id="rId6" Type="http://schemas.openxmlformats.org/officeDocument/2006/relationships/image" Target="../media/image9.png"/><Relationship Id="rId11" Type="http://schemas.openxmlformats.org/officeDocument/2006/relationships/image" Target="../media/image14.png"/><Relationship Id="rId5" Type="http://schemas.openxmlformats.org/officeDocument/2006/relationships/image" Target="../media/image8.png"/><Relationship Id="rId15" Type="http://schemas.openxmlformats.org/officeDocument/2006/relationships/image" Target="../media/image18.png"/><Relationship Id="rId10" Type="http://schemas.openxmlformats.org/officeDocument/2006/relationships/image" Target="../media/image13.png"/><Relationship Id="rId4" Type="http://schemas.openxmlformats.org/officeDocument/2006/relationships/image" Target="../media/image7.png"/><Relationship Id="rId9" Type="http://schemas.openxmlformats.org/officeDocument/2006/relationships/image" Target="../media/image12.png"/><Relationship Id="rId14" Type="http://schemas.openxmlformats.org/officeDocument/2006/relationships/image" Target="../media/image17.png"/></Relationships>
</file>

<file path=xl/drawings/drawing1.xml><?xml version="1.0" encoding="utf-8"?>
<xdr:wsDr xmlns:xdr="http://schemas.openxmlformats.org/drawingml/2006/spreadsheetDrawing" xmlns:a="http://schemas.openxmlformats.org/drawingml/2006/main">
  <xdr:twoCellAnchor editAs="oneCell">
    <xdr:from>
      <xdr:col>7</xdr:col>
      <xdr:colOff>485775</xdr:colOff>
      <xdr:row>1</xdr:row>
      <xdr:rowOff>32044</xdr:rowOff>
    </xdr:from>
    <xdr:to>
      <xdr:col>9</xdr:col>
      <xdr:colOff>931333</xdr:colOff>
      <xdr:row>6</xdr:row>
      <xdr:rowOff>86871</xdr:rowOff>
    </xdr:to>
    <xdr:pic>
      <xdr:nvPicPr>
        <xdr:cNvPr id="2" name="Imagem 1">
          <a:extLst>
            <a:ext uri="{FF2B5EF4-FFF2-40B4-BE49-F238E27FC236}">
              <a16:creationId xmlns:a16="http://schemas.microsoft.com/office/drawing/2014/main" id="{F3DF01F0-CF9A-478A-8CE6-9A35B41B737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639425" y="355894"/>
          <a:ext cx="2426758" cy="141690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14</xdr:col>
      <xdr:colOff>616857</xdr:colOff>
      <xdr:row>0</xdr:row>
      <xdr:rowOff>61229</xdr:rowOff>
    </xdr:from>
    <xdr:to>
      <xdr:col>16</xdr:col>
      <xdr:colOff>297317</xdr:colOff>
      <xdr:row>8</xdr:row>
      <xdr:rowOff>158749</xdr:rowOff>
    </xdr:to>
    <xdr:pic>
      <xdr:nvPicPr>
        <xdr:cNvPr id="2" name="Imagem 1">
          <a:extLst>
            <a:ext uri="{FF2B5EF4-FFF2-40B4-BE49-F238E27FC236}">
              <a16:creationId xmlns:a16="http://schemas.microsoft.com/office/drawing/2014/main" id="{4FC88EFD-DAC2-4C42-A820-411E8A37186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4429357" y="61229"/>
          <a:ext cx="2823710" cy="151039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523875</xdr:colOff>
      <xdr:row>1</xdr:row>
      <xdr:rowOff>51093</xdr:rowOff>
    </xdr:from>
    <xdr:to>
      <xdr:col>8</xdr:col>
      <xdr:colOff>933450</xdr:colOff>
      <xdr:row>6</xdr:row>
      <xdr:rowOff>51405</xdr:rowOff>
    </xdr:to>
    <xdr:pic>
      <xdr:nvPicPr>
        <xdr:cNvPr id="2" name="Imagem 1">
          <a:extLst>
            <a:ext uri="{FF2B5EF4-FFF2-40B4-BE49-F238E27FC236}">
              <a16:creationId xmlns:a16="http://schemas.microsoft.com/office/drawing/2014/main" id="{B9BF2085-7744-49BA-BFC4-E5B9D45219A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220200" y="374943"/>
          <a:ext cx="2019300" cy="136238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7</xdr:col>
      <xdr:colOff>381000</xdr:colOff>
      <xdr:row>1</xdr:row>
      <xdr:rowOff>79669</xdr:rowOff>
    </xdr:from>
    <xdr:to>
      <xdr:col>9</xdr:col>
      <xdr:colOff>942975</xdr:colOff>
      <xdr:row>6</xdr:row>
      <xdr:rowOff>152401</xdr:rowOff>
    </xdr:to>
    <xdr:pic>
      <xdr:nvPicPr>
        <xdr:cNvPr id="2" name="Imagem 1">
          <a:extLst>
            <a:ext uri="{FF2B5EF4-FFF2-40B4-BE49-F238E27FC236}">
              <a16:creationId xmlns:a16="http://schemas.microsoft.com/office/drawing/2014/main" id="{D977407A-D42A-48A5-9364-7594FC5CE37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515600" y="403519"/>
          <a:ext cx="2543175" cy="144433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942976</xdr:colOff>
      <xdr:row>1</xdr:row>
      <xdr:rowOff>32044</xdr:rowOff>
    </xdr:from>
    <xdr:to>
      <xdr:col>9</xdr:col>
      <xdr:colOff>845610</xdr:colOff>
      <xdr:row>7</xdr:row>
      <xdr:rowOff>277371</xdr:rowOff>
    </xdr:to>
    <xdr:pic>
      <xdr:nvPicPr>
        <xdr:cNvPr id="2" name="Imagem 1">
          <a:extLst>
            <a:ext uri="{FF2B5EF4-FFF2-40B4-BE49-F238E27FC236}">
              <a16:creationId xmlns:a16="http://schemas.microsoft.com/office/drawing/2014/main" id="{DFF295B8-E1CF-4C0B-B7E6-2A1CED0B6EF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753601" y="355894"/>
          <a:ext cx="2874434" cy="180742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oneCellAnchor>
    <xdr:from>
      <xdr:col>0</xdr:col>
      <xdr:colOff>207454</xdr:colOff>
      <xdr:row>37</xdr:row>
      <xdr:rowOff>49289</xdr:rowOff>
    </xdr:from>
    <xdr:ext cx="63995" cy="79247"/>
    <xdr:pic>
      <xdr:nvPicPr>
        <xdr:cNvPr id="2" name="image1.png">
          <a:extLst>
            <a:ext uri="{FF2B5EF4-FFF2-40B4-BE49-F238E27FC236}">
              <a16:creationId xmlns:a16="http://schemas.microsoft.com/office/drawing/2014/main" id="{F4E0D235-854A-460A-93DA-83690BA4B47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7454" y="7650239"/>
          <a:ext cx="63995" cy="79247"/>
        </a:xfrm>
        <a:prstGeom prst="rect">
          <a:avLst/>
        </a:prstGeom>
      </xdr:spPr>
    </xdr:pic>
    <xdr:clientData/>
  </xdr:oneCellAnchor>
  <xdr:oneCellAnchor>
    <xdr:from>
      <xdr:col>2</xdr:col>
      <xdr:colOff>182067</xdr:colOff>
      <xdr:row>38</xdr:row>
      <xdr:rowOff>46098</xdr:rowOff>
    </xdr:from>
    <xdr:ext cx="370903" cy="97631"/>
    <xdr:pic>
      <xdr:nvPicPr>
        <xdr:cNvPr id="3" name="image2.png">
          <a:extLst>
            <a:ext uri="{FF2B5EF4-FFF2-40B4-BE49-F238E27FC236}">
              <a16:creationId xmlns:a16="http://schemas.microsoft.com/office/drawing/2014/main" id="{11B90ADD-17FE-4742-A966-D139223C995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3334842" y="7837548"/>
          <a:ext cx="370903" cy="97631"/>
        </a:xfrm>
        <a:prstGeom prst="rect">
          <a:avLst/>
        </a:prstGeom>
      </xdr:spPr>
    </xdr:pic>
    <xdr:clientData/>
  </xdr:oneCellAnchor>
  <xdr:oneCellAnchor>
    <xdr:from>
      <xdr:col>3</xdr:col>
      <xdr:colOff>182644</xdr:colOff>
      <xdr:row>38</xdr:row>
      <xdr:rowOff>46098</xdr:rowOff>
    </xdr:from>
    <xdr:ext cx="369379" cy="97631"/>
    <xdr:pic>
      <xdr:nvPicPr>
        <xdr:cNvPr id="4" name="image3.png">
          <a:extLst>
            <a:ext uri="{FF2B5EF4-FFF2-40B4-BE49-F238E27FC236}">
              <a16:creationId xmlns:a16="http://schemas.microsoft.com/office/drawing/2014/main" id="{ED91DFB0-04B9-420C-AF7D-0AC3BB5D080E}"/>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4097419" y="7837548"/>
          <a:ext cx="369379" cy="97631"/>
        </a:xfrm>
        <a:prstGeom prst="rect">
          <a:avLst/>
        </a:prstGeom>
      </xdr:spPr>
    </xdr:pic>
    <xdr:clientData/>
  </xdr:oneCellAnchor>
  <xdr:oneCellAnchor>
    <xdr:from>
      <xdr:col>4</xdr:col>
      <xdr:colOff>156545</xdr:colOff>
      <xdr:row>38</xdr:row>
      <xdr:rowOff>46098</xdr:rowOff>
    </xdr:from>
    <xdr:ext cx="431958" cy="97631"/>
    <xdr:pic>
      <xdr:nvPicPr>
        <xdr:cNvPr id="5" name="image4.png">
          <a:extLst>
            <a:ext uri="{FF2B5EF4-FFF2-40B4-BE49-F238E27FC236}">
              <a16:creationId xmlns:a16="http://schemas.microsoft.com/office/drawing/2014/main" id="{6091CCB7-7A43-443C-9D4D-614B7B67279F}"/>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4823795" y="7837548"/>
          <a:ext cx="431958" cy="97631"/>
        </a:xfrm>
        <a:prstGeom prst="rect">
          <a:avLst/>
        </a:prstGeom>
      </xdr:spPr>
    </xdr:pic>
    <xdr:clientData/>
  </xdr:oneCellAnchor>
  <xdr:oneCellAnchor>
    <xdr:from>
      <xdr:col>5</xdr:col>
      <xdr:colOff>183025</xdr:colOff>
      <xdr:row>38</xdr:row>
      <xdr:rowOff>46098</xdr:rowOff>
    </xdr:from>
    <xdr:ext cx="369379" cy="97631"/>
    <xdr:pic>
      <xdr:nvPicPr>
        <xdr:cNvPr id="6" name="image5.png">
          <a:extLst>
            <a:ext uri="{FF2B5EF4-FFF2-40B4-BE49-F238E27FC236}">
              <a16:creationId xmlns:a16="http://schemas.microsoft.com/office/drawing/2014/main" id="{A4AC93D7-54BB-4069-939D-30C79B8A974B}"/>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5612275" y="7837548"/>
          <a:ext cx="369379" cy="97631"/>
        </a:xfrm>
        <a:prstGeom prst="rect">
          <a:avLst/>
        </a:prstGeom>
      </xdr:spPr>
    </xdr:pic>
    <xdr:clientData/>
  </xdr:oneCellAnchor>
  <xdr:oneCellAnchor>
    <xdr:from>
      <xdr:col>1</xdr:col>
      <xdr:colOff>1191416</xdr:colOff>
      <xdr:row>1</xdr:row>
      <xdr:rowOff>41102</xdr:rowOff>
    </xdr:from>
    <xdr:ext cx="560165" cy="80867"/>
    <xdr:pic>
      <xdr:nvPicPr>
        <xdr:cNvPr id="7" name="image6.png">
          <a:extLst>
            <a:ext uri="{FF2B5EF4-FFF2-40B4-BE49-F238E27FC236}">
              <a16:creationId xmlns:a16="http://schemas.microsoft.com/office/drawing/2014/main" id="{33C0C98F-0955-43AB-928D-B1BBD7F38885}"/>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1677191" y="203027"/>
          <a:ext cx="560165" cy="80867"/>
        </a:xfrm>
        <a:prstGeom prst="rect">
          <a:avLst/>
        </a:prstGeom>
      </xdr:spPr>
    </xdr:pic>
    <xdr:clientData/>
  </xdr:oneCellAnchor>
  <xdr:oneCellAnchor>
    <xdr:from>
      <xdr:col>1</xdr:col>
      <xdr:colOff>1844736</xdr:colOff>
      <xdr:row>1</xdr:row>
      <xdr:rowOff>41102</xdr:rowOff>
    </xdr:from>
    <xdr:ext cx="404431" cy="80867"/>
    <xdr:pic>
      <xdr:nvPicPr>
        <xdr:cNvPr id="8" name="image7.png">
          <a:extLst>
            <a:ext uri="{FF2B5EF4-FFF2-40B4-BE49-F238E27FC236}">
              <a16:creationId xmlns:a16="http://schemas.microsoft.com/office/drawing/2014/main" id="{C1F88317-85AB-4091-B305-82B3EA6B60FD}"/>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2330511" y="203027"/>
          <a:ext cx="404431" cy="80867"/>
        </a:xfrm>
        <a:prstGeom prst="rect">
          <a:avLst/>
        </a:prstGeom>
      </xdr:spPr>
    </xdr:pic>
    <xdr:clientData/>
  </xdr:oneCellAnchor>
  <xdr:oneCellAnchor>
    <xdr:from>
      <xdr:col>1</xdr:col>
      <xdr:colOff>2342322</xdr:colOff>
      <xdr:row>1</xdr:row>
      <xdr:rowOff>41102</xdr:rowOff>
    </xdr:from>
    <xdr:ext cx="340423" cy="80867"/>
    <xdr:pic>
      <xdr:nvPicPr>
        <xdr:cNvPr id="9" name="image8.png">
          <a:extLst>
            <a:ext uri="{FF2B5EF4-FFF2-40B4-BE49-F238E27FC236}">
              <a16:creationId xmlns:a16="http://schemas.microsoft.com/office/drawing/2014/main" id="{4A10AB7F-CC44-4665-8015-F1EACC81155C}"/>
            </a:ext>
          </a:extLst>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tretch>
          <a:fillRect/>
        </a:stretch>
      </xdr:blipFill>
      <xdr:spPr>
        <a:xfrm>
          <a:off x="2828097" y="203027"/>
          <a:ext cx="340423" cy="80867"/>
        </a:xfrm>
        <a:prstGeom prst="rect">
          <a:avLst/>
        </a:prstGeom>
      </xdr:spPr>
    </xdr:pic>
    <xdr:clientData/>
  </xdr:oneCellAnchor>
  <xdr:oneCellAnchor>
    <xdr:from>
      <xdr:col>2</xdr:col>
      <xdr:colOff>226660</xdr:colOff>
      <xdr:row>1</xdr:row>
      <xdr:rowOff>41102</xdr:rowOff>
    </xdr:from>
    <xdr:ext cx="71755" cy="79375"/>
    <xdr:sp macro="" textlink="">
      <xdr:nvSpPr>
        <xdr:cNvPr id="10" name="Shape 10">
          <a:extLst>
            <a:ext uri="{FF2B5EF4-FFF2-40B4-BE49-F238E27FC236}">
              <a16:creationId xmlns:a16="http://schemas.microsoft.com/office/drawing/2014/main" id="{C7BFE06D-D0CE-444C-815F-85C7C28C01E6}"/>
            </a:ext>
          </a:extLst>
        </xdr:cNvPr>
        <xdr:cNvSpPr/>
      </xdr:nvSpPr>
      <xdr:spPr>
        <a:xfrm>
          <a:off x="3379435" y="203027"/>
          <a:ext cx="71755" cy="79375"/>
        </a:xfrm>
        <a:custGeom>
          <a:avLst/>
          <a:gdLst/>
          <a:ahLst/>
          <a:cxnLst/>
          <a:rect l="0" t="0" r="0" b="0"/>
          <a:pathLst>
            <a:path w="71755" h="79375">
              <a:moveTo>
                <a:pt x="41243" y="1524"/>
              </a:moveTo>
              <a:lnTo>
                <a:pt x="29051" y="1524"/>
              </a:lnTo>
              <a:lnTo>
                <a:pt x="29051" y="0"/>
              </a:lnTo>
              <a:lnTo>
                <a:pt x="39719" y="0"/>
              </a:lnTo>
              <a:lnTo>
                <a:pt x="41243" y="1524"/>
              </a:lnTo>
              <a:close/>
            </a:path>
            <a:path w="71755" h="79375">
              <a:moveTo>
                <a:pt x="12192" y="79343"/>
              </a:moveTo>
              <a:lnTo>
                <a:pt x="1524" y="79343"/>
              </a:lnTo>
              <a:lnTo>
                <a:pt x="0" y="77819"/>
              </a:lnTo>
              <a:lnTo>
                <a:pt x="0" y="73247"/>
              </a:lnTo>
              <a:lnTo>
                <a:pt x="24479" y="3048"/>
              </a:lnTo>
              <a:lnTo>
                <a:pt x="24479" y="1524"/>
              </a:lnTo>
              <a:lnTo>
                <a:pt x="45815" y="1524"/>
              </a:lnTo>
              <a:lnTo>
                <a:pt x="45815" y="4572"/>
              </a:lnTo>
              <a:lnTo>
                <a:pt x="49603" y="15240"/>
              </a:lnTo>
              <a:lnTo>
                <a:pt x="33623" y="15240"/>
              </a:lnTo>
              <a:lnTo>
                <a:pt x="22860" y="48768"/>
              </a:lnTo>
              <a:lnTo>
                <a:pt x="61507" y="48768"/>
              </a:lnTo>
              <a:lnTo>
                <a:pt x="65870" y="61055"/>
              </a:lnTo>
              <a:lnTo>
                <a:pt x="19812" y="61055"/>
              </a:lnTo>
              <a:lnTo>
                <a:pt x="15240" y="76295"/>
              </a:lnTo>
              <a:lnTo>
                <a:pt x="15240" y="77819"/>
              </a:lnTo>
              <a:lnTo>
                <a:pt x="13716" y="77819"/>
              </a:lnTo>
              <a:lnTo>
                <a:pt x="12192" y="79343"/>
              </a:lnTo>
              <a:close/>
            </a:path>
            <a:path w="71755" h="79375">
              <a:moveTo>
                <a:pt x="61507" y="48768"/>
              </a:moveTo>
              <a:lnTo>
                <a:pt x="45815" y="48768"/>
              </a:lnTo>
              <a:lnTo>
                <a:pt x="33623" y="15240"/>
              </a:lnTo>
              <a:lnTo>
                <a:pt x="49603" y="15240"/>
              </a:lnTo>
              <a:lnTo>
                <a:pt x="61507" y="48768"/>
              </a:lnTo>
              <a:close/>
            </a:path>
            <a:path w="71755" h="79375">
              <a:moveTo>
                <a:pt x="70199" y="79343"/>
              </a:moveTo>
              <a:lnTo>
                <a:pt x="56483" y="79343"/>
              </a:lnTo>
              <a:lnTo>
                <a:pt x="54959" y="77819"/>
              </a:lnTo>
              <a:lnTo>
                <a:pt x="54959" y="76295"/>
              </a:lnTo>
              <a:lnTo>
                <a:pt x="48863" y="61055"/>
              </a:lnTo>
              <a:lnTo>
                <a:pt x="65870" y="61055"/>
              </a:lnTo>
              <a:lnTo>
                <a:pt x="70199" y="73247"/>
              </a:lnTo>
              <a:lnTo>
                <a:pt x="70199" y="76295"/>
              </a:lnTo>
              <a:lnTo>
                <a:pt x="71723" y="77819"/>
              </a:lnTo>
              <a:lnTo>
                <a:pt x="70199" y="77819"/>
              </a:lnTo>
              <a:lnTo>
                <a:pt x="70199" y="79343"/>
              </a:lnTo>
              <a:close/>
            </a:path>
          </a:pathLst>
        </a:custGeom>
        <a:solidFill>
          <a:srgbClr val="FFFFFF"/>
        </a:solidFill>
      </xdr:spPr>
    </xdr:sp>
    <xdr:clientData/>
  </xdr:oneCellAnchor>
  <xdr:oneCellAnchor>
    <xdr:from>
      <xdr:col>2</xdr:col>
      <xdr:colOff>391538</xdr:colOff>
      <xdr:row>1</xdr:row>
      <xdr:rowOff>19766</xdr:rowOff>
    </xdr:from>
    <xdr:ext cx="250317" cy="102203"/>
    <xdr:pic>
      <xdr:nvPicPr>
        <xdr:cNvPr id="11" name="image9.png">
          <a:extLst>
            <a:ext uri="{FF2B5EF4-FFF2-40B4-BE49-F238E27FC236}">
              <a16:creationId xmlns:a16="http://schemas.microsoft.com/office/drawing/2014/main" id="{AABC8336-AA0D-4ACB-8A22-E5B15DBF2D56}"/>
            </a:ext>
          </a:extLst>
        </xdr:cNvPr>
        <xdr:cNvPicPr>
          <a:picLocks noChangeAspect="1"/>
        </xdr:cNvPicPr>
      </xdr:nvPicPr>
      <xdr:blipFill>
        <a:blip xmlns:r="http://schemas.openxmlformats.org/officeDocument/2006/relationships" r:embed="rId9">
          <a:extLst>
            <a:ext uri="{28A0092B-C50C-407E-A947-70E740481C1C}">
              <a14:useLocalDpi xmlns:a14="http://schemas.microsoft.com/office/drawing/2010/main" val="0"/>
            </a:ext>
          </a:extLst>
        </a:blip>
        <a:stretch>
          <a:fillRect/>
        </a:stretch>
      </xdr:blipFill>
      <xdr:spPr>
        <a:xfrm>
          <a:off x="3544313" y="181691"/>
          <a:ext cx="250317" cy="102203"/>
        </a:xfrm>
        <a:prstGeom prst="rect">
          <a:avLst/>
        </a:prstGeom>
      </xdr:spPr>
    </xdr:pic>
    <xdr:clientData/>
  </xdr:oneCellAnchor>
  <xdr:oneCellAnchor>
    <xdr:from>
      <xdr:col>3</xdr:col>
      <xdr:colOff>13510</xdr:colOff>
      <xdr:row>1</xdr:row>
      <xdr:rowOff>42626</xdr:rowOff>
    </xdr:from>
    <xdr:ext cx="125730" cy="78105"/>
    <xdr:sp macro="" textlink="">
      <xdr:nvSpPr>
        <xdr:cNvPr id="12" name="Shape 12">
          <a:extLst>
            <a:ext uri="{FF2B5EF4-FFF2-40B4-BE49-F238E27FC236}">
              <a16:creationId xmlns:a16="http://schemas.microsoft.com/office/drawing/2014/main" id="{A74D3031-9B33-4E91-B42A-AED7A3CAA108}"/>
            </a:ext>
          </a:extLst>
        </xdr:cNvPr>
        <xdr:cNvSpPr/>
      </xdr:nvSpPr>
      <xdr:spPr>
        <a:xfrm>
          <a:off x="3928285" y="204551"/>
          <a:ext cx="125730" cy="78105"/>
        </a:xfrm>
        <a:custGeom>
          <a:avLst/>
          <a:gdLst/>
          <a:ahLst/>
          <a:cxnLst/>
          <a:rect l="0" t="0" r="0" b="0"/>
          <a:pathLst>
            <a:path w="125730" h="78105">
              <a:moveTo>
                <a:pt x="64109" y="30480"/>
              </a:moveTo>
              <a:lnTo>
                <a:pt x="58013" y="12192"/>
              </a:lnTo>
              <a:lnTo>
                <a:pt x="53340" y="9144"/>
              </a:lnTo>
              <a:lnTo>
                <a:pt x="47244" y="3048"/>
              </a:lnTo>
              <a:lnTo>
                <a:pt x="47244" y="30480"/>
              </a:lnTo>
              <a:lnTo>
                <a:pt x="47244" y="45732"/>
              </a:lnTo>
              <a:lnTo>
                <a:pt x="45720" y="48780"/>
              </a:lnTo>
              <a:lnTo>
                <a:pt x="45720" y="53352"/>
              </a:lnTo>
              <a:lnTo>
                <a:pt x="44196" y="56489"/>
              </a:lnTo>
              <a:lnTo>
                <a:pt x="41148" y="58013"/>
              </a:lnTo>
              <a:lnTo>
                <a:pt x="36576" y="62585"/>
              </a:lnTo>
              <a:lnTo>
                <a:pt x="35052" y="62585"/>
              </a:lnTo>
              <a:lnTo>
                <a:pt x="32004" y="64109"/>
              </a:lnTo>
              <a:lnTo>
                <a:pt x="15240" y="64109"/>
              </a:lnTo>
              <a:lnTo>
                <a:pt x="15240" y="12192"/>
              </a:lnTo>
              <a:lnTo>
                <a:pt x="32004" y="12192"/>
              </a:lnTo>
              <a:lnTo>
                <a:pt x="38100" y="15240"/>
              </a:lnTo>
              <a:lnTo>
                <a:pt x="44196" y="21336"/>
              </a:lnTo>
              <a:lnTo>
                <a:pt x="45720" y="24384"/>
              </a:lnTo>
              <a:lnTo>
                <a:pt x="45720" y="27432"/>
              </a:lnTo>
              <a:lnTo>
                <a:pt x="47244" y="30480"/>
              </a:lnTo>
              <a:lnTo>
                <a:pt x="47244" y="3048"/>
              </a:lnTo>
              <a:lnTo>
                <a:pt x="41148" y="1524"/>
              </a:lnTo>
              <a:lnTo>
                <a:pt x="36576" y="0"/>
              </a:lnTo>
              <a:lnTo>
                <a:pt x="1524" y="0"/>
              </a:lnTo>
              <a:lnTo>
                <a:pt x="0" y="1524"/>
              </a:lnTo>
              <a:lnTo>
                <a:pt x="0" y="74777"/>
              </a:lnTo>
              <a:lnTo>
                <a:pt x="3048" y="77825"/>
              </a:lnTo>
              <a:lnTo>
                <a:pt x="28956" y="77825"/>
              </a:lnTo>
              <a:lnTo>
                <a:pt x="41148" y="74777"/>
              </a:lnTo>
              <a:lnTo>
                <a:pt x="50292" y="71729"/>
              </a:lnTo>
              <a:lnTo>
                <a:pt x="53340" y="68681"/>
              </a:lnTo>
              <a:lnTo>
                <a:pt x="56489" y="64109"/>
              </a:lnTo>
              <a:lnTo>
                <a:pt x="59537" y="61061"/>
              </a:lnTo>
              <a:lnTo>
                <a:pt x="61061" y="54965"/>
              </a:lnTo>
              <a:lnTo>
                <a:pt x="62585" y="50304"/>
              </a:lnTo>
              <a:lnTo>
                <a:pt x="64109" y="44208"/>
              </a:lnTo>
              <a:lnTo>
                <a:pt x="64109" y="30480"/>
              </a:lnTo>
              <a:close/>
            </a:path>
            <a:path w="125730" h="78105">
              <a:moveTo>
                <a:pt x="125171" y="1524"/>
              </a:moveTo>
              <a:lnTo>
                <a:pt x="123634" y="1524"/>
              </a:lnTo>
              <a:lnTo>
                <a:pt x="123634" y="0"/>
              </a:lnTo>
              <a:lnTo>
                <a:pt x="80873" y="0"/>
              </a:lnTo>
              <a:lnTo>
                <a:pt x="79349" y="1524"/>
              </a:lnTo>
              <a:lnTo>
                <a:pt x="79349" y="74777"/>
              </a:lnTo>
              <a:lnTo>
                <a:pt x="82397" y="77825"/>
              </a:lnTo>
              <a:lnTo>
                <a:pt x="123634" y="77825"/>
              </a:lnTo>
              <a:lnTo>
                <a:pt x="123634" y="76301"/>
              </a:lnTo>
              <a:lnTo>
                <a:pt x="125171" y="76301"/>
              </a:lnTo>
              <a:lnTo>
                <a:pt x="125171" y="65633"/>
              </a:lnTo>
              <a:lnTo>
                <a:pt x="94589" y="65633"/>
              </a:lnTo>
              <a:lnTo>
                <a:pt x="94589" y="42672"/>
              </a:lnTo>
              <a:lnTo>
                <a:pt x="119062" y="42672"/>
              </a:lnTo>
              <a:lnTo>
                <a:pt x="120586" y="41148"/>
              </a:lnTo>
              <a:lnTo>
                <a:pt x="120586" y="32004"/>
              </a:lnTo>
              <a:lnTo>
                <a:pt x="119062" y="32004"/>
              </a:lnTo>
              <a:lnTo>
                <a:pt x="119062" y="30480"/>
              </a:lnTo>
              <a:lnTo>
                <a:pt x="94589" y="30480"/>
              </a:lnTo>
              <a:lnTo>
                <a:pt x="94589" y="12192"/>
              </a:lnTo>
              <a:lnTo>
                <a:pt x="123634" y="12192"/>
              </a:lnTo>
              <a:lnTo>
                <a:pt x="123634" y="10668"/>
              </a:lnTo>
              <a:lnTo>
                <a:pt x="125171" y="9144"/>
              </a:lnTo>
              <a:lnTo>
                <a:pt x="125171" y="1524"/>
              </a:lnTo>
              <a:close/>
            </a:path>
          </a:pathLst>
        </a:custGeom>
        <a:solidFill>
          <a:srgbClr val="FFFFFF"/>
        </a:solidFill>
      </xdr:spPr>
    </xdr:sp>
    <xdr:clientData/>
  </xdr:oneCellAnchor>
  <xdr:oneCellAnchor>
    <xdr:from>
      <xdr:col>3</xdr:col>
      <xdr:colOff>233264</xdr:colOff>
      <xdr:row>1</xdr:row>
      <xdr:rowOff>41102</xdr:rowOff>
    </xdr:from>
    <xdr:ext cx="299180" cy="80867"/>
    <xdr:pic>
      <xdr:nvPicPr>
        <xdr:cNvPr id="13" name="image10.png">
          <a:extLst>
            <a:ext uri="{FF2B5EF4-FFF2-40B4-BE49-F238E27FC236}">
              <a16:creationId xmlns:a16="http://schemas.microsoft.com/office/drawing/2014/main" id="{FD729171-3861-418C-A8A3-629B2AE8EE9E}"/>
            </a:ext>
          </a:extLst>
        </xdr:cNvPr>
        <xdr:cNvPicPr>
          <a:picLocks noChangeAspect="1"/>
        </xdr:cNvPicPr>
      </xdr:nvPicPr>
      <xdr:blipFill>
        <a:blip xmlns:r="http://schemas.openxmlformats.org/officeDocument/2006/relationships" r:embed="rId10">
          <a:extLst>
            <a:ext uri="{28A0092B-C50C-407E-A947-70E740481C1C}">
              <a14:useLocalDpi xmlns:a14="http://schemas.microsoft.com/office/drawing/2010/main" val="0"/>
            </a:ext>
          </a:extLst>
        </a:blip>
        <a:stretch>
          <a:fillRect/>
        </a:stretch>
      </xdr:blipFill>
      <xdr:spPr>
        <a:xfrm>
          <a:off x="4148039" y="203027"/>
          <a:ext cx="299180" cy="80867"/>
        </a:xfrm>
        <a:prstGeom prst="rect">
          <a:avLst/>
        </a:prstGeom>
      </xdr:spPr>
    </xdr:pic>
    <xdr:clientData/>
  </xdr:oneCellAnchor>
  <xdr:oneCellAnchor>
    <xdr:from>
      <xdr:col>2</xdr:col>
      <xdr:colOff>2505</xdr:colOff>
      <xdr:row>34</xdr:row>
      <xdr:rowOff>40097</xdr:rowOff>
    </xdr:from>
    <xdr:ext cx="479425" cy="81280"/>
    <xdr:grpSp>
      <xdr:nvGrpSpPr>
        <xdr:cNvPr id="14" name="Group 14">
          <a:extLst>
            <a:ext uri="{FF2B5EF4-FFF2-40B4-BE49-F238E27FC236}">
              <a16:creationId xmlns:a16="http://schemas.microsoft.com/office/drawing/2014/main" id="{056CB0AA-732B-4327-9132-B5F360228685}"/>
            </a:ext>
          </a:extLst>
        </xdr:cNvPr>
        <xdr:cNvGrpSpPr/>
      </xdr:nvGrpSpPr>
      <xdr:grpSpPr>
        <a:xfrm>
          <a:off x="3155280" y="5545547"/>
          <a:ext cx="479425" cy="81280"/>
          <a:chOff x="0" y="0"/>
          <a:chExt cx="479425" cy="81280"/>
        </a:xfrm>
      </xdr:grpSpPr>
      <xdr:pic>
        <xdr:nvPicPr>
          <xdr:cNvPr id="15" name="image11.png">
            <a:extLst>
              <a:ext uri="{FF2B5EF4-FFF2-40B4-BE49-F238E27FC236}">
                <a16:creationId xmlns:a16="http://schemas.microsoft.com/office/drawing/2014/main" id="{C11F3236-03E0-DD59-C92D-5BB8F4F3400F}"/>
              </a:ext>
            </a:extLst>
          </xdr:cNvPr>
          <xdr:cNvPicPr>
            <a:picLocks noChangeAspect="1"/>
          </xdr:cNvPicPr>
        </xdr:nvPicPr>
        <xdr:blipFill>
          <a:blip xmlns:r="http://schemas.openxmlformats.org/officeDocument/2006/relationships" r:embed="rId11">
            <a:extLst>
              <a:ext uri="{28A0092B-C50C-407E-A947-70E740481C1C}">
                <a14:useLocalDpi xmlns:a14="http://schemas.microsoft.com/office/drawing/2010/main" val="0"/>
              </a:ext>
            </a:extLst>
          </a:blip>
          <a:stretch>
            <a:fillRect/>
          </a:stretch>
        </xdr:blipFill>
        <xdr:spPr>
          <a:xfrm>
            <a:off x="0" y="0"/>
            <a:ext cx="370903" cy="80867"/>
          </a:xfrm>
          <a:prstGeom prst="rect">
            <a:avLst/>
          </a:prstGeom>
        </xdr:spPr>
      </xdr:pic>
      <xdr:sp macro="" textlink="">
        <xdr:nvSpPr>
          <xdr:cNvPr id="16" name="Shape 16">
            <a:extLst>
              <a:ext uri="{FF2B5EF4-FFF2-40B4-BE49-F238E27FC236}">
                <a16:creationId xmlns:a16="http://schemas.microsoft.com/office/drawing/2014/main" id="{C9C58BF4-D644-0C23-6F5A-8998DB09479D}"/>
              </a:ext>
            </a:extLst>
          </xdr:cNvPr>
          <xdr:cNvSpPr/>
        </xdr:nvSpPr>
        <xdr:spPr>
          <a:xfrm>
            <a:off x="415099" y="1524"/>
            <a:ext cx="64769" cy="78105"/>
          </a:xfrm>
          <a:custGeom>
            <a:avLst/>
            <a:gdLst/>
            <a:ahLst/>
            <a:cxnLst/>
            <a:rect l="0" t="0" r="0" b="0"/>
            <a:pathLst>
              <a:path w="64769" h="78105">
                <a:moveTo>
                  <a:pt x="36671" y="77819"/>
                </a:moveTo>
                <a:lnTo>
                  <a:pt x="1524" y="77819"/>
                </a:lnTo>
                <a:lnTo>
                  <a:pt x="0" y="76295"/>
                </a:lnTo>
                <a:lnTo>
                  <a:pt x="0" y="3048"/>
                </a:lnTo>
                <a:lnTo>
                  <a:pt x="1524" y="1524"/>
                </a:lnTo>
                <a:lnTo>
                  <a:pt x="3143" y="1524"/>
                </a:lnTo>
                <a:lnTo>
                  <a:pt x="3143" y="0"/>
                </a:lnTo>
                <a:lnTo>
                  <a:pt x="32099" y="0"/>
                </a:lnTo>
                <a:lnTo>
                  <a:pt x="38195" y="1524"/>
                </a:lnTo>
                <a:lnTo>
                  <a:pt x="47339" y="4572"/>
                </a:lnTo>
                <a:lnTo>
                  <a:pt x="51911" y="7620"/>
                </a:lnTo>
                <a:lnTo>
                  <a:pt x="56483" y="12192"/>
                </a:lnTo>
                <a:lnTo>
                  <a:pt x="15335" y="12192"/>
                </a:lnTo>
                <a:lnTo>
                  <a:pt x="15335" y="65627"/>
                </a:lnTo>
                <a:lnTo>
                  <a:pt x="58007" y="65627"/>
                </a:lnTo>
                <a:lnTo>
                  <a:pt x="53435" y="68675"/>
                </a:lnTo>
                <a:lnTo>
                  <a:pt x="50387" y="71723"/>
                </a:lnTo>
                <a:lnTo>
                  <a:pt x="45815" y="74771"/>
                </a:lnTo>
                <a:lnTo>
                  <a:pt x="36671" y="77819"/>
                </a:lnTo>
                <a:close/>
              </a:path>
              <a:path w="64769" h="78105">
                <a:moveTo>
                  <a:pt x="58007" y="65627"/>
                </a:moveTo>
                <a:lnTo>
                  <a:pt x="32099" y="65627"/>
                </a:lnTo>
                <a:lnTo>
                  <a:pt x="38195" y="62579"/>
                </a:lnTo>
                <a:lnTo>
                  <a:pt x="41243" y="60960"/>
                </a:lnTo>
                <a:lnTo>
                  <a:pt x="42767" y="59436"/>
                </a:lnTo>
                <a:lnTo>
                  <a:pt x="47339" y="50292"/>
                </a:lnTo>
                <a:lnTo>
                  <a:pt x="47339" y="47244"/>
                </a:lnTo>
                <a:lnTo>
                  <a:pt x="48863" y="42672"/>
                </a:lnTo>
                <a:lnTo>
                  <a:pt x="48863" y="35052"/>
                </a:lnTo>
                <a:lnTo>
                  <a:pt x="47339" y="32004"/>
                </a:lnTo>
                <a:lnTo>
                  <a:pt x="47339" y="28956"/>
                </a:lnTo>
                <a:lnTo>
                  <a:pt x="42767" y="19812"/>
                </a:lnTo>
                <a:lnTo>
                  <a:pt x="41243" y="18288"/>
                </a:lnTo>
                <a:lnTo>
                  <a:pt x="29051" y="12192"/>
                </a:lnTo>
                <a:lnTo>
                  <a:pt x="56483" y="12192"/>
                </a:lnTo>
                <a:lnTo>
                  <a:pt x="61055" y="16764"/>
                </a:lnTo>
                <a:lnTo>
                  <a:pt x="62674" y="21336"/>
                </a:lnTo>
                <a:lnTo>
                  <a:pt x="64198" y="25908"/>
                </a:lnTo>
                <a:lnTo>
                  <a:pt x="64198" y="51816"/>
                </a:lnTo>
                <a:lnTo>
                  <a:pt x="62674" y="56388"/>
                </a:lnTo>
                <a:lnTo>
                  <a:pt x="59531" y="60960"/>
                </a:lnTo>
                <a:lnTo>
                  <a:pt x="58007" y="65627"/>
                </a:lnTo>
                <a:close/>
              </a:path>
            </a:pathLst>
          </a:custGeom>
          <a:solidFill>
            <a:srgbClr val="FFFFFF"/>
          </a:solidFill>
        </xdr:spPr>
      </xdr:sp>
    </xdr:grpSp>
    <xdr:clientData/>
  </xdr:oneCellAnchor>
  <xdr:oneCellAnchor>
    <xdr:from>
      <xdr:col>1</xdr:col>
      <xdr:colOff>611439</xdr:colOff>
      <xdr:row>38</xdr:row>
      <xdr:rowOff>33906</xdr:rowOff>
    </xdr:from>
    <xdr:ext cx="856297" cy="106775"/>
    <xdr:pic>
      <xdr:nvPicPr>
        <xdr:cNvPr id="17" name="image12.png">
          <a:extLst>
            <a:ext uri="{FF2B5EF4-FFF2-40B4-BE49-F238E27FC236}">
              <a16:creationId xmlns:a16="http://schemas.microsoft.com/office/drawing/2014/main" id="{91098212-A301-4CAF-9D27-2F68C46CAE58}"/>
            </a:ext>
          </a:extLst>
        </xdr:cNvPr>
        <xdr:cNvPicPr>
          <a:picLocks noChangeAspect="1"/>
        </xdr:cNvPicPr>
      </xdr:nvPicPr>
      <xdr:blipFill>
        <a:blip xmlns:r="http://schemas.openxmlformats.org/officeDocument/2006/relationships" r:embed="rId12">
          <a:extLst>
            <a:ext uri="{28A0092B-C50C-407E-A947-70E740481C1C}">
              <a14:useLocalDpi xmlns:a14="http://schemas.microsoft.com/office/drawing/2010/main" val="0"/>
            </a:ext>
          </a:extLst>
        </a:blip>
        <a:stretch>
          <a:fillRect/>
        </a:stretch>
      </xdr:blipFill>
      <xdr:spPr>
        <a:xfrm>
          <a:off x="1097214" y="7825356"/>
          <a:ext cx="856297" cy="106775"/>
        </a:xfrm>
        <a:prstGeom prst="rect">
          <a:avLst/>
        </a:prstGeom>
      </xdr:spPr>
    </xdr:pic>
    <xdr:clientData/>
  </xdr:oneCellAnchor>
  <xdr:oneCellAnchor>
    <xdr:from>
      <xdr:col>4</xdr:col>
      <xdr:colOff>217600</xdr:colOff>
      <xdr:row>2</xdr:row>
      <xdr:rowOff>19766</xdr:rowOff>
    </xdr:from>
    <xdr:ext cx="1027271" cy="122110"/>
    <xdr:pic>
      <xdr:nvPicPr>
        <xdr:cNvPr id="18" name="image13.png">
          <a:extLst>
            <a:ext uri="{FF2B5EF4-FFF2-40B4-BE49-F238E27FC236}">
              <a16:creationId xmlns:a16="http://schemas.microsoft.com/office/drawing/2014/main" id="{08432E7A-EA1B-4341-91AC-BA6B11691A4B}"/>
            </a:ext>
          </a:extLst>
        </xdr:cNvPr>
        <xdr:cNvPicPr>
          <a:picLocks noChangeAspect="1"/>
        </xdr:cNvPicPr>
      </xdr:nvPicPr>
      <xdr:blipFill>
        <a:blip xmlns:r="http://schemas.openxmlformats.org/officeDocument/2006/relationships" r:embed="rId13">
          <a:extLst>
            <a:ext uri="{28A0092B-C50C-407E-A947-70E740481C1C}">
              <a14:useLocalDpi xmlns:a14="http://schemas.microsoft.com/office/drawing/2010/main" val="0"/>
            </a:ext>
          </a:extLst>
        </a:blip>
        <a:stretch>
          <a:fillRect/>
        </a:stretch>
      </xdr:blipFill>
      <xdr:spPr>
        <a:xfrm>
          <a:off x="4884850" y="343616"/>
          <a:ext cx="1027271" cy="122110"/>
        </a:xfrm>
        <a:prstGeom prst="rect">
          <a:avLst/>
        </a:prstGeom>
      </xdr:spPr>
    </xdr:pic>
    <xdr:clientData/>
  </xdr:oneCellAnchor>
  <xdr:oneCellAnchor>
    <xdr:from>
      <xdr:col>2</xdr:col>
      <xdr:colOff>197403</xdr:colOff>
      <xdr:row>2</xdr:row>
      <xdr:rowOff>19766</xdr:rowOff>
    </xdr:from>
    <xdr:ext cx="1063847" cy="122110"/>
    <xdr:pic>
      <xdr:nvPicPr>
        <xdr:cNvPr id="19" name="image14.png">
          <a:extLst>
            <a:ext uri="{FF2B5EF4-FFF2-40B4-BE49-F238E27FC236}">
              <a16:creationId xmlns:a16="http://schemas.microsoft.com/office/drawing/2014/main" id="{F4AC2DBF-BAD1-4FCC-872E-DEEDD631FD8A}"/>
            </a:ext>
          </a:extLst>
        </xdr:cNvPr>
        <xdr:cNvPicPr>
          <a:picLocks noChangeAspect="1"/>
        </xdr:cNvPicPr>
      </xdr:nvPicPr>
      <xdr:blipFill>
        <a:blip xmlns:r="http://schemas.openxmlformats.org/officeDocument/2006/relationships" r:embed="rId14">
          <a:extLst>
            <a:ext uri="{28A0092B-C50C-407E-A947-70E740481C1C}">
              <a14:useLocalDpi xmlns:a14="http://schemas.microsoft.com/office/drawing/2010/main" val="0"/>
            </a:ext>
          </a:extLst>
        </a:blip>
        <a:stretch>
          <a:fillRect/>
        </a:stretch>
      </xdr:blipFill>
      <xdr:spPr>
        <a:xfrm>
          <a:off x="3350178" y="343616"/>
          <a:ext cx="1063847" cy="122110"/>
        </a:xfrm>
        <a:prstGeom prst="rect">
          <a:avLst/>
        </a:prstGeom>
      </xdr:spPr>
    </xdr:pic>
    <xdr:clientData/>
  </xdr:oneCellAnchor>
  <xdr:oneCellAnchor>
    <xdr:from>
      <xdr:col>2</xdr:col>
      <xdr:colOff>600</xdr:colOff>
      <xdr:row>4</xdr:row>
      <xdr:rowOff>40674</xdr:rowOff>
    </xdr:from>
    <xdr:ext cx="479425" cy="79375"/>
    <xdr:grpSp>
      <xdr:nvGrpSpPr>
        <xdr:cNvPr id="20" name="Group 20">
          <a:extLst>
            <a:ext uri="{FF2B5EF4-FFF2-40B4-BE49-F238E27FC236}">
              <a16:creationId xmlns:a16="http://schemas.microsoft.com/office/drawing/2014/main" id="{17550DFC-8252-4205-8C15-699E65D83C67}"/>
            </a:ext>
          </a:extLst>
        </xdr:cNvPr>
        <xdr:cNvGrpSpPr/>
      </xdr:nvGrpSpPr>
      <xdr:grpSpPr>
        <a:xfrm>
          <a:off x="3153375" y="688374"/>
          <a:ext cx="479425" cy="79375"/>
          <a:chOff x="0" y="0"/>
          <a:chExt cx="479425" cy="79375"/>
        </a:xfrm>
      </xdr:grpSpPr>
      <xdr:pic>
        <xdr:nvPicPr>
          <xdr:cNvPr id="21" name="image15.png">
            <a:extLst>
              <a:ext uri="{FF2B5EF4-FFF2-40B4-BE49-F238E27FC236}">
                <a16:creationId xmlns:a16="http://schemas.microsoft.com/office/drawing/2014/main" id="{C085114A-3B21-F7F4-5053-D05EF253CA0D}"/>
              </a:ext>
            </a:extLst>
          </xdr:cNvPr>
          <xdr:cNvPicPr>
            <a:picLocks noChangeAspect="1"/>
          </xdr:cNvPicPr>
        </xdr:nvPicPr>
        <xdr:blipFill>
          <a:blip xmlns:r="http://schemas.openxmlformats.org/officeDocument/2006/relationships" r:embed="rId15">
            <a:extLst>
              <a:ext uri="{28A0092B-C50C-407E-A947-70E740481C1C}">
                <a14:useLocalDpi xmlns:a14="http://schemas.microsoft.com/office/drawing/2010/main" val="0"/>
              </a:ext>
            </a:extLst>
          </a:blip>
          <a:stretch>
            <a:fillRect/>
          </a:stretch>
        </xdr:blipFill>
        <xdr:spPr>
          <a:xfrm>
            <a:off x="0" y="0"/>
            <a:ext cx="369379" cy="79343"/>
          </a:xfrm>
          <a:prstGeom prst="rect">
            <a:avLst/>
          </a:prstGeom>
        </xdr:spPr>
      </xdr:pic>
      <xdr:sp macro="" textlink="">
        <xdr:nvSpPr>
          <xdr:cNvPr id="22" name="Shape 22">
            <a:extLst>
              <a:ext uri="{FF2B5EF4-FFF2-40B4-BE49-F238E27FC236}">
                <a16:creationId xmlns:a16="http://schemas.microsoft.com/office/drawing/2014/main" id="{F14A2A87-A14E-57CF-511C-5BDD3A99A1A6}"/>
              </a:ext>
            </a:extLst>
          </xdr:cNvPr>
          <xdr:cNvSpPr/>
        </xdr:nvSpPr>
        <xdr:spPr>
          <a:xfrm>
            <a:off x="407479" y="0"/>
            <a:ext cx="72390" cy="79375"/>
          </a:xfrm>
          <a:custGeom>
            <a:avLst/>
            <a:gdLst/>
            <a:ahLst/>
            <a:cxnLst/>
            <a:rect l="0" t="0" r="0" b="0"/>
            <a:pathLst>
              <a:path w="72390" h="79375">
                <a:moveTo>
                  <a:pt x="44291" y="1524"/>
                </a:moveTo>
                <a:lnTo>
                  <a:pt x="29051" y="1524"/>
                </a:lnTo>
                <a:lnTo>
                  <a:pt x="29051" y="0"/>
                </a:lnTo>
                <a:lnTo>
                  <a:pt x="42767" y="0"/>
                </a:lnTo>
                <a:lnTo>
                  <a:pt x="44291" y="1524"/>
                </a:lnTo>
                <a:close/>
              </a:path>
              <a:path w="72390" h="79375">
                <a:moveTo>
                  <a:pt x="15335" y="77819"/>
                </a:moveTo>
                <a:lnTo>
                  <a:pt x="0" y="77819"/>
                </a:lnTo>
                <a:lnTo>
                  <a:pt x="0" y="74771"/>
                </a:lnTo>
                <a:lnTo>
                  <a:pt x="1524" y="74771"/>
                </a:lnTo>
                <a:lnTo>
                  <a:pt x="1524" y="73247"/>
                </a:lnTo>
                <a:lnTo>
                  <a:pt x="26003" y="3048"/>
                </a:lnTo>
                <a:lnTo>
                  <a:pt x="26003" y="1524"/>
                </a:lnTo>
                <a:lnTo>
                  <a:pt x="45815" y="1524"/>
                </a:lnTo>
                <a:lnTo>
                  <a:pt x="45815" y="3048"/>
                </a:lnTo>
                <a:lnTo>
                  <a:pt x="47339" y="3048"/>
                </a:lnTo>
                <a:lnTo>
                  <a:pt x="51590" y="15240"/>
                </a:lnTo>
                <a:lnTo>
                  <a:pt x="35147" y="15240"/>
                </a:lnTo>
                <a:lnTo>
                  <a:pt x="24479" y="48768"/>
                </a:lnTo>
                <a:lnTo>
                  <a:pt x="63282" y="48768"/>
                </a:lnTo>
                <a:lnTo>
                  <a:pt x="67533" y="60960"/>
                </a:lnTo>
                <a:lnTo>
                  <a:pt x="21431" y="60960"/>
                </a:lnTo>
                <a:lnTo>
                  <a:pt x="15335" y="76295"/>
                </a:lnTo>
                <a:lnTo>
                  <a:pt x="15335" y="77819"/>
                </a:lnTo>
                <a:close/>
              </a:path>
              <a:path w="72390" h="79375">
                <a:moveTo>
                  <a:pt x="63282" y="48768"/>
                </a:moveTo>
                <a:lnTo>
                  <a:pt x="45815" y="48768"/>
                </a:lnTo>
                <a:lnTo>
                  <a:pt x="35147" y="15240"/>
                </a:lnTo>
                <a:lnTo>
                  <a:pt x="51590" y="15240"/>
                </a:lnTo>
                <a:lnTo>
                  <a:pt x="63282" y="48768"/>
                </a:lnTo>
                <a:close/>
              </a:path>
              <a:path w="72390" h="79375">
                <a:moveTo>
                  <a:pt x="70294" y="79343"/>
                </a:moveTo>
                <a:lnTo>
                  <a:pt x="58007" y="79343"/>
                </a:lnTo>
                <a:lnTo>
                  <a:pt x="56483" y="77819"/>
                </a:lnTo>
                <a:lnTo>
                  <a:pt x="54959" y="77819"/>
                </a:lnTo>
                <a:lnTo>
                  <a:pt x="54959" y="76295"/>
                </a:lnTo>
                <a:lnTo>
                  <a:pt x="50387" y="60960"/>
                </a:lnTo>
                <a:lnTo>
                  <a:pt x="67533" y="60960"/>
                </a:lnTo>
                <a:lnTo>
                  <a:pt x="71818" y="73247"/>
                </a:lnTo>
                <a:lnTo>
                  <a:pt x="71818" y="77819"/>
                </a:lnTo>
                <a:lnTo>
                  <a:pt x="70294" y="79343"/>
                </a:lnTo>
                <a:close/>
              </a:path>
              <a:path w="72390" h="79375">
                <a:moveTo>
                  <a:pt x="13811" y="79343"/>
                </a:moveTo>
                <a:lnTo>
                  <a:pt x="1524" y="79343"/>
                </a:lnTo>
                <a:lnTo>
                  <a:pt x="1524" y="77819"/>
                </a:lnTo>
                <a:lnTo>
                  <a:pt x="13811" y="77819"/>
                </a:lnTo>
                <a:lnTo>
                  <a:pt x="13811" y="79343"/>
                </a:lnTo>
                <a:close/>
              </a:path>
            </a:pathLst>
          </a:custGeom>
          <a:solidFill>
            <a:srgbClr val="FFFFFF"/>
          </a:solidFill>
        </xdr:spPr>
      </xdr:sp>
    </xdr:grpSp>
    <xdr:clientData/>
  </xdr:oneCellAnchor>
  <xdr:oneCellAnchor>
    <xdr:from>
      <xdr:col>1</xdr:col>
      <xdr:colOff>2267550</xdr:colOff>
      <xdr:row>15</xdr:row>
      <xdr:rowOff>40002</xdr:rowOff>
    </xdr:from>
    <xdr:ext cx="369379" cy="80867"/>
    <xdr:pic>
      <xdr:nvPicPr>
        <xdr:cNvPr id="23" name="image16.png">
          <a:extLst>
            <a:ext uri="{FF2B5EF4-FFF2-40B4-BE49-F238E27FC236}">
              <a16:creationId xmlns:a16="http://schemas.microsoft.com/office/drawing/2014/main" id="{7A4AA4F9-0C0E-4F13-AB70-62DB63B48FE7}"/>
            </a:ext>
          </a:extLst>
        </xdr:cNvPr>
        <xdr:cNvPicPr>
          <a:picLocks noChangeAspect="1"/>
        </xdr:cNvPicPr>
      </xdr:nvPicPr>
      <xdr:blipFill>
        <a:blip xmlns:r="http://schemas.openxmlformats.org/officeDocument/2006/relationships" r:embed="rId16">
          <a:extLst>
            <a:ext uri="{28A0092B-C50C-407E-A947-70E740481C1C}">
              <a14:useLocalDpi xmlns:a14="http://schemas.microsoft.com/office/drawing/2010/main" val="0"/>
            </a:ext>
          </a:extLst>
        </a:blip>
        <a:stretch>
          <a:fillRect/>
        </a:stretch>
      </xdr:blipFill>
      <xdr:spPr>
        <a:xfrm>
          <a:off x="2753325" y="2926077"/>
          <a:ext cx="369379" cy="80867"/>
        </a:xfrm>
        <a:prstGeom prst="rect">
          <a:avLst/>
        </a:prstGeom>
      </xdr:spPr>
    </xdr:pic>
    <xdr:clientData/>
  </xdr:oneCellAnchor>
  <xdr:oneCellAnchor>
    <xdr:from>
      <xdr:col>2</xdr:col>
      <xdr:colOff>135125</xdr:colOff>
      <xdr:row>15</xdr:row>
      <xdr:rowOff>41526</xdr:rowOff>
    </xdr:from>
    <xdr:ext cx="56515" cy="78105"/>
    <xdr:sp macro="" textlink="">
      <xdr:nvSpPr>
        <xdr:cNvPr id="24" name="Shape 24">
          <a:extLst>
            <a:ext uri="{FF2B5EF4-FFF2-40B4-BE49-F238E27FC236}">
              <a16:creationId xmlns:a16="http://schemas.microsoft.com/office/drawing/2014/main" id="{B33B2446-8EB4-458A-BA6F-AA466D2E8DAE}"/>
            </a:ext>
          </a:extLst>
        </xdr:cNvPr>
        <xdr:cNvSpPr/>
      </xdr:nvSpPr>
      <xdr:spPr>
        <a:xfrm>
          <a:off x="3287900" y="2927601"/>
          <a:ext cx="56515" cy="78105"/>
        </a:xfrm>
        <a:custGeom>
          <a:avLst/>
          <a:gdLst/>
          <a:ahLst/>
          <a:cxnLst/>
          <a:rect l="0" t="0" r="0" b="0"/>
          <a:pathLst>
            <a:path w="56515" h="78105">
              <a:moveTo>
                <a:pt x="36576" y="1524"/>
              </a:moveTo>
              <a:lnTo>
                <a:pt x="1524" y="1524"/>
              </a:lnTo>
              <a:lnTo>
                <a:pt x="1524" y="0"/>
              </a:lnTo>
              <a:lnTo>
                <a:pt x="32004" y="0"/>
              </a:lnTo>
              <a:lnTo>
                <a:pt x="36576" y="1524"/>
              </a:lnTo>
              <a:close/>
            </a:path>
            <a:path w="56515" h="78105">
              <a:moveTo>
                <a:pt x="41148" y="76295"/>
              </a:moveTo>
              <a:lnTo>
                <a:pt x="0" y="76295"/>
              </a:lnTo>
              <a:lnTo>
                <a:pt x="0" y="1524"/>
              </a:lnTo>
              <a:lnTo>
                <a:pt x="39624" y="1524"/>
              </a:lnTo>
              <a:lnTo>
                <a:pt x="42672" y="3048"/>
              </a:lnTo>
              <a:lnTo>
                <a:pt x="44196" y="4572"/>
              </a:lnTo>
              <a:lnTo>
                <a:pt x="47244" y="6096"/>
              </a:lnTo>
              <a:lnTo>
                <a:pt x="48768" y="9144"/>
              </a:lnTo>
              <a:lnTo>
                <a:pt x="48768" y="10668"/>
              </a:lnTo>
              <a:lnTo>
                <a:pt x="49530" y="12192"/>
              </a:lnTo>
              <a:lnTo>
                <a:pt x="15240" y="12192"/>
              </a:lnTo>
              <a:lnTo>
                <a:pt x="15240" y="32004"/>
              </a:lnTo>
              <a:lnTo>
                <a:pt x="45720" y="32004"/>
              </a:lnTo>
              <a:lnTo>
                <a:pt x="45720" y="33528"/>
              </a:lnTo>
              <a:lnTo>
                <a:pt x="44196" y="35052"/>
              </a:lnTo>
              <a:lnTo>
                <a:pt x="42672" y="35052"/>
              </a:lnTo>
              <a:lnTo>
                <a:pt x="41148" y="36576"/>
              </a:lnTo>
              <a:lnTo>
                <a:pt x="44196" y="36576"/>
              </a:lnTo>
              <a:lnTo>
                <a:pt x="47244" y="38100"/>
              </a:lnTo>
              <a:lnTo>
                <a:pt x="48768" y="39624"/>
              </a:lnTo>
              <a:lnTo>
                <a:pt x="50292" y="39624"/>
              </a:lnTo>
              <a:lnTo>
                <a:pt x="51816" y="42672"/>
              </a:lnTo>
              <a:lnTo>
                <a:pt x="53340" y="44196"/>
              </a:lnTo>
              <a:lnTo>
                <a:pt x="15240" y="44196"/>
              </a:lnTo>
              <a:lnTo>
                <a:pt x="15240" y="65627"/>
              </a:lnTo>
              <a:lnTo>
                <a:pt x="53340" y="65627"/>
              </a:lnTo>
              <a:lnTo>
                <a:pt x="53340" y="67151"/>
              </a:lnTo>
              <a:lnTo>
                <a:pt x="47244" y="73247"/>
              </a:lnTo>
              <a:lnTo>
                <a:pt x="45720" y="73247"/>
              </a:lnTo>
              <a:lnTo>
                <a:pt x="42672" y="74771"/>
              </a:lnTo>
              <a:lnTo>
                <a:pt x="41148" y="76295"/>
              </a:lnTo>
              <a:close/>
            </a:path>
            <a:path w="56515" h="78105">
              <a:moveTo>
                <a:pt x="48768" y="30480"/>
              </a:moveTo>
              <a:lnTo>
                <a:pt x="32004" y="30480"/>
              </a:lnTo>
              <a:lnTo>
                <a:pt x="35052" y="27432"/>
              </a:lnTo>
              <a:lnTo>
                <a:pt x="35052" y="16764"/>
              </a:lnTo>
              <a:lnTo>
                <a:pt x="33528" y="15240"/>
              </a:lnTo>
              <a:lnTo>
                <a:pt x="32004" y="15240"/>
              </a:lnTo>
              <a:lnTo>
                <a:pt x="32004" y="13716"/>
              </a:lnTo>
              <a:lnTo>
                <a:pt x="30480" y="13716"/>
              </a:lnTo>
              <a:lnTo>
                <a:pt x="28956" y="12192"/>
              </a:lnTo>
              <a:lnTo>
                <a:pt x="49530" y="12192"/>
              </a:lnTo>
              <a:lnTo>
                <a:pt x="51816" y="16764"/>
              </a:lnTo>
              <a:lnTo>
                <a:pt x="51816" y="24384"/>
              </a:lnTo>
              <a:lnTo>
                <a:pt x="50292" y="25908"/>
              </a:lnTo>
              <a:lnTo>
                <a:pt x="50292" y="27432"/>
              </a:lnTo>
              <a:lnTo>
                <a:pt x="48768" y="28956"/>
              </a:lnTo>
              <a:lnTo>
                <a:pt x="48768" y="30480"/>
              </a:lnTo>
              <a:close/>
            </a:path>
            <a:path w="56515" h="78105">
              <a:moveTo>
                <a:pt x="45720" y="32004"/>
              </a:moveTo>
              <a:lnTo>
                <a:pt x="28956" y="32004"/>
              </a:lnTo>
              <a:lnTo>
                <a:pt x="30480" y="30480"/>
              </a:lnTo>
              <a:lnTo>
                <a:pt x="47244" y="30480"/>
              </a:lnTo>
              <a:lnTo>
                <a:pt x="45720" y="32004"/>
              </a:lnTo>
              <a:close/>
            </a:path>
            <a:path w="56515" h="78105">
              <a:moveTo>
                <a:pt x="53340" y="65627"/>
              </a:moveTo>
              <a:lnTo>
                <a:pt x="32004" y="65627"/>
              </a:lnTo>
              <a:lnTo>
                <a:pt x="33528" y="64103"/>
              </a:lnTo>
              <a:lnTo>
                <a:pt x="35052" y="64103"/>
              </a:lnTo>
              <a:lnTo>
                <a:pt x="38100" y="61055"/>
              </a:lnTo>
              <a:lnTo>
                <a:pt x="38100" y="59531"/>
              </a:lnTo>
              <a:lnTo>
                <a:pt x="39624" y="58007"/>
              </a:lnTo>
              <a:lnTo>
                <a:pt x="39624" y="51816"/>
              </a:lnTo>
              <a:lnTo>
                <a:pt x="38100" y="50292"/>
              </a:lnTo>
              <a:lnTo>
                <a:pt x="38100" y="48768"/>
              </a:lnTo>
              <a:lnTo>
                <a:pt x="35052" y="45720"/>
              </a:lnTo>
              <a:lnTo>
                <a:pt x="33528" y="45720"/>
              </a:lnTo>
              <a:lnTo>
                <a:pt x="32004" y="44196"/>
              </a:lnTo>
              <a:lnTo>
                <a:pt x="53340" y="44196"/>
              </a:lnTo>
              <a:lnTo>
                <a:pt x="53340" y="45720"/>
              </a:lnTo>
              <a:lnTo>
                <a:pt x="54959" y="47244"/>
              </a:lnTo>
              <a:lnTo>
                <a:pt x="54959" y="50292"/>
              </a:lnTo>
              <a:lnTo>
                <a:pt x="56483" y="51816"/>
              </a:lnTo>
              <a:lnTo>
                <a:pt x="56483" y="58007"/>
              </a:lnTo>
              <a:lnTo>
                <a:pt x="54959" y="59531"/>
              </a:lnTo>
              <a:lnTo>
                <a:pt x="54959" y="62579"/>
              </a:lnTo>
              <a:lnTo>
                <a:pt x="53340" y="64103"/>
              </a:lnTo>
              <a:lnTo>
                <a:pt x="53340" y="65627"/>
              </a:lnTo>
              <a:close/>
            </a:path>
            <a:path w="56515" h="78105">
              <a:moveTo>
                <a:pt x="33528" y="77819"/>
              </a:moveTo>
              <a:lnTo>
                <a:pt x="1524" y="77819"/>
              </a:lnTo>
              <a:lnTo>
                <a:pt x="1524" y="76295"/>
              </a:lnTo>
              <a:lnTo>
                <a:pt x="36576" y="76295"/>
              </a:lnTo>
              <a:lnTo>
                <a:pt x="33528" y="77819"/>
              </a:lnTo>
              <a:close/>
            </a:path>
          </a:pathLst>
        </a:custGeom>
        <a:solidFill>
          <a:srgbClr val="FFFFFF"/>
        </a:solidFill>
      </xdr:spPr>
    </xdr:sp>
    <xdr:clientData/>
  </xdr:oneCellAnchor>
  <xdr:oneCellAnchor>
    <xdr:from>
      <xdr:col>2</xdr:col>
      <xdr:colOff>600</xdr:colOff>
      <xdr:row>27</xdr:row>
      <xdr:rowOff>41055</xdr:rowOff>
    </xdr:from>
    <xdr:ext cx="468630" cy="81280"/>
    <xdr:grpSp>
      <xdr:nvGrpSpPr>
        <xdr:cNvPr id="25" name="Group 25">
          <a:extLst>
            <a:ext uri="{FF2B5EF4-FFF2-40B4-BE49-F238E27FC236}">
              <a16:creationId xmlns:a16="http://schemas.microsoft.com/office/drawing/2014/main" id="{1F55262A-B3FF-45C2-A3A7-00D6611C0450}"/>
            </a:ext>
          </a:extLst>
        </xdr:cNvPr>
        <xdr:cNvGrpSpPr/>
      </xdr:nvGrpSpPr>
      <xdr:grpSpPr>
        <a:xfrm>
          <a:off x="3153375" y="4413030"/>
          <a:ext cx="468630" cy="81280"/>
          <a:chOff x="0" y="0"/>
          <a:chExt cx="468630" cy="81280"/>
        </a:xfrm>
      </xdr:grpSpPr>
      <xdr:pic>
        <xdr:nvPicPr>
          <xdr:cNvPr id="26" name="image17.png">
            <a:extLst>
              <a:ext uri="{FF2B5EF4-FFF2-40B4-BE49-F238E27FC236}">
                <a16:creationId xmlns:a16="http://schemas.microsoft.com/office/drawing/2014/main" id="{0912BECF-64D9-9849-1AF1-94D36C4A9DC2}"/>
              </a:ext>
            </a:extLst>
          </xdr:cNvPr>
          <xdr:cNvPicPr>
            <a:picLocks noChangeAspect="1"/>
          </xdr:cNvPicPr>
        </xdr:nvPicPr>
        <xdr:blipFill>
          <a:blip xmlns:r="http://schemas.openxmlformats.org/officeDocument/2006/relationships" r:embed="rId17">
            <a:extLst>
              <a:ext uri="{28A0092B-C50C-407E-A947-70E740481C1C}">
                <a14:useLocalDpi xmlns:a14="http://schemas.microsoft.com/office/drawing/2010/main" val="0"/>
              </a:ext>
            </a:extLst>
          </a:blip>
          <a:stretch>
            <a:fillRect/>
          </a:stretch>
        </xdr:blipFill>
        <xdr:spPr>
          <a:xfrm>
            <a:off x="0" y="0"/>
            <a:ext cx="369379" cy="80867"/>
          </a:xfrm>
          <a:prstGeom prst="rect">
            <a:avLst/>
          </a:prstGeom>
        </xdr:spPr>
      </xdr:pic>
      <xdr:sp macro="" textlink="">
        <xdr:nvSpPr>
          <xdr:cNvPr id="27" name="Shape 27">
            <a:extLst>
              <a:ext uri="{FF2B5EF4-FFF2-40B4-BE49-F238E27FC236}">
                <a16:creationId xmlns:a16="http://schemas.microsoft.com/office/drawing/2014/main" id="{78D9D1DC-F5FB-3D7B-56B3-6D82C738CD5A}"/>
              </a:ext>
            </a:extLst>
          </xdr:cNvPr>
          <xdr:cNvSpPr/>
        </xdr:nvSpPr>
        <xdr:spPr>
          <a:xfrm>
            <a:off x="410622" y="0"/>
            <a:ext cx="58419" cy="79375"/>
          </a:xfrm>
          <a:custGeom>
            <a:avLst/>
            <a:gdLst/>
            <a:ahLst/>
            <a:cxnLst/>
            <a:rect l="0" t="0" r="0" b="0"/>
            <a:pathLst>
              <a:path w="58419" h="79375">
                <a:moveTo>
                  <a:pt x="45720" y="79343"/>
                </a:moveTo>
                <a:lnTo>
                  <a:pt x="24384" y="79343"/>
                </a:lnTo>
                <a:lnTo>
                  <a:pt x="21336" y="77819"/>
                </a:lnTo>
                <a:lnTo>
                  <a:pt x="16764" y="76295"/>
                </a:lnTo>
                <a:lnTo>
                  <a:pt x="12192" y="73152"/>
                </a:lnTo>
                <a:lnTo>
                  <a:pt x="10668" y="70104"/>
                </a:lnTo>
                <a:lnTo>
                  <a:pt x="7620" y="67056"/>
                </a:lnTo>
                <a:lnTo>
                  <a:pt x="4572" y="62484"/>
                </a:lnTo>
                <a:lnTo>
                  <a:pt x="1524" y="53340"/>
                </a:lnTo>
                <a:lnTo>
                  <a:pt x="0" y="47244"/>
                </a:lnTo>
                <a:lnTo>
                  <a:pt x="0" y="33528"/>
                </a:lnTo>
                <a:lnTo>
                  <a:pt x="1524" y="28956"/>
                </a:lnTo>
                <a:lnTo>
                  <a:pt x="3048" y="22860"/>
                </a:lnTo>
                <a:lnTo>
                  <a:pt x="21336" y="3048"/>
                </a:lnTo>
                <a:lnTo>
                  <a:pt x="25908" y="0"/>
                </a:lnTo>
                <a:lnTo>
                  <a:pt x="44196" y="0"/>
                </a:lnTo>
                <a:lnTo>
                  <a:pt x="47244" y="1524"/>
                </a:lnTo>
                <a:lnTo>
                  <a:pt x="50292" y="1524"/>
                </a:lnTo>
                <a:lnTo>
                  <a:pt x="51816" y="3048"/>
                </a:lnTo>
                <a:lnTo>
                  <a:pt x="53340" y="3048"/>
                </a:lnTo>
                <a:lnTo>
                  <a:pt x="56388" y="6096"/>
                </a:lnTo>
                <a:lnTo>
                  <a:pt x="56388" y="7620"/>
                </a:lnTo>
                <a:lnTo>
                  <a:pt x="57912" y="7620"/>
                </a:lnTo>
                <a:lnTo>
                  <a:pt x="57912" y="13716"/>
                </a:lnTo>
                <a:lnTo>
                  <a:pt x="32004" y="13716"/>
                </a:lnTo>
                <a:lnTo>
                  <a:pt x="25908" y="16764"/>
                </a:lnTo>
                <a:lnTo>
                  <a:pt x="22860" y="19812"/>
                </a:lnTo>
                <a:lnTo>
                  <a:pt x="18288" y="28956"/>
                </a:lnTo>
                <a:lnTo>
                  <a:pt x="18288" y="48768"/>
                </a:lnTo>
                <a:lnTo>
                  <a:pt x="19812" y="51816"/>
                </a:lnTo>
                <a:lnTo>
                  <a:pt x="19812" y="54864"/>
                </a:lnTo>
                <a:lnTo>
                  <a:pt x="21336" y="57912"/>
                </a:lnTo>
                <a:lnTo>
                  <a:pt x="22860" y="59436"/>
                </a:lnTo>
                <a:lnTo>
                  <a:pt x="24384" y="62484"/>
                </a:lnTo>
                <a:lnTo>
                  <a:pt x="27432" y="64008"/>
                </a:lnTo>
                <a:lnTo>
                  <a:pt x="28956" y="65532"/>
                </a:lnTo>
                <a:lnTo>
                  <a:pt x="32004" y="65532"/>
                </a:lnTo>
                <a:lnTo>
                  <a:pt x="35052" y="67056"/>
                </a:lnTo>
                <a:lnTo>
                  <a:pt x="57912" y="67056"/>
                </a:lnTo>
                <a:lnTo>
                  <a:pt x="57912" y="73152"/>
                </a:lnTo>
                <a:lnTo>
                  <a:pt x="56388" y="73152"/>
                </a:lnTo>
                <a:lnTo>
                  <a:pt x="56388" y="74771"/>
                </a:lnTo>
                <a:lnTo>
                  <a:pt x="54864" y="74771"/>
                </a:lnTo>
                <a:lnTo>
                  <a:pt x="53340" y="76295"/>
                </a:lnTo>
                <a:lnTo>
                  <a:pt x="50292" y="76295"/>
                </a:lnTo>
                <a:lnTo>
                  <a:pt x="48768" y="77819"/>
                </a:lnTo>
                <a:lnTo>
                  <a:pt x="47244" y="77819"/>
                </a:lnTo>
                <a:lnTo>
                  <a:pt x="45720" y="79343"/>
                </a:lnTo>
                <a:close/>
              </a:path>
              <a:path w="58419" h="79375">
                <a:moveTo>
                  <a:pt x="57912" y="18288"/>
                </a:moveTo>
                <a:lnTo>
                  <a:pt x="51816" y="18288"/>
                </a:lnTo>
                <a:lnTo>
                  <a:pt x="51816" y="16764"/>
                </a:lnTo>
                <a:lnTo>
                  <a:pt x="50292" y="16764"/>
                </a:lnTo>
                <a:lnTo>
                  <a:pt x="48768" y="15240"/>
                </a:lnTo>
                <a:lnTo>
                  <a:pt x="47244" y="15240"/>
                </a:lnTo>
                <a:lnTo>
                  <a:pt x="44196" y="13716"/>
                </a:lnTo>
                <a:lnTo>
                  <a:pt x="57912" y="13716"/>
                </a:lnTo>
                <a:lnTo>
                  <a:pt x="57912" y="18288"/>
                </a:lnTo>
                <a:close/>
              </a:path>
              <a:path w="58419" h="79375">
                <a:moveTo>
                  <a:pt x="56388" y="19812"/>
                </a:moveTo>
                <a:lnTo>
                  <a:pt x="54864" y="19812"/>
                </a:lnTo>
                <a:lnTo>
                  <a:pt x="53340" y="18288"/>
                </a:lnTo>
                <a:lnTo>
                  <a:pt x="56388" y="18288"/>
                </a:lnTo>
                <a:lnTo>
                  <a:pt x="56388" y="19812"/>
                </a:lnTo>
                <a:close/>
              </a:path>
              <a:path w="58419" h="79375">
                <a:moveTo>
                  <a:pt x="57912" y="67056"/>
                </a:moveTo>
                <a:lnTo>
                  <a:pt x="41148" y="67056"/>
                </a:lnTo>
                <a:lnTo>
                  <a:pt x="42672" y="65532"/>
                </a:lnTo>
                <a:lnTo>
                  <a:pt x="47244" y="65532"/>
                </a:lnTo>
                <a:lnTo>
                  <a:pt x="48768" y="64008"/>
                </a:lnTo>
                <a:lnTo>
                  <a:pt x="50292" y="64008"/>
                </a:lnTo>
                <a:lnTo>
                  <a:pt x="51816" y="62484"/>
                </a:lnTo>
                <a:lnTo>
                  <a:pt x="53340" y="62484"/>
                </a:lnTo>
                <a:lnTo>
                  <a:pt x="53340" y="60960"/>
                </a:lnTo>
                <a:lnTo>
                  <a:pt x="57912" y="60960"/>
                </a:lnTo>
                <a:lnTo>
                  <a:pt x="57912" y="67056"/>
                </a:lnTo>
                <a:close/>
              </a:path>
            </a:pathLst>
          </a:custGeom>
          <a:solidFill>
            <a:srgbClr val="FFFFFF"/>
          </a:solidFill>
        </xdr:spPr>
      </xdr:sp>
    </xdr:grpSp>
    <xdr:clientData/>
  </xdr:one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User\Downloads\PLANILHAS_OR&#199;AMENTO_CCPAT_2025%20-%20CORRE&#199;&#195;O%20(1).xlsx" TargetMode="External"/><Relationship Id="rId1" Type="http://schemas.openxmlformats.org/officeDocument/2006/relationships/externalLinkPath" Target="file:///C:\Users\User\Downloads\PLANILHAS_OR&#199;AMENTO_CCPAT_2025%20-%20CORRE&#199;&#195;O%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ORÇAMENTO OBSOLETO"/>
      <sheetName val="PLANILHA ORÇAMENTÁRIA"/>
      <sheetName val="CURVA ABC"/>
      <sheetName val="Composição"/>
      <sheetName val="Cronograma"/>
      <sheetName val="MemCalc"/>
      <sheetName val="BDI"/>
      <sheetName val="ENCARGOS SOCIAIS 012025"/>
      <sheetName val="SINAPI"/>
      <sheetName val="ORSE"/>
    </sheetNames>
    <sheetDataSet>
      <sheetData sheetId="0">
        <row r="6">
          <cell r="A6" t="str">
            <v>BDI SERVIÇO:</v>
          </cell>
        </row>
        <row r="8">
          <cell r="A8" t="str">
            <v>OBJETO:</v>
          </cell>
        </row>
      </sheetData>
      <sheetData sheetId="1"/>
      <sheetData sheetId="2"/>
      <sheetData sheetId="3"/>
      <sheetData sheetId="4"/>
      <sheetData sheetId="5"/>
      <sheetData sheetId="6"/>
      <sheetData sheetId="7"/>
      <sheetData sheetId="8"/>
      <sheetData sheetId="9"/>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631"/>
  <sheetViews>
    <sheetView showGridLines="0" tabSelected="1" showWhiteSpace="0" view="pageBreakPreview" zoomScaleNormal="100" zoomScaleSheetLayoutView="100" workbookViewId="0">
      <selection activeCell="D9" sqref="D9"/>
    </sheetView>
  </sheetViews>
  <sheetFormatPr defaultRowHeight="14.25" x14ac:dyDescent="0.2"/>
  <cols>
    <col min="1" max="2" width="13" bestFit="1" customWidth="1"/>
    <col min="3" max="3" width="13.25" bestFit="1" customWidth="1"/>
    <col min="4" max="4" width="60" bestFit="1" customWidth="1"/>
    <col min="5" max="5" width="8" bestFit="1" customWidth="1"/>
    <col min="6" max="11" width="13" bestFit="1" customWidth="1"/>
    <col min="14" max="14" width="9.875" bestFit="1" customWidth="1"/>
  </cols>
  <sheetData>
    <row r="1" spans="1:13" ht="25.5" x14ac:dyDescent="0.35">
      <c r="A1" s="130" t="s">
        <v>1536</v>
      </c>
      <c r="B1" s="131"/>
      <c r="C1" s="131"/>
      <c r="D1" s="131"/>
      <c r="E1" s="131"/>
      <c r="F1" s="131"/>
      <c r="G1" s="131"/>
      <c r="H1" s="131"/>
      <c r="I1" s="131"/>
      <c r="J1" s="132"/>
    </row>
    <row r="2" spans="1:13" ht="23.25" x14ac:dyDescent="0.35">
      <c r="A2" s="133" t="s">
        <v>1537</v>
      </c>
      <c r="B2" s="134"/>
      <c r="C2" s="134"/>
      <c r="D2" s="134"/>
      <c r="E2" s="134"/>
      <c r="F2" s="134"/>
      <c r="G2" s="134"/>
      <c r="H2" s="134"/>
      <c r="I2" s="134"/>
      <c r="J2" s="135"/>
    </row>
    <row r="3" spans="1:13" ht="23.25" x14ac:dyDescent="0.35">
      <c r="A3" s="133" t="s">
        <v>1538</v>
      </c>
      <c r="B3" s="134"/>
      <c r="C3" s="134"/>
      <c r="D3" s="134"/>
      <c r="E3" s="134"/>
      <c r="F3" s="134"/>
      <c r="G3" s="134"/>
      <c r="H3" s="134"/>
      <c r="I3" s="134"/>
      <c r="J3" s="135"/>
    </row>
    <row r="4" spans="1:13" ht="23.25" x14ac:dyDescent="0.35">
      <c r="A4" s="3" t="s">
        <v>1539</v>
      </c>
      <c r="B4" s="4" t="s">
        <v>1540</v>
      </c>
      <c r="C4" s="5"/>
      <c r="D4" s="6"/>
      <c r="E4" s="7"/>
      <c r="F4" s="8"/>
      <c r="G4" s="9"/>
      <c r="H4" s="9"/>
      <c r="I4" s="9"/>
      <c r="J4" s="2"/>
    </row>
    <row r="5" spans="1:13" ht="23.25" x14ac:dyDescent="0.35">
      <c r="A5" s="10" t="s">
        <v>1541</v>
      </c>
      <c r="B5" s="4" t="s">
        <v>1542</v>
      </c>
      <c r="C5" s="4"/>
      <c r="D5" s="6"/>
      <c r="E5" s="11"/>
      <c r="F5" s="12"/>
      <c r="G5" s="136"/>
      <c r="H5" s="134"/>
      <c r="I5" s="137"/>
      <c r="J5" s="135"/>
    </row>
    <row r="9" spans="1:13" ht="30" customHeight="1" x14ac:dyDescent="0.2">
      <c r="A9" s="15"/>
      <c r="B9" s="15"/>
      <c r="C9" s="15"/>
      <c r="D9" s="15"/>
      <c r="E9" s="15"/>
      <c r="F9" s="15"/>
      <c r="G9" s="15"/>
      <c r="H9" s="129" t="s">
        <v>0</v>
      </c>
      <c r="I9" s="129"/>
      <c r="J9" s="28">
        <f>I12 + I16 + I25 + I30 + I37 + I72 + I78 + I88 + I95 + I110 + I116 + I128 + I168 + I176 + I213 + I226 + I279 + I288 + I291 + I310 + I313 + I321 + I353 + I360 + I368 + I371 + I393 + I399 + I410 + I413 + I426 + I429 + I444 + I537 + I616 + I619 + I622</f>
        <v>12004843.42</v>
      </c>
    </row>
    <row r="10" spans="1:13" ht="20.100000000000001" customHeight="1" x14ac:dyDescent="0.2">
      <c r="A10" s="15"/>
      <c r="B10" s="15"/>
      <c r="C10" s="15"/>
      <c r="D10" s="15"/>
      <c r="E10" s="15"/>
      <c r="F10" s="15"/>
      <c r="G10" s="15"/>
      <c r="H10" s="129" t="s">
        <v>1</v>
      </c>
      <c r="I10" s="129"/>
      <c r="J10" s="126">
        <v>0.28820000000000001</v>
      </c>
    </row>
    <row r="11" spans="1:13" ht="30" customHeight="1" x14ac:dyDescent="0.2">
      <c r="A11" s="17" t="s">
        <v>2</v>
      </c>
      <c r="B11" s="16" t="s">
        <v>3</v>
      </c>
      <c r="C11" s="17" t="s">
        <v>4</v>
      </c>
      <c r="D11" s="17" t="s">
        <v>5</v>
      </c>
      <c r="E11" s="18" t="s">
        <v>6</v>
      </c>
      <c r="F11" s="16" t="s">
        <v>7</v>
      </c>
      <c r="G11" s="16" t="s">
        <v>8</v>
      </c>
      <c r="H11" s="16" t="s">
        <v>9</v>
      </c>
      <c r="I11" s="16" t="s">
        <v>10</v>
      </c>
      <c r="J11" s="16" t="s">
        <v>11</v>
      </c>
    </row>
    <row r="12" spans="1:13" ht="24" customHeight="1" x14ac:dyDescent="0.2">
      <c r="A12" s="92" t="s">
        <v>12</v>
      </c>
      <c r="B12" s="92" t="s">
        <v>13</v>
      </c>
      <c r="C12" s="92"/>
      <c r="D12" s="92" t="s">
        <v>14</v>
      </c>
      <c r="E12" s="93"/>
      <c r="F12" s="94">
        <v>1</v>
      </c>
      <c r="G12" s="94" t="s">
        <v>15</v>
      </c>
      <c r="H12" s="95">
        <f>I13 + I14 + I15</f>
        <v>24463.02</v>
      </c>
      <c r="I12" s="95">
        <f>ROUND(F12 * H12,2)</f>
        <v>24463.02</v>
      </c>
      <c r="J12" s="96">
        <f>I12 / J9</f>
        <v>2.0377625216872674E-3</v>
      </c>
      <c r="M12" s="94">
        <v>1</v>
      </c>
    </row>
    <row r="13" spans="1:13" ht="39" customHeight="1" x14ac:dyDescent="0.2">
      <c r="A13" s="32" t="s">
        <v>16</v>
      </c>
      <c r="B13" s="32" t="s">
        <v>17</v>
      </c>
      <c r="C13" s="32" t="s">
        <v>18</v>
      </c>
      <c r="D13" s="32" t="s">
        <v>19</v>
      </c>
      <c r="E13" s="34" t="s">
        <v>20</v>
      </c>
      <c r="F13" s="33">
        <f>ROUND(M13,2)</f>
        <v>21</v>
      </c>
      <c r="G13" s="36">
        <v>461.91</v>
      </c>
      <c r="H13" s="36">
        <f>ROUND(ROUND(G13 * $J$10, 2) + G13, 2)</f>
        <v>595.03</v>
      </c>
      <c r="I13" s="36">
        <f>ROUND(F13 * H13,2)</f>
        <v>12495.63</v>
      </c>
      <c r="J13" s="97">
        <f>I13 / J9</f>
        <v>1.0408823807882702E-3</v>
      </c>
      <c r="K13" s="176">
        <f>TRUNC(M13,2)</f>
        <v>21</v>
      </c>
      <c r="M13" s="33">
        <v>21</v>
      </c>
    </row>
    <row r="14" spans="1:13" ht="39" customHeight="1" x14ac:dyDescent="0.2">
      <c r="A14" s="32" t="s">
        <v>21</v>
      </c>
      <c r="B14" s="32" t="s">
        <v>27</v>
      </c>
      <c r="C14" s="32" t="s">
        <v>18</v>
      </c>
      <c r="D14" s="32" t="s">
        <v>28</v>
      </c>
      <c r="E14" s="34" t="s">
        <v>29</v>
      </c>
      <c r="F14" s="33">
        <f t="shared" ref="F14:F28" si="0">ROUND(M14,2)</f>
        <v>151.56</v>
      </c>
      <c r="G14" s="36">
        <v>57.31</v>
      </c>
      <c r="H14" s="36">
        <f t="shared" ref="H14:H29" si="1">ROUND(ROUND(G14 * $J$10, 2) + G14, 2)</f>
        <v>73.83</v>
      </c>
      <c r="I14" s="36">
        <f t="shared" ref="I14:I29" si="2">ROUND(F14 * H14,2)</f>
        <v>11189.67</v>
      </c>
      <c r="J14" s="97">
        <f>I14 / J9</f>
        <v>9.3209628884938841E-4</v>
      </c>
      <c r="K14" s="176">
        <f t="shared" ref="K14:K77" si="3">TRUNC(M14,2)</f>
        <v>151.56</v>
      </c>
      <c r="M14" s="33">
        <v>151.56</v>
      </c>
    </row>
    <row r="15" spans="1:13" ht="39" customHeight="1" x14ac:dyDescent="0.2">
      <c r="A15" s="32" t="s">
        <v>26</v>
      </c>
      <c r="B15" s="32" t="s">
        <v>30</v>
      </c>
      <c r="C15" s="32" t="s">
        <v>18</v>
      </c>
      <c r="D15" s="32" t="s">
        <v>31</v>
      </c>
      <c r="E15" s="34" t="s">
        <v>20</v>
      </c>
      <c r="F15" s="33">
        <f t="shared" si="0"/>
        <v>984.45</v>
      </c>
      <c r="G15" s="36">
        <v>0.61</v>
      </c>
      <c r="H15" s="36">
        <f t="shared" si="1"/>
        <v>0.79</v>
      </c>
      <c r="I15" s="36">
        <f t="shared" si="2"/>
        <v>777.72</v>
      </c>
      <c r="J15" s="97">
        <f>I15 / J9</f>
        <v>6.4783852049608826E-5</v>
      </c>
      <c r="K15" s="176">
        <f t="shared" si="3"/>
        <v>984.45</v>
      </c>
      <c r="M15" s="33">
        <v>984.45</v>
      </c>
    </row>
    <row r="16" spans="1:13" ht="24" customHeight="1" x14ac:dyDescent="0.2">
      <c r="A16" s="92" t="s">
        <v>32</v>
      </c>
      <c r="B16" s="92" t="s">
        <v>13</v>
      </c>
      <c r="C16" s="92"/>
      <c r="D16" s="92" t="s">
        <v>33</v>
      </c>
      <c r="E16" s="93"/>
      <c r="F16" s="94">
        <v>1</v>
      </c>
      <c r="G16" s="94" t="s">
        <v>15</v>
      </c>
      <c r="H16" s="95">
        <f>I17 + I18 + I19 + I20 + I21 + I22 + I23 + I24</f>
        <v>72524.150000000009</v>
      </c>
      <c r="I16" s="95">
        <f>ROUND(F16 * H16,2)</f>
        <v>72524.149999999994</v>
      </c>
      <c r="J16" s="96">
        <f>I16 / J9</f>
        <v>6.0412408111192167E-3</v>
      </c>
      <c r="K16" s="176">
        <f t="shared" si="3"/>
        <v>1</v>
      </c>
      <c r="M16" s="94">
        <v>1</v>
      </c>
    </row>
    <row r="17" spans="1:13" ht="39" customHeight="1" x14ac:dyDescent="0.2">
      <c r="A17" s="32" t="s">
        <v>34</v>
      </c>
      <c r="B17" s="32" t="s">
        <v>35</v>
      </c>
      <c r="C17" s="32" t="s">
        <v>18</v>
      </c>
      <c r="D17" s="32" t="s">
        <v>36</v>
      </c>
      <c r="E17" s="34" t="s">
        <v>37</v>
      </c>
      <c r="F17" s="33">
        <f t="shared" si="0"/>
        <v>117.36</v>
      </c>
      <c r="G17" s="36">
        <v>93.59</v>
      </c>
      <c r="H17" s="36">
        <f t="shared" si="1"/>
        <v>120.56</v>
      </c>
      <c r="I17" s="36">
        <f t="shared" si="2"/>
        <v>14148.92</v>
      </c>
      <c r="J17" s="97">
        <f>I17 / J9</f>
        <v>1.1786009617108359E-3</v>
      </c>
      <c r="K17" s="176">
        <f t="shared" si="3"/>
        <v>117.36</v>
      </c>
      <c r="M17" s="33">
        <v>117.36051999999999</v>
      </c>
    </row>
    <row r="18" spans="1:13" ht="26.1" customHeight="1" x14ac:dyDescent="0.2">
      <c r="A18" s="32" t="s">
        <v>38</v>
      </c>
      <c r="B18" s="32" t="s">
        <v>39</v>
      </c>
      <c r="C18" s="32" t="s">
        <v>18</v>
      </c>
      <c r="D18" s="32" t="s">
        <v>40</v>
      </c>
      <c r="E18" s="34" t="s">
        <v>20</v>
      </c>
      <c r="F18" s="33">
        <f t="shared" si="0"/>
        <v>699.22</v>
      </c>
      <c r="G18" s="36">
        <v>20.68</v>
      </c>
      <c r="H18" s="36">
        <f t="shared" si="1"/>
        <v>26.64</v>
      </c>
      <c r="I18" s="36">
        <f t="shared" si="2"/>
        <v>18627.22</v>
      </c>
      <c r="J18" s="97">
        <f>I18 / J9</f>
        <v>1.5516420621502784E-3</v>
      </c>
      <c r="K18" s="176">
        <f t="shared" si="3"/>
        <v>699.21</v>
      </c>
      <c r="M18" s="33">
        <v>699.21939999999995</v>
      </c>
    </row>
    <row r="19" spans="1:13" ht="26.1" customHeight="1" x14ac:dyDescent="0.2">
      <c r="A19" s="32" t="s">
        <v>41</v>
      </c>
      <c r="B19" s="32" t="s">
        <v>42</v>
      </c>
      <c r="C19" s="32" t="s">
        <v>18</v>
      </c>
      <c r="D19" s="32" t="s">
        <v>43</v>
      </c>
      <c r="E19" s="34" t="s">
        <v>29</v>
      </c>
      <c r="F19" s="33">
        <f t="shared" si="0"/>
        <v>401.89</v>
      </c>
      <c r="G19" s="36">
        <v>12.21</v>
      </c>
      <c r="H19" s="36">
        <f t="shared" si="1"/>
        <v>15.73</v>
      </c>
      <c r="I19" s="36">
        <f t="shared" si="2"/>
        <v>6321.73</v>
      </c>
      <c r="J19" s="97">
        <f>I19 / J9</f>
        <v>5.2659828860974849E-4</v>
      </c>
      <c r="K19" s="176">
        <f t="shared" si="3"/>
        <v>401.89</v>
      </c>
      <c r="M19" s="33">
        <v>401.89</v>
      </c>
    </row>
    <row r="20" spans="1:13" ht="26.1" customHeight="1" x14ac:dyDescent="0.2">
      <c r="A20" s="32" t="s">
        <v>44</v>
      </c>
      <c r="B20" s="32" t="s">
        <v>45</v>
      </c>
      <c r="C20" s="32" t="s">
        <v>18</v>
      </c>
      <c r="D20" s="32" t="s">
        <v>46</v>
      </c>
      <c r="E20" s="34" t="s">
        <v>29</v>
      </c>
      <c r="F20" s="33">
        <f t="shared" si="0"/>
        <v>102.15</v>
      </c>
      <c r="G20" s="36">
        <v>8.4499999999999993</v>
      </c>
      <c r="H20" s="36">
        <f t="shared" si="1"/>
        <v>10.89</v>
      </c>
      <c r="I20" s="36">
        <f t="shared" si="2"/>
        <v>1112.4100000000001</v>
      </c>
      <c r="J20" s="97">
        <f>I20 / J9</f>
        <v>9.2663432673076882E-5</v>
      </c>
      <c r="K20" s="176">
        <f t="shared" si="3"/>
        <v>102.15</v>
      </c>
      <c r="M20" s="33">
        <v>102.15</v>
      </c>
    </row>
    <row r="21" spans="1:13" ht="51.95" customHeight="1" x14ac:dyDescent="0.2">
      <c r="A21" s="32" t="s">
        <v>47</v>
      </c>
      <c r="B21" s="32" t="s">
        <v>48</v>
      </c>
      <c r="C21" s="32" t="s">
        <v>18</v>
      </c>
      <c r="D21" s="32" t="s">
        <v>49</v>
      </c>
      <c r="E21" s="34" t="s">
        <v>50</v>
      </c>
      <c r="F21" s="33">
        <f t="shared" si="0"/>
        <v>263.35000000000002</v>
      </c>
      <c r="G21" s="36">
        <v>5.85</v>
      </c>
      <c r="H21" s="36">
        <f t="shared" si="1"/>
        <v>7.54</v>
      </c>
      <c r="I21" s="36">
        <f t="shared" si="2"/>
        <v>1985.66</v>
      </c>
      <c r="J21" s="97">
        <f>I21 / J9</f>
        <v>1.6540490621409537E-4</v>
      </c>
      <c r="K21" s="176">
        <f t="shared" si="3"/>
        <v>263.33999999999997</v>
      </c>
      <c r="M21" s="33">
        <v>263.34861549999999</v>
      </c>
    </row>
    <row r="22" spans="1:13" ht="39" customHeight="1" x14ac:dyDescent="0.2">
      <c r="A22" s="32" t="s">
        <v>51</v>
      </c>
      <c r="B22" s="32" t="s">
        <v>52</v>
      </c>
      <c r="C22" s="32" t="s">
        <v>18</v>
      </c>
      <c r="D22" s="32" t="s">
        <v>53</v>
      </c>
      <c r="E22" s="34" t="s">
        <v>54</v>
      </c>
      <c r="F22" s="33">
        <f t="shared" si="0"/>
        <v>3313.96</v>
      </c>
      <c r="G22" s="36">
        <v>3.66</v>
      </c>
      <c r="H22" s="36">
        <f t="shared" si="1"/>
        <v>4.71</v>
      </c>
      <c r="I22" s="36">
        <f t="shared" si="2"/>
        <v>15608.75</v>
      </c>
      <c r="J22" s="97">
        <f>I22 / J9</f>
        <v>1.3002043803416804E-3</v>
      </c>
      <c r="K22" s="176">
        <f t="shared" si="3"/>
        <v>3313.95</v>
      </c>
      <c r="M22" s="33">
        <v>3313.9587000000001</v>
      </c>
    </row>
    <row r="23" spans="1:13" ht="26.1" customHeight="1" x14ac:dyDescent="0.2">
      <c r="A23" s="32" t="s">
        <v>55</v>
      </c>
      <c r="B23" s="32" t="s">
        <v>56</v>
      </c>
      <c r="C23" s="32" t="s">
        <v>23</v>
      </c>
      <c r="D23" s="32" t="s">
        <v>57</v>
      </c>
      <c r="E23" s="34" t="s">
        <v>20</v>
      </c>
      <c r="F23" s="33">
        <f t="shared" si="0"/>
        <v>121.6</v>
      </c>
      <c r="G23" s="36">
        <v>24.42</v>
      </c>
      <c r="H23" s="36">
        <f t="shared" si="1"/>
        <v>31.46</v>
      </c>
      <c r="I23" s="36">
        <f t="shared" si="2"/>
        <v>3825.54</v>
      </c>
      <c r="J23" s="97">
        <f>I23 / J9</f>
        <v>3.186663804066509E-4</v>
      </c>
      <c r="K23" s="176">
        <f t="shared" si="3"/>
        <v>121.6</v>
      </c>
      <c r="M23" s="33">
        <v>121.6</v>
      </c>
    </row>
    <row r="24" spans="1:13" ht="26.1" customHeight="1" x14ac:dyDescent="0.2">
      <c r="A24" s="32" t="s">
        <v>58</v>
      </c>
      <c r="B24" s="32" t="s">
        <v>59</v>
      </c>
      <c r="C24" s="32" t="s">
        <v>23</v>
      </c>
      <c r="D24" s="32" t="s">
        <v>60</v>
      </c>
      <c r="E24" s="34" t="s">
        <v>61</v>
      </c>
      <c r="F24" s="33">
        <f t="shared" si="0"/>
        <v>16</v>
      </c>
      <c r="G24" s="36">
        <v>528.54</v>
      </c>
      <c r="H24" s="36">
        <f t="shared" si="1"/>
        <v>680.87</v>
      </c>
      <c r="I24" s="36">
        <f t="shared" si="2"/>
        <v>10893.92</v>
      </c>
      <c r="J24" s="97">
        <f>I24 / J9</f>
        <v>9.074603990128511E-4</v>
      </c>
      <c r="K24" s="176">
        <f t="shared" si="3"/>
        <v>16</v>
      </c>
      <c r="M24" s="33">
        <v>16</v>
      </c>
    </row>
    <row r="25" spans="1:13" ht="24" customHeight="1" x14ac:dyDescent="0.2">
      <c r="A25" s="92" t="s">
        <v>62</v>
      </c>
      <c r="B25" s="92" t="s">
        <v>13</v>
      </c>
      <c r="C25" s="92"/>
      <c r="D25" s="92" t="s">
        <v>63</v>
      </c>
      <c r="E25" s="93"/>
      <c r="F25" s="94">
        <v>1</v>
      </c>
      <c r="G25" s="94" t="s">
        <v>15</v>
      </c>
      <c r="H25" s="95">
        <f>I26 + I27 + I28 + I29</f>
        <v>21254.18</v>
      </c>
      <c r="I25" s="95">
        <f>ROUND(F25 * H25,2)</f>
        <v>21254.18</v>
      </c>
      <c r="J25" s="96">
        <f>I25 / J9</f>
        <v>1.7704670736971594E-3</v>
      </c>
      <c r="K25" s="176">
        <f t="shared" si="3"/>
        <v>1</v>
      </c>
      <c r="M25" s="94">
        <v>1</v>
      </c>
    </row>
    <row r="26" spans="1:13" ht="39" customHeight="1" x14ac:dyDescent="0.2">
      <c r="A26" s="32" t="s">
        <v>64</v>
      </c>
      <c r="B26" s="32" t="s">
        <v>65</v>
      </c>
      <c r="C26" s="32" t="s">
        <v>18</v>
      </c>
      <c r="D26" s="32" t="s">
        <v>66</v>
      </c>
      <c r="E26" s="34" t="s">
        <v>20</v>
      </c>
      <c r="F26" s="33">
        <f t="shared" si="0"/>
        <v>3151.14</v>
      </c>
      <c r="G26" s="36">
        <v>2.67</v>
      </c>
      <c r="H26" s="36">
        <f t="shared" si="1"/>
        <v>3.44</v>
      </c>
      <c r="I26" s="36">
        <f t="shared" si="2"/>
        <v>10839.92</v>
      </c>
      <c r="J26" s="97">
        <f>I26 / J9</f>
        <v>9.0296221456256194E-4</v>
      </c>
      <c r="K26" s="176">
        <f t="shared" si="3"/>
        <v>3151.14</v>
      </c>
      <c r="M26" s="33">
        <v>3151.14</v>
      </c>
    </row>
    <row r="27" spans="1:13" ht="39" customHeight="1" x14ac:dyDescent="0.2">
      <c r="A27" s="32" t="s">
        <v>67</v>
      </c>
      <c r="B27" s="32" t="s">
        <v>68</v>
      </c>
      <c r="C27" s="32" t="s">
        <v>18</v>
      </c>
      <c r="D27" s="32" t="s">
        <v>69</v>
      </c>
      <c r="E27" s="34" t="s">
        <v>37</v>
      </c>
      <c r="F27" s="33">
        <v>36.5</v>
      </c>
      <c r="G27" s="36">
        <v>93.81</v>
      </c>
      <c r="H27" s="36">
        <f t="shared" si="1"/>
        <v>120.85</v>
      </c>
      <c r="I27" s="36">
        <f t="shared" si="2"/>
        <v>4411.03</v>
      </c>
      <c r="J27" s="97">
        <f>I27 / J9</f>
        <v>3.6743752881035079E-4</v>
      </c>
      <c r="K27" s="176">
        <f t="shared" si="3"/>
        <v>36.5</v>
      </c>
      <c r="M27" s="33">
        <v>36.507249999999999</v>
      </c>
    </row>
    <row r="28" spans="1:13" ht="26.1" customHeight="1" x14ac:dyDescent="0.2">
      <c r="A28" s="32" t="s">
        <v>70</v>
      </c>
      <c r="B28" s="32" t="s">
        <v>71</v>
      </c>
      <c r="C28" s="32" t="s">
        <v>18</v>
      </c>
      <c r="D28" s="32" t="s">
        <v>72</v>
      </c>
      <c r="E28" s="34" t="s">
        <v>37</v>
      </c>
      <c r="F28" s="33">
        <f t="shared" si="0"/>
        <v>20.64</v>
      </c>
      <c r="G28" s="36">
        <v>92.46</v>
      </c>
      <c r="H28" s="36">
        <f t="shared" si="1"/>
        <v>119.11</v>
      </c>
      <c r="I28" s="36">
        <f t="shared" si="2"/>
        <v>2458.4299999999998</v>
      </c>
      <c r="J28" s="97">
        <f>I28 / J9</f>
        <v>2.0478651107637687E-4</v>
      </c>
      <c r="K28" s="176">
        <f t="shared" si="3"/>
        <v>20.64</v>
      </c>
      <c r="M28" s="33">
        <v>20.641575</v>
      </c>
    </row>
    <row r="29" spans="1:13" ht="39" customHeight="1" x14ac:dyDescent="0.2">
      <c r="A29" s="32" t="s">
        <v>73</v>
      </c>
      <c r="B29" s="32" t="s">
        <v>74</v>
      </c>
      <c r="C29" s="32" t="s">
        <v>18</v>
      </c>
      <c r="D29" s="32" t="s">
        <v>75</v>
      </c>
      <c r="E29" s="34" t="s">
        <v>37</v>
      </c>
      <c r="F29" s="177">
        <v>32.29</v>
      </c>
      <c r="G29" s="36">
        <v>85.22</v>
      </c>
      <c r="H29" s="36">
        <f t="shared" si="1"/>
        <v>109.78</v>
      </c>
      <c r="I29" s="36">
        <f t="shared" si="2"/>
        <v>3544.8</v>
      </c>
      <c r="J29" s="97">
        <f>I29 / J9</f>
        <v>2.9528081924786988E-4</v>
      </c>
      <c r="K29" s="176">
        <f t="shared" si="3"/>
        <v>32.29</v>
      </c>
      <c r="M29" s="33">
        <v>32.298000000000002</v>
      </c>
    </row>
    <row r="30" spans="1:13" ht="24" customHeight="1" x14ac:dyDescent="0.2">
      <c r="A30" s="92" t="s">
        <v>76</v>
      </c>
      <c r="B30" s="92" t="s">
        <v>13</v>
      </c>
      <c r="C30" s="92"/>
      <c r="D30" s="92" t="s">
        <v>77</v>
      </c>
      <c r="E30" s="93"/>
      <c r="F30" s="94">
        <v>1</v>
      </c>
      <c r="G30" s="94" t="s">
        <v>15</v>
      </c>
      <c r="H30" s="95">
        <f>I31</f>
        <v>30547.91</v>
      </c>
      <c r="I30" s="95">
        <f t="shared" ref="I30:I64" si="4">TRUNC(F30 * H30,2)</f>
        <v>30547.91</v>
      </c>
      <c r="J30" s="96">
        <f>I30 / J9</f>
        <v>2.5446321064968957E-3</v>
      </c>
      <c r="K30" s="176">
        <f t="shared" si="3"/>
        <v>1</v>
      </c>
      <c r="M30" s="94">
        <v>1</v>
      </c>
    </row>
    <row r="31" spans="1:13" ht="24" customHeight="1" x14ac:dyDescent="0.2">
      <c r="A31" s="92" t="s">
        <v>78</v>
      </c>
      <c r="B31" s="92" t="s">
        <v>13</v>
      </c>
      <c r="C31" s="92"/>
      <c r="D31" s="92" t="s">
        <v>79</v>
      </c>
      <c r="E31" s="93"/>
      <c r="F31" s="94">
        <v>1</v>
      </c>
      <c r="G31" s="94" t="s">
        <v>15</v>
      </c>
      <c r="H31" s="95">
        <f>I32 + I33 + I34 + I35 + I36</f>
        <v>30547.910000000003</v>
      </c>
      <c r="I31" s="95">
        <f t="shared" si="4"/>
        <v>30547.91</v>
      </c>
      <c r="J31" s="96">
        <f>I31 / J9</f>
        <v>2.5446321064968957E-3</v>
      </c>
      <c r="K31" s="176">
        <f t="shared" si="3"/>
        <v>1</v>
      </c>
      <c r="M31" s="94">
        <v>1</v>
      </c>
    </row>
    <row r="32" spans="1:13" ht="39" customHeight="1" x14ac:dyDescent="0.2">
      <c r="A32" s="32" t="s">
        <v>80</v>
      </c>
      <c r="B32" s="32" t="s">
        <v>81</v>
      </c>
      <c r="C32" s="32" t="s">
        <v>18</v>
      </c>
      <c r="D32" s="32" t="s">
        <v>82</v>
      </c>
      <c r="E32" s="34" t="s">
        <v>20</v>
      </c>
      <c r="F32" s="33">
        <v>39.32</v>
      </c>
      <c r="G32" s="36">
        <v>133.6</v>
      </c>
      <c r="H32" s="36">
        <f t="shared" ref="H32:H36" si="5">ROUND(ROUND(G32 * $J$10, 2) + G32, 2)</f>
        <v>172.1</v>
      </c>
      <c r="I32" s="36">
        <f t="shared" ref="I32:I36" si="6">ROUND(F32 * H32,2)</f>
        <v>6766.97</v>
      </c>
      <c r="J32" s="97">
        <f>I32 / J9</f>
        <v>5.63686652399503E-4</v>
      </c>
      <c r="K32" s="176">
        <f t="shared" si="3"/>
        <v>39.32</v>
      </c>
      <c r="M32" s="33">
        <v>39.325000000000003</v>
      </c>
    </row>
    <row r="33" spans="1:13" ht="39" customHeight="1" x14ac:dyDescent="0.2">
      <c r="A33" s="32" t="s">
        <v>83</v>
      </c>
      <c r="B33" s="32" t="s">
        <v>84</v>
      </c>
      <c r="C33" s="32" t="s">
        <v>18</v>
      </c>
      <c r="D33" s="32" t="s">
        <v>85</v>
      </c>
      <c r="E33" s="34" t="s">
        <v>37</v>
      </c>
      <c r="F33" s="33">
        <f t="shared" ref="F33:F36" si="7">ROUND(M33,2)</f>
        <v>8</v>
      </c>
      <c r="G33" s="36">
        <v>760.3</v>
      </c>
      <c r="H33" s="36">
        <f t="shared" si="5"/>
        <v>979.42</v>
      </c>
      <c r="I33" s="36">
        <f t="shared" si="6"/>
        <v>7835.36</v>
      </c>
      <c r="J33" s="97">
        <f>I33 / J9</f>
        <v>6.5268323174847375E-4</v>
      </c>
      <c r="K33" s="176">
        <f t="shared" si="3"/>
        <v>8</v>
      </c>
      <c r="M33" s="33">
        <v>8</v>
      </c>
    </row>
    <row r="34" spans="1:13" ht="39" customHeight="1" x14ac:dyDescent="0.2">
      <c r="A34" s="32" t="s">
        <v>86</v>
      </c>
      <c r="B34" s="32" t="s">
        <v>87</v>
      </c>
      <c r="C34" s="32" t="s">
        <v>18</v>
      </c>
      <c r="D34" s="32" t="s">
        <v>88</v>
      </c>
      <c r="E34" s="34" t="s">
        <v>89</v>
      </c>
      <c r="F34" s="33">
        <f t="shared" si="7"/>
        <v>61.35</v>
      </c>
      <c r="G34" s="36">
        <v>17.64</v>
      </c>
      <c r="H34" s="36">
        <f t="shared" si="5"/>
        <v>22.72</v>
      </c>
      <c r="I34" s="36">
        <f t="shared" si="6"/>
        <v>1393.87</v>
      </c>
      <c r="J34" s="97">
        <f>I34 / J9</f>
        <v>1.1610896962452842E-4</v>
      </c>
      <c r="K34" s="176">
        <f t="shared" si="3"/>
        <v>61.35</v>
      </c>
      <c r="M34" s="33">
        <v>61.35</v>
      </c>
    </row>
    <row r="35" spans="1:13" ht="39" customHeight="1" x14ac:dyDescent="0.2">
      <c r="A35" s="32" t="s">
        <v>90</v>
      </c>
      <c r="B35" s="32" t="s">
        <v>91</v>
      </c>
      <c r="C35" s="32" t="s">
        <v>18</v>
      </c>
      <c r="D35" s="32" t="s">
        <v>92</v>
      </c>
      <c r="E35" s="34" t="s">
        <v>89</v>
      </c>
      <c r="F35" s="33">
        <f t="shared" si="7"/>
        <v>340.36</v>
      </c>
      <c r="G35" s="36">
        <v>14.4</v>
      </c>
      <c r="H35" s="36">
        <f t="shared" si="5"/>
        <v>18.55</v>
      </c>
      <c r="I35" s="36">
        <f t="shared" si="6"/>
        <v>6313.68</v>
      </c>
      <c r="J35" s="97">
        <f>I35 / J9</f>
        <v>5.2592772592780727E-4</v>
      </c>
      <c r="K35" s="176">
        <f t="shared" si="3"/>
        <v>340.36</v>
      </c>
      <c r="M35" s="33">
        <v>340.36</v>
      </c>
    </row>
    <row r="36" spans="1:13" ht="24" customHeight="1" x14ac:dyDescent="0.2">
      <c r="A36" s="32" t="s">
        <v>93</v>
      </c>
      <c r="B36" s="32" t="s">
        <v>94</v>
      </c>
      <c r="C36" s="32" t="s">
        <v>23</v>
      </c>
      <c r="D36" s="32" t="s">
        <v>95</v>
      </c>
      <c r="E36" s="34" t="s">
        <v>37</v>
      </c>
      <c r="F36" s="33">
        <f t="shared" si="7"/>
        <v>17.399999999999999</v>
      </c>
      <c r="G36" s="36">
        <v>367.53</v>
      </c>
      <c r="H36" s="36">
        <f t="shared" si="5"/>
        <v>473.45</v>
      </c>
      <c r="I36" s="36">
        <f t="shared" si="6"/>
        <v>8238.0300000000007</v>
      </c>
      <c r="J36" s="97">
        <f>I36 / J9</f>
        <v>6.8622552679658362E-4</v>
      </c>
      <c r="K36" s="176">
        <f t="shared" si="3"/>
        <v>17.399999999999999</v>
      </c>
      <c r="M36" s="33">
        <v>17.399999999999999</v>
      </c>
    </row>
    <row r="37" spans="1:13" ht="24" customHeight="1" x14ac:dyDescent="0.2">
      <c r="A37" s="92" t="s">
        <v>96</v>
      </c>
      <c r="B37" s="92" t="s">
        <v>13</v>
      </c>
      <c r="C37" s="92"/>
      <c r="D37" s="92" t="s">
        <v>97</v>
      </c>
      <c r="E37" s="93"/>
      <c r="F37" s="94">
        <v>1</v>
      </c>
      <c r="G37" s="94" t="s">
        <v>15</v>
      </c>
      <c r="H37" s="95">
        <f>ROUND(I38 + I45 + I52 + I54 + I56 + I64,2)</f>
        <v>625866.38</v>
      </c>
      <c r="I37" s="95">
        <f>ROUND(F37 * H37,2)</f>
        <v>625866.38</v>
      </c>
      <c r="J37" s="96">
        <f>I37 / J9</f>
        <v>5.2134489231014061E-2</v>
      </c>
      <c r="K37" s="176">
        <f t="shared" si="3"/>
        <v>1</v>
      </c>
      <c r="M37" s="94">
        <v>1</v>
      </c>
    </row>
    <row r="38" spans="1:13" ht="24" customHeight="1" x14ac:dyDescent="0.2">
      <c r="A38" s="92" t="s">
        <v>98</v>
      </c>
      <c r="B38" s="92" t="s">
        <v>13</v>
      </c>
      <c r="C38" s="92"/>
      <c r="D38" s="92" t="s">
        <v>99</v>
      </c>
      <c r="E38" s="93"/>
      <c r="F38" s="94">
        <v>1</v>
      </c>
      <c r="G38" s="94" t="s">
        <v>15</v>
      </c>
      <c r="H38" s="95">
        <f>ROUND(I39 + I40 + I41 + I42 + I43 + I44,2)</f>
        <v>49736.11</v>
      </c>
      <c r="I38" s="95">
        <f>ROUND(F38 * H38,2)</f>
        <v>49736.11</v>
      </c>
      <c r="J38" s="96">
        <f>I38 / J9</f>
        <v>4.1430036411087149E-3</v>
      </c>
      <c r="K38" s="176">
        <f t="shared" si="3"/>
        <v>1</v>
      </c>
      <c r="M38" s="94">
        <v>1</v>
      </c>
    </row>
    <row r="39" spans="1:13" ht="51.95" customHeight="1" x14ac:dyDescent="0.2">
      <c r="A39" s="32" t="s">
        <v>100</v>
      </c>
      <c r="B39" s="32" t="s">
        <v>101</v>
      </c>
      <c r="C39" s="32" t="s">
        <v>18</v>
      </c>
      <c r="D39" s="32" t="s">
        <v>102</v>
      </c>
      <c r="E39" s="34" t="s">
        <v>20</v>
      </c>
      <c r="F39" s="33">
        <v>11.36</v>
      </c>
      <c r="G39" s="36">
        <v>187.95</v>
      </c>
      <c r="H39" s="36">
        <f t="shared" ref="H39:H71" si="8">ROUND(ROUND(G39 * $J$10, 2) + G39, 2)</f>
        <v>242.12</v>
      </c>
      <c r="I39" s="36">
        <f t="shared" ref="I39:I71" si="9">ROUND(F39 * H39,2)</f>
        <v>2750.48</v>
      </c>
      <c r="J39" s="97">
        <f>I39 / J9</f>
        <v>2.2911419197835735E-4</v>
      </c>
      <c r="K39" s="176">
        <f t="shared" si="3"/>
        <v>11.36</v>
      </c>
      <c r="M39" s="33">
        <v>11.365</v>
      </c>
    </row>
    <row r="40" spans="1:13" ht="39" customHeight="1" x14ac:dyDescent="0.2">
      <c r="A40" s="32" t="s">
        <v>103</v>
      </c>
      <c r="B40" s="32" t="s">
        <v>104</v>
      </c>
      <c r="C40" s="32" t="s">
        <v>18</v>
      </c>
      <c r="D40" s="32" t="s">
        <v>105</v>
      </c>
      <c r="E40" s="34" t="s">
        <v>89</v>
      </c>
      <c r="F40" s="33">
        <f t="shared" ref="F40:F44" si="10">ROUND(M40,2)</f>
        <v>175.76</v>
      </c>
      <c r="G40" s="36">
        <v>15.33</v>
      </c>
      <c r="H40" s="36">
        <f t="shared" si="8"/>
        <v>19.75</v>
      </c>
      <c r="I40" s="36">
        <f t="shared" si="9"/>
        <v>3471.26</v>
      </c>
      <c r="J40" s="97">
        <f>I40 / J9</f>
        <v>2.8915495842427242E-4</v>
      </c>
      <c r="K40" s="176">
        <f t="shared" si="3"/>
        <v>175.76</v>
      </c>
      <c r="M40" s="33">
        <v>175.76</v>
      </c>
    </row>
    <row r="41" spans="1:13" ht="39" customHeight="1" x14ac:dyDescent="0.2">
      <c r="A41" s="32" t="s">
        <v>106</v>
      </c>
      <c r="B41" s="32" t="s">
        <v>107</v>
      </c>
      <c r="C41" s="32" t="s">
        <v>18</v>
      </c>
      <c r="D41" s="32" t="s">
        <v>108</v>
      </c>
      <c r="E41" s="34" t="s">
        <v>89</v>
      </c>
      <c r="F41" s="33">
        <f t="shared" si="10"/>
        <v>739.72</v>
      </c>
      <c r="G41" s="36">
        <v>12.9</v>
      </c>
      <c r="H41" s="36">
        <f t="shared" si="8"/>
        <v>16.62</v>
      </c>
      <c r="I41" s="36">
        <f t="shared" si="9"/>
        <v>12294.15</v>
      </c>
      <c r="J41" s="97">
        <f>I41 / J9</f>
        <v>1.0240991548059691E-3</v>
      </c>
      <c r="K41" s="176">
        <f t="shared" si="3"/>
        <v>739.72</v>
      </c>
      <c r="M41" s="33">
        <v>739.72</v>
      </c>
    </row>
    <row r="42" spans="1:13" ht="39" customHeight="1" x14ac:dyDescent="0.2">
      <c r="A42" s="32" t="s">
        <v>109</v>
      </c>
      <c r="B42" s="32" t="s">
        <v>110</v>
      </c>
      <c r="C42" s="32" t="s">
        <v>18</v>
      </c>
      <c r="D42" s="32" t="s">
        <v>111</v>
      </c>
      <c r="E42" s="34" t="s">
        <v>89</v>
      </c>
      <c r="F42" s="33">
        <f t="shared" si="10"/>
        <v>50</v>
      </c>
      <c r="G42" s="36">
        <v>10.94</v>
      </c>
      <c r="H42" s="36">
        <f t="shared" si="8"/>
        <v>14.09</v>
      </c>
      <c r="I42" s="36">
        <f t="shared" si="9"/>
        <v>704.5</v>
      </c>
      <c r="J42" s="97">
        <f>I42 / J9</f>
        <v>5.868464713386491E-5</v>
      </c>
      <c r="K42" s="176">
        <f t="shared" si="3"/>
        <v>50</v>
      </c>
      <c r="M42" s="33">
        <v>50</v>
      </c>
    </row>
    <row r="43" spans="1:13" ht="39" customHeight="1" x14ac:dyDescent="0.2">
      <c r="A43" s="32" t="s">
        <v>112</v>
      </c>
      <c r="B43" s="32" t="s">
        <v>84</v>
      </c>
      <c r="C43" s="32" t="s">
        <v>18</v>
      </c>
      <c r="D43" s="32" t="s">
        <v>85</v>
      </c>
      <c r="E43" s="34" t="s">
        <v>37</v>
      </c>
      <c r="F43" s="33">
        <f t="shared" si="10"/>
        <v>2.54</v>
      </c>
      <c r="G43" s="36">
        <v>760.3</v>
      </c>
      <c r="H43" s="36">
        <f t="shared" si="8"/>
        <v>979.42</v>
      </c>
      <c r="I43" s="36">
        <f t="shared" si="9"/>
        <v>2487.73</v>
      </c>
      <c r="J43" s="97">
        <f>I43 / J9</f>
        <v>2.0722719263921896E-4</v>
      </c>
      <c r="K43" s="176">
        <f t="shared" si="3"/>
        <v>2.54</v>
      </c>
      <c r="M43" s="33">
        <v>2.54</v>
      </c>
    </row>
    <row r="44" spans="1:13" ht="39" customHeight="1" x14ac:dyDescent="0.2">
      <c r="A44" s="32" t="s">
        <v>113</v>
      </c>
      <c r="B44" s="32" t="s">
        <v>114</v>
      </c>
      <c r="C44" s="32" t="s">
        <v>18</v>
      </c>
      <c r="D44" s="32" t="s">
        <v>115</v>
      </c>
      <c r="E44" s="34" t="s">
        <v>20</v>
      </c>
      <c r="F44" s="33">
        <f t="shared" si="10"/>
        <v>90.48</v>
      </c>
      <c r="G44" s="36">
        <v>240.47</v>
      </c>
      <c r="H44" s="36">
        <f t="shared" si="8"/>
        <v>309.77</v>
      </c>
      <c r="I44" s="36">
        <f t="shared" si="9"/>
        <v>28027.99</v>
      </c>
      <c r="J44" s="97">
        <f>I44 / J9</f>
        <v>2.3347234961270326E-3</v>
      </c>
      <c r="K44" s="176">
        <f t="shared" si="3"/>
        <v>90.48</v>
      </c>
      <c r="M44" s="33">
        <v>90.48</v>
      </c>
    </row>
    <row r="45" spans="1:13" ht="24" customHeight="1" x14ac:dyDescent="0.2">
      <c r="A45" s="92" t="s">
        <v>116</v>
      </c>
      <c r="B45" s="92" t="s">
        <v>13</v>
      </c>
      <c r="C45" s="92"/>
      <c r="D45" s="92" t="s">
        <v>117</v>
      </c>
      <c r="E45" s="93"/>
      <c r="F45" s="94">
        <v>1</v>
      </c>
      <c r="G45" s="94" t="s">
        <v>15</v>
      </c>
      <c r="H45" s="95">
        <f>I46 + I47 + I48 + I49 + I50 + I51</f>
        <v>20792.940000000002</v>
      </c>
      <c r="I45" s="95">
        <f t="shared" si="4"/>
        <v>20792.939999999999</v>
      </c>
      <c r="J45" s="96">
        <f>I45 / J9</f>
        <v>1.7320459145147267E-3</v>
      </c>
      <c r="K45" s="176">
        <f t="shared" si="3"/>
        <v>1</v>
      </c>
      <c r="M45" s="94">
        <v>1</v>
      </c>
    </row>
    <row r="46" spans="1:13" ht="39" customHeight="1" x14ac:dyDescent="0.2">
      <c r="A46" s="32" t="s">
        <v>118</v>
      </c>
      <c r="B46" s="32" t="s">
        <v>119</v>
      </c>
      <c r="C46" s="32" t="s">
        <v>18</v>
      </c>
      <c r="D46" s="32" t="s">
        <v>120</v>
      </c>
      <c r="E46" s="34" t="s">
        <v>20</v>
      </c>
      <c r="F46" s="33">
        <f t="shared" ref="F46:F70" si="11">TRUNC(M46,2)</f>
        <v>16.440000000000001</v>
      </c>
      <c r="G46" s="36">
        <v>191.2</v>
      </c>
      <c r="H46" s="36">
        <f t="shared" si="8"/>
        <v>246.3</v>
      </c>
      <c r="I46" s="36">
        <f t="shared" si="9"/>
        <v>4049.17</v>
      </c>
      <c r="J46" s="97">
        <f>I46 / J9</f>
        <v>3.3729469501069095E-4</v>
      </c>
      <c r="K46" s="176">
        <f t="shared" si="3"/>
        <v>16.440000000000001</v>
      </c>
      <c r="M46" s="33">
        <v>16.440000000000001</v>
      </c>
    </row>
    <row r="47" spans="1:13" ht="39" customHeight="1" x14ac:dyDescent="0.2">
      <c r="A47" s="32" t="s">
        <v>121</v>
      </c>
      <c r="B47" s="32" t="s">
        <v>104</v>
      </c>
      <c r="C47" s="32" t="s">
        <v>18</v>
      </c>
      <c r="D47" s="32" t="s">
        <v>105</v>
      </c>
      <c r="E47" s="34" t="s">
        <v>89</v>
      </c>
      <c r="F47" s="33">
        <f t="shared" si="11"/>
        <v>171.2</v>
      </c>
      <c r="G47" s="36">
        <v>15.33</v>
      </c>
      <c r="H47" s="36">
        <f t="shared" si="8"/>
        <v>19.75</v>
      </c>
      <c r="I47" s="36">
        <f t="shared" si="9"/>
        <v>3381.2</v>
      </c>
      <c r="J47" s="97">
        <f>I47 / J9</f>
        <v>2.816529863577346E-4</v>
      </c>
      <c r="K47" s="176">
        <f t="shared" si="3"/>
        <v>171.2</v>
      </c>
      <c r="M47" s="33">
        <v>171.2</v>
      </c>
    </row>
    <row r="48" spans="1:13" ht="39" customHeight="1" x14ac:dyDescent="0.2">
      <c r="A48" s="32" t="s">
        <v>122</v>
      </c>
      <c r="B48" s="32" t="s">
        <v>123</v>
      </c>
      <c r="C48" s="32" t="s">
        <v>18</v>
      </c>
      <c r="D48" s="32" t="s">
        <v>124</v>
      </c>
      <c r="E48" s="34" t="s">
        <v>89</v>
      </c>
      <c r="F48" s="33">
        <f t="shared" si="11"/>
        <v>6.9</v>
      </c>
      <c r="G48" s="36">
        <v>12.23</v>
      </c>
      <c r="H48" s="36">
        <f t="shared" si="8"/>
        <v>15.75</v>
      </c>
      <c r="I48" s="36">
        <f t="shared" si="9"/>
        <v>108.68</v>
      </c>
      <c r="J48" s="97">
        <f>I48 / J9</f>
        <v>9.0530127047671238E-6</v>
      </c>
      <c r="K48" s="176">
        <f t="shared" si="3"/>
        <v>6.9</v>
      </c>
      <c r="M48" s="33">
        <v>6.9</v>
      </c>
    </row>
    <row r="49" spans="1:13" ht="39" customHeight="1" x14ac:dyDescent="0.2">
      <c r="A49" s="32" t="s">
        <v>125</v>
      </c>
      <c r="B49" s="32" t="s">
        <v>107</v>
      </c>
      <c r="C49" s="32" t="s">
        <v>18</v>
      </c>
      <c r="D49" s="32" t="s">
        <v>108</v>
      </c>
      <c r="E49" s="34" t="s">
        <v>89</v>
      </c>
      <c r="F49" s="33">
        <f t="shared" si="11"/>
        <v>448.7</v>
      </c>
      <c r="G49" s="36">
        <v>12.9</v>
      </c>
      <c r="H49" s="36">
        <f t="shared" si="8"/>
        <v>16.62</v>
      </c>
      <c r="I49" s="36">
        <f t="shared" si="9"/>
        <v>7457.39</v>
      </c>
      <c r="J49" s="97">
        <f>I49 / J9</f>
        <v>6.2119843958781103E-4</v>
      </c>
      <c r="K49" s="176">
        <f t="shared" si="3"/>
        <v>448.7</v>
      </c>
      <c r="M49" s="33">
        <v>448.7</v>
      </c>
    </row>
    <row r="50" spans="1:13" ht="39" customHeight="1" x14ac:dyDescent="0.2">
      <c r="A50" s="32" t="s">
        <v>126</v>
      </c>
      <c r="B50" s="32" t="s">
        <v>110</v>
      </c>
      <c r="C50" s="32" t="s">
        <v>18</v>
      </c>
      <c r="D50" s="32" t="s">
        <v>111</v>
      </c>
      <c r="E50" s="34" t="s">
        <v>89</v>
      </c>
      <c r="F50" s="33">
        <f t="shared" si="11"/>
        <v>37.799999999999997</v>
      </c>
      <c r="G50" s="36">
        <v>10.94</v>
      </c>
      <c r="H50" s="36">
        <f t="shared" si="8"/>
        <v>14.09</v>
      </c>
      <c r="I50" s="36">
        <f t="shared" si="9"/>
        <v>532.6</v>
      </c>
      <c r="J50" s="97">
        <f>I50 / J9</f>
        <v>4.4365426633777785E-5</v>
      </c>
      <c r="K50" s="176">
        <f t="shared" si="3"/>
        <v>37.799999999999997</v>
      </c>
      <c r="M50" s="33">
        <v>37.799999999999997</v>
      </c>
    </row>
    <row r="51" spans="1:13" ht="39" customHeight="1" x14ac:dyDescent="0.2">
      <c r="A51" s="32" t="s">
        <v>127</v>
      </c>
      <c r="B51" s="32" t="s">
        <v>128</v>
      </c>
      <c r="C51" s="32" t="s">
        <v>18</v>
      </c>
      <c r="D51" s="32" t="s">
        <v>129</v>
      </c>
      <c r="E51" s="34" t="s">
        <v>37</v>
      </c>
      <c r="F51" s="33">
        <f t="shared" si="11"/>
        <v>6.06</v>
      </c>
      <c r="G51" s="36">
        <v>674.3</v>
      </c>
      <c r="H51" s="36">
        <f t="shared" si="8"/>
        <v>868.63</v>
      </c>
      <c r="I51" s="36">
        <f t="shared" si="9"/>
        <v>5263.9</v>
      </c>
      <c r="J51" s="97">
        <f>I51 / J9</f>
        <v>4.3848135421994532E-4</v>
      </c>
      <c r="K51" s="176">
        <f t="shared" si="3"/>
        <v>6.06</v>
      </c>
      <c r="M51" s="33">
        <v>6.06</v>
      </c>
    </row>
    <row r="52" spans="1:13" ht="24" customHeight="1" x14ac:dyDescent="0.2">
      <c r="A52" s="92" t="s">
        <v>130</v>
      </c>
      <c r="B52" s="92" t="s">
        <v>13</v>
      </c>
      <c r="C52" s="92"/>
      <c r="D52" s="92" t="s">
        <v>131</v>
      </c>
      <c r="E52" s="93"/>
      <c r="F52" s="94">
        <v>1</v>
      </c>
      <c r="G52" s="94" t="s">
        <v>15</v>
      </c>
      <c r="H52" s="95">
        <f>I53</f>
        <v>960.26</v>
      </c>
      <c r="I52" s="95">
        <f t="shared" si="4"/>
        <v>960.26</v>
      </c>
      <c r="J52" s="96">
        <f>I52 / J9</f>
        <v>7.9989381485826987E-5</v>
      </c>
      <c r="K52" s="176">
        <f t="shared" si="3"/>
        <v>1</v>
      </c>
      <c r="M52" s="94">
        <v>1</v>
      </c>
    </row>
    <row r="53" spans="1:13" ht="26.1" customHeight="1" x14ac:dyDescent="0.2">
      <c r="A53" s="32" t="s">
        <v>132</v>
      </c>
      <c r="B53" s="32" t="s">
        <v>133</v>
      </c>
      <c r="C53" s="32" t="s">
        <v>18</v>
      </c>
      <c r="D53" s="32" t="s">
        <v>134</v>
      </c>
      <c r="E53" s="34" t="s">
        <v>29</v>
      </c>
      <c r="F53" s="33">
        <f t="shared" si="11"/>
        <v>18.52</v>
      </c>
      <c r="G53" s="36">
        <v>40.25</v>
      </c>
      <c r="H53" s="36">
        <f t="shared" si="8"/>
        <v>51.85</v>
      </c>
      <c r="I53" s="36">
        <f t="shared" si="9"/>
        <v>960.26</v>
      </c>
      <c r="J53" s="97">
        <f>I53 / J9</f>
        <v>7.9989381485826987E-5</v>
      </c>
      <c r="K53" s="176">
        <f t="shared" si="3"/>
        <v>18.52</v>
      </c>
      <c r="M53" s="33">
        <v>18.52</v>
      </c>
    </row>
    <row r="54" spans="1:13" ht="24" customHeight="1" x14ac:dyDescent="0.2">
      <c r="A54" s="92" t="s">
        <v>135</v>
      </c>
      <c r="B54" s="92" t="s">
        <v>13</v>
      </c>
      <c r="C54" s="92"/>
      <c r="D54" s="92" t="s">
        <v>136</v>
      </c>
      <c r="E54" s="93"/>
      <c r="F54" s="94">
        <v>1</v>
      </c>
      <c r="G54" s="94" t="s">
        <v>15</v>
      </c>
      <c r="H54" s="95">
        <f>I55</f>
        <v>762.2</v>
      </c>
      <c r="I54" s="95">
        <f t="shared" si="4"/>
        <v>762.2</v>
      </c>
      <c r="J54" s="96">
        <f>I54 / J9</f>
        <v>6.349104051871091E-5</v>
      </c>
      <c r="K54" s="176">
        <f t="shared" si="3"/>
        <v>1</v>
      </c>
      <c r="M54" s="94">
        <v>1</v>
      </c>
    </row>
    <row r="55" spans="1:13" ht="26.1" customHeight="1" x14ac:dyDescent="0.2">
      <c r="A55" s="32" t="s">
        <v>137</v>
      </c>
      <c r="B55" s="32" t="s">
        <v>133</v>
      </c>
      <c r="C55" s="32" t="s">
        <v>18</v>
      </c>
      <c r="D55" s="32" t="s">
        <v>134</v>
      </c>
      <c r="E55" s="34" t="s">
        <v>29</v>
      </c>
      <c r="F55" s="33">
        <f t="shared" si="11"/>
        <v>14.7</v>
      </c>
      <c r="G55" s="36">
        <v>40.25</v>
      </c>
      <c r="H55" s="36">
        <f t="shared" si="8"/>
        <v>51.85</v>
      </c>
      <c r="I55" s="36">
        <f t="shared" si="9"/>
        <v>762.2</v>
      </c>
      <c r="J55" s="97">
        <f>I55 / J9</f>
        <v>6.349104051871091E-5</v>
      </c>
      <c r="K55" s="176">
        <f t="shared" si="3"/>
        <v>14.7</v>
      </c>
      <c r="M55" s="33">
        <v>14.7</v>
      </c>
    </row>
    <row r="56" spans="1:13" ht="24" customHeight="1" x14ac:dyDescent="0.2">
      <c r="A56" s="92" t="s">
        <v>138</v>
      </c>
      <c r="B56" s="92" t="s">
        <v>13</v>
      </c>
      <c r="C56" s="92"/>
      <c r="D56" s="92" t="s">
        <v>139</v>
      </c>
      <c r="E56" s="93"/>
      <c r="F56" s="94">
        <v>1</v>
      </c>
      <c r="G56" s="94" t="s">
        <v>15</v>
      </c>
      <c r="H56" s="95">
        <f>I57 + I58 + I59 + I60 + I61 + I62 + I63</f>
        <v>28390.359999999997</v>
      </c>
      <c r="I56" s="95">
        <f t="shared" si="4"/>
        <v>28390.36</v>
      </c>
      <c r="J56" s="96">
        <f>I56 / J9</f>
        <v>2.3649088127798341E-3</v>
      </c>
      <c r="K56" s="176">
        <f t="shared" si="3"/>
        <v>1</v>
      </c>
      <c r="M56" s="94">
        <v>1</v>
      </c>
    </row>
    <row r="57" spans="1:13" ht="51.95" customHeight="1" x14ac:dyDescent="0.2">
      <c r="A57" s="32" t="s">
        <v>140</v>
      </c>
      <c r="B57" s="32" t="s">
        <v>141</v>
      </c>
      <c r="C57" s="32" t="s">
        <v>18</v>
      </c>
      <c r="D57" s="32" t="s">
        <v>142</v>
      </c>
      <c r="E57" s="34" t="s">
        <v>20</v>
      </c>
      <c r="F57" s="33">
        <f t="shared" si="11"/>
        <v>60.46</v>
      </c>
      <c r="G57" s="36">
        <v>221.21</v>
      </c>
      <c r="H57" s="36">
        <f t="shared" si="8"/>
        <v>284.95999999999998</v>
      </c>
      <c r="I57" s="36">
        <f t="shared" si="9"/>
        <v>17228.68</v>
      </c>
      <c r="J57" s="97">
        <f>I57 / J9</f>
        <v>1.4351440828705121E-3</v>
      </c>
      <c r="K57" s="176">
        <f t="shared" si="3"/>
        <v>60.46</v>
      </c>
      <c r="M57" s="33">
        <v>60.465000000000003</v>
      </c>
    </row>
    <row r="58" spans="1:13" ht="39" customHeight="1" x14ac:dyDescent="0.2">
      <c r="A58" s="32" t="s">
        <v>143</v>
      </c>
      <c r="B58" s="32" t="s">
        <v>144</v>
      </c>
      <c r="C58" s="32" t="s">
        <v>18</v>
      </c>
      <c r="D58" s="32" t="s">
        <v>145</v>
      </c>
      <c r="E58" s="34" t="s">
        <v>89</v>
      </c>
      <c r="F58" s="33">
        <f t="shared" si="11"/>
        <v>31.1</v>
      </c>
      <c r="G58" s="36">
        <v>14.88</v>
      </c>
      <c r="H58" s="36">
        <f t="shared" si="8"/>
        <v>19.170000000000002</v>
      </c>
      <c r="I58" s="36">
        <f t="shared" si="9"/>
        <v>596.19000000000005</v>
      </c>
      <c r="J58" s="97">
        <f>I58 / J9</f>
        <v>4.9662455322553478E-5</v>
      </c>
      <c r="K58" s="176">
        <f t="shared" si="3"/>
        <v>31.1</v>
      </c>
      <c r="M58" s="33">
        <v>31.1</v>
      </c>
    </row>
    <row r="59" spans="1:13" ht="39" customHeight="1" x14ac:dyDescent="0.2">
      <c r="A59" s="32" t="s">
        <v>146</v>
      </c>
      <c r="B59" s="32" t="s">
        <v>147</v>
      </c>
      <c r="C59" s="32" t="s">
        <v>18</v>
      </c>
      <c r="D59" s="32" t="s">
        <v>148</v>
      </c>
      <c r="E59" s="34" t="s">
        <v>89</v>
      </c>
      <c r="F59" s="33">
        <f t="shared" si="11"/>
        <v>93</v>
      </c>
      <c r="G59" s="36">
        <v>14.45</v>
      </c>
      <c r="H59" s="36">
        <f t="shared" si="8"/>
        <v>18.61</v>
      </c>
      <c r="I59" s="36">
        <f t="shared" si="9"/>
        <v>1730.73</v>
      </c>
      <c r="J59" s="97">
        <f>I59 / J9</f>
        <v>1.4416931062312849E-4</v>
      </c>
      <c r="K59" s="176">
        <f t="shared" si="3"/>
        <v>93</v>
      </c>
      <c r="M59" s="33">
        <v>93</v>
      </c>
    </row>
    <row r="60" spans="1:13" ht="39" customHeight="1" x14ac:dyDescent="0.2">
      <c r="A60" s="32" t="s">
        <v>149</v>
      </c>
      <c r="B60" s="32" t="s">
        <v>150</v>
      </c>
      <c r="C60" s="32" t="s">
        <v>18</v>
      </c>
      <c r="D60" s="32" t="s">
        <v>151</v>
      </c>
      <c r="E60" s="34" t="s">
        <v>89</v>
      </c>
      <c r="F60" s="33">
        <f t="shared" si="11"/>
        <v>26.1</v>
      </c>
      <c r="G60" s="36">
        <v>13.85</v>
      </c>
      <c r="H60" s="36">
        <f t="shared" si="8"/>
        <v>17.84</v>
      </c>
      <c r="I60" s="36">
        <f t="shared" si="9"/>
        <v>465.62</v>
      </c>
      <c r="J60" s="97">
        <f>I60 / J9</f>
        <v>3.8786011921178398E-5</v>
      </c>
      <c r="K60" s="176">
        <f t="shared" si="3"/>
        <v>26.1</v>
      </c>
      <c r="M60" s="33">
        <v>26.1</v>
      </c>
    </row>
    <row r="61" spans="1:13" ht="39" customHeight="1" x14ac:dyDescent="0.2">
      <c r="A61" s="32" t="s">
        <v>152</v>
      </c>
      <c r="B61" s="32" t="s">
        <v>128</v>
      </c>
      <c r="C61" s="32" t="s">
        <v>18</v>
      </c>
      <c r="D61" s="32" t="s">
        <v>129</v>
      </c>
      <c r="E61" s="34" t="s">
        <v>37</v>
      </c>
      <c r="F61" s="33">
        <f t="shared" si="11"/>
        <v>0.9</v>
      </c>
      <c r="G61" s="36">
        <v>674.3</v>
      </c>
      <c r="H61" s="36">
        <f t="shared" si="8"/>
        <v>868.63</v>
      </c>
      <c r="I61" s="36">
        <f t="shared" si="9"/>
        <v>781.77</v>
      </c>
      <c r="J61" s="97">
        <f>I61 / J9</f>
        <v>6.512121588338051E-5</v>
      </c>
      <c r="K61" s="176">
        <f t="shared" si="3"/>
        <v>0.9</v>
      </c>
      <c r="M61" s="33">
        <v>0.9</v>
      </c>
    </row>
    <row r="62" spans="1:13" ht="51.95" customHeight="1" x14ac:dyDescent="0.2">
      <c r="A62" s="32" t="s">
        <v>153</v>
      </c>
      <c r="B62" s="32" t="s">
        <v>154</v>
      </c>
      <c r="C62" s="32" t="s">
        <v>23</v>
      </c>
      <c r="D62" s="32" t="s">
        <v>155</v>
      </c>
      <c r="E62" s="34" t="s">
        <v>20</v>
      </c>
      <c r="F62" s="33">
        <f t="shared" si="11"/>
        <v>17.489999999999998</v>
      </c>
      <c r="G62" s="36">
        <v>220.62</v>
      </c>
      <c r="H62" s="36">
        <f t="shared" si="8"/>
        <v>284.2</v>
      </c>
      <c r="I62" s="36">
        <f t="shared" si="9"/>
        <v>4970.66</v>
      </c>
      <c r="J62" s="97">
        <f>I62 / J9</f>
        <v>4.1405454666063442E-4</v>
      </c>
      <c r="K62" s="176">
        <f t="shared" si="3"/>
        <v>17.489999999999998</v>
      </c>
      <c r="M62" s="33">
        <v>17.489999999999998</v>
      </c>
    </row>
    <row r="63" spans="1:13" ht="51.95" customHeight="1" x14ac:dyDescent="0.2">
      <c r="A63" s="32" t="s">
        <v>156</v>
      </c>
      <c r="B63" s="32" t="s">
        <v>157</v>
      </c>
      <c r="C63" s="32" t="s">
        <v>18</v>
      </c>
      <c r="D63" s="32" t="s">
        <v>158</v>
      </c>
      <c r="E63" s="34" t="s">
        <v>20</v>
      </c>
      <c r="F63" s="33">
        <f t="shared" si="11"/>
        <v>24.85</v>
      </c>
      <c r="G63" s="36">
        <v>81.739999999999995</v>
      </c>
      <c r="H63" s="36">
        <f t="shared" si="8"/>
        <v>105.3</v>
      </c>
      <c r="I63" s="36">
        <f t="shared" si="9"/>
        <v>2616.71</v>
      </c>
      <c r="J63" s="97">
        <f>I63 / J9</f>
        <v>2.1797118949844663E-4</v>
      </c>
      <c r="K63" s="176">
        <f t="shared" si="3"/>
        <v>24.85</v>
      </c>
      <c r="M63" s="33">
        <v>24.85</v>
      </c>
    </row>
    <row r="64" spans="1:13" ht="24" customHeight="1" x14ac:dyDescent="0.2">
      <c r="A64" s="92" t="s">
        <v>159</v>
      </c>
      <c r="B64" s="92" t="s">
        <v>13</v>
      </c>
      <c r="C64" s="92"/>
      <c r="D64" s="92" t="s">
        <v>160</v>
      </c>
      <c r="E64" s="93"/>
      <c r="F64" s="94">
        <v>1</v>
      </c>
      <c r="G64" s="94" t="s">
        <v>15</v>
      </c>
      <c r="H64" s="95">
        <f>I65 + I66 + I67 + I68 + I69 + I70 + I71</f>
        <v>525224.51</v>
      </c>
      <c r="I64" s="95">
        <f t="shared" si="4"/>
        <v>525224.51</v>
      </c>
      <c r="J64" s="96">
        <f>I64 / J9</f>
        <v>4.3751050440606246E-2</v>
      </c>
      <c r="K64" s="176">
        <f t="shared" si="3"/>
        <v>1</v>
      </c>
      <c r="M64" s="94">
        <v>1</v>
      </c>
    </row>
    <row r="65" spans="1:13" ht="26.1" customHeight="1" x14ac:dyDescent="0.2">
      <c r="A65" s="32" t="s">
        <v>161</v>
      </c>
      <c r="B65" s="32" t="s">
        <v>162</v>
      </c>
      <c r="C65" s="32" t="s">
        <v>23</v>
      </c>
      <c r="D65" s="32" t="s">
        <v>163</v>
      </c>
      <c r="E65" s="34" t="s">
        <v>20</v>
      </c>
      <c r="F65" s="33">
        <f t="shared" si="11"/>
        <v>170.32</v>
      </c>
      <c r="G65" s="36">
        <v>715.31</v>
      </c>
      <c r="H65" s="36">
        <f t="shared" si="8"/>
        <v>921.46</v>
      </c>
      <c r="I65" s="36">
        <f t="shared" si="9"/>
        <v>156943.07</v>
      </c>
      <c r="J65" s="97">
        <f>I65 / J9</f>
        <v>1.3073312538048915E-2</v>
      </c>
      <c r="K65" s="176">
        <f t="shared" si="3"/>
        <v>170.32</v>
      </c>
      <c r="M65" s="33">
        <v>170.32640000000001</v>
      </c>
    </row>
    <row r="66" spans="1:13" ht="26.1" customHeight="1" x14ac:dyDescent="0.2">
      <c r="A66" s="32" t="s">
        <v>164</v>
      </c>
      <c r="B66" s="32" t="s">
        <v>165</v>
      </c>
      <c r="C66" s="32" t="s">
        <v>18</v>
      </c>
      <c r="D66" s="32" t="s">
        <v>166</v>
      </c>
      <c r="E66" s="34" t="s">
        <v>20</v>
      </c>
      <c r="F66" s="33">
        <f t="shared" si="11"/>
        <v>792.9</v>
      </c>
      <c r="G66" s="36">
        <v>65.760000000000005</v>
      </c>
      <c r="H66" s="36">
        <f t="shared" si="8"/>
        <v>84.71</v>
      </c>
      <c r="I66" s="36">
        <f t="shared" si="9"/>
        <v>67166.559999999998</v>
      </c>
      <c r="J66" s="97">
        <f>I66 / J9</f>
        <v>5.5949551068780199E-3</v>
      </c>
      <c r="K66" s="176">
        <f t="shared" si="3"/>
        <v>792.9</v>
      </c>
      <c r="M66" s="33">
        <v>792.9</v>
      </c>
    </row>
    <row r="67" spans="1:13" ht="24" customHeight="1" x14ac:dyDescent="0.2">
      <c r="A67" s="32" t="s">
        <v>167</v>
      </c>
      <c r="B67" s="32" t="s">
        <v>168</v>
      </c>
      <c r="C67" s="32" t="s">
        <v>23</v>
      </c>
      <c r="D67" s="32" t="s">
        <v>169</v>
      </c>
      <c r="E67" s="34" t="s">
        <v>29</v>
      </c>
      <c r="F67" s="33">
        <f t="shared" si="11"/>
        <v>45</v>
      </c>
      <c r="G67" s="36">
        <v>139.79</v>
      </c>
      <c r="H67" s="36">
        <f t="shared" si="8"/>
        <v>180.08</v>
      </c>
      <c r="I67" s="36">
        <f t="shared" si="9"/>
        <v>8103.6</v>
      </c>
      <c r="J67" s="97">
        <f>I67 / J9</f>
        <v>6.7502754650672488E-4</v>
      </c>
      <c r="K67" s="176">
        <f t="shared" si="3"/>
        <v>45</v>
      </c>
      <c r="M67" s="33">
        <v>45</v>
      </c>
    </row>
    <row r="68" spans="1:13" ht="26.1" customHeight="1" x14ac:dyDescent="0.2">
      <c r="A68" s="32" t="s">
        <v>170</v>
      </c>
      <c r="B68" s="32" t="s">
        <v>171</v>
      </c>
      <c r="C68" s="32" t="s">
        <v>23</v>
      </c>
      <c r="D68" s="32" t="s">
        <v>172</v>
      </c>
      <c r="E68" s="34" t="s">
        <v>173</v>
      </c>
      <c r="F68" s="33">
        <f t="shared" si="11"/>
        <v>1</v>
      </c>
      <c r="G68" s="36">
        <v>132254.76999999999</v>
      </c>
      <c r="H68" s="36">
        <f t="shared" si="8"/>
        <v>170370.59</v>
      </c>
      <c r="I68" s="36">
        <f t="shared" si="9"/>
        <v>170370.59</v>
      </c>
      <c r="J68" s="97">
        <f>I68 / J9</f>
        <v>1.4191821087492368E-2</v>
      </c>
      <c r="K68" s="176">
        <f t="shared" si="3"/>
        <v>1</v>
      </c>
      <c r="M68" s="33">
        <v>1</v>
      </c>
    </row>
    <row r="69" spans="1:13" ht="65.099999999999994" customHeight="1" x14ac:dyDescent="0.2">
      <c r="A69" s="32" t="s">
        <v>174</v>
      </c>
      <c r="B69" s="32" t="s">
        <v>175</v>
      </c>
      <c r="C69" s="32" t="s">
        <v>23</v>
      </c>
      <c r="D69" s="32" t="s">
        <v>176</v>
      </c>
      <c r="E69" s="34" t="s">
        <v>25</v>
      </c>
      <c r="F69" s="33">
        <f t="shared" si="11"/>
        <v>5</v>
      </c>
      <c r="G69" s="36">
        <v>7726.99</v>
      </c>
      <c r="H69" s="36">
        <f t="shared" si="8"/>
        <v>9953.91</v>
      </c>
      <c r="I69" s="36">
        <f t="shared" si="9"/>
        <v>49769.55</v>
      </c>
      <c r="J69" s="97">
        <f>I69 / J9</f>
        <v>4.1457891834794126E-3</v>
      </c>
      <c r="K69" s="176">
        <f t="shared" si="3"/>
        <v>5</v>
      </c>
      <c r="M69" s="33">
        <v>5</v>
      </c>
    </row>
    <row r="70" spans="1:13" ht="51.95" customHeight="1" x14ac:dyDescent="0.2">
      <c r="A70" s="32" t="s">
        <v>177</v>
      </c>
      <c r="B70" s="32" t="s">
        <v>178</v>
      </c>
      <c r="C70" s="32" t="s">
        <v>23</v>
      </c>
      <c r="D70" s="32" t="s">
        <v>179</v>
      </c>
      <c r="E70" s="34" t="s">
        <v>20</v>
      </c>
      <c r="F70" s="33">
        <f t="shared" si="11"/>
        <v>117.16</v>
      </c>
      <c r="G70" s="36">
        <v>144.44999999999999</v>
      </c>
      <c r="H70" s="36">
        <f t="shared" si="8"/>
        <v>186.08</v>
      </c>
      <c r="I70" s="36">
        <f t="shared" si="9"/>
        <v>21801.13</v>
      </c>
      <c r="J70" s="97">
        <f>I70 / J9</f>
        <v>1.8160278511987456E-3</v>
      </c>
      <c r="K70" s="176">
        <f t="shared" si="3"/>
        <v>117.16</v>
      </c>
      <c r="M70" s="33">
        <v>117.16200000000001</v>
      </c>
    </row>
    <row r="71" spans="1:13" ht="39" customHeight="1" x14ac:dyDescent="0.2">
      <c r="A71" s="32" t="s">
        <v>180</v>
      </c>
      <c r="B71" s="32" t="s">
        <v>181</v>
      </c>
      <c r="C71" s="32" t="s">
        <v>18</v>
      </c>
      <c r="D71" s="32" t="s">
        <v>182</v>
      </c>
      <c r="E71" s="34" t="s">
        <v>20</v>
      </c>
      <c r="F71" s="33">
        <f>ROUND(M71,2)</f>
        <v>834.75</v>
      </c>
      <c r="G71" s="36">
        <v>47.49</v>
      </c>
      <c r="H71" s="36">
        <f t="shared" si="8"/>
        <v>61.18</v>
      </c>
      <c r="I71" s="36">
        <f t="shared" si="9"/>
        <v>51070.01</v>
      </c>
      <c r="J71" s="97">
        <f>I71 / J9</f>
        <v>4.2541171270020616E-3</v>
      </c>
      <c r="K71" s="176">
        <f t="shared" si="3"/>
        <v>834.75</v>
      </c>
      <c r="M71" s="33">
        <v>834.75</v>
      </c>
    </row>
    <row r="72" spans="1:13" ht="24" customHeight="1" x14ac:dyDescent="0.2">
      <c r="A72" s="92" t="s">
        <v>183</v>
      </c>
      <c r="B72" s="92" t="s">
        <v>13</v>
      </c>
      <c r="C72" s="92"/>
      <c r="D72" s="92" t="s">
        <v>184</v>
      </c>
      <c r="E72" s="93"/>
      <c r="F72" s="94">
        <v>1</v>
      </c>
      <c r="G72" s="94" t="s">
        <v>15</v>
      </c>
      <c r="H72" s="95">
        <f>ROUND(I73 + I76,2)</f>
        <v>82317.91</v>
      </c>
      <c r="I72" s="95">
        <f>ROUND(F72 * H72,2)</f>
        <v>82317.91</v>
      </c>
      <c r="J72" s="96">
        <f>I72 / J9</f>
        <v>6.8570581989315111E-3</v>
      </c>
      <c r="K72" s="176">
        <f t="shared" si="3"/>
        <v>1</v>
      </c>
      <c r="M72" s="94">
        <v>1</v>
      </c>
    </row>
    <row r="73" spans="1:13" ht="24" customHeight="1" x14ac:dyDescent="0.2">
      <c r="A73" s="92" t="s">
        <v>185</v>
      </c>
      <c r="B73" s="92" t="s">
        <v>13</v>
      </c>
      <c r="C73" s="92"/>
      <c r="D73" s="92" t="s">
        <v>186</v>
      </c>
      <c r="E73" s="93"/>
      <c r="F73" s="94">
        <v>1</v>
      </c>
      <c r="G73" s="94" t="s">
        <v>15</v>
      </c>
      <c r="H73" s="95">
        <f>ROUND(I74 + I75,2)</f>
        <v>49791.83</v>
      </c>
      <c r="I73" s="95">
        <f>ROUND(F73 * H73,2)</f>
        <v>49791.83</v>
      </c>
      <c r="J73" s="96">
        <f>I73 / J9</f>
        <v>4.1476451010637174E-3</v>
      </c>
      <c r="K73" s="176">
        <f t="shared" si="3"/>
        <v>1</v>
      </c>
      <c r="M73" s="94">
        <v>1</v>
      </c>
    </row>
    <row r="74" spans="1:13" ht="51.95" customHeight="1" x14ac:dyDescent="0.2">
      <c r="A74" s="32" t="s">
        <v>187</v>
      </c>
      <c r="B74" s="32" t="s">
        <v>188</v>
      </c>
      <c r="C74" s="32" t="s">
        <v>18</v>
      </c>
      <c r="D74" s="32" t="s">
        <v>189</v>
      </c>
      <c r="E74" s="34" t="s">
        <v>20</v>
      </c>
      <c r="F74" s="33">
        <v>432.8</v>
      </c>
      <c r="G74" s="36">
        <v>88.29</v>
      </c>
      <c r="H74" s="36">
        <f t="shared" ref="H74:H75" si="12">ROUND(ROUND(G74 * $J$10, 2) + G74, 2)</f>
        <v>113.74</v>
      </c>
      <c r="I74" s="36">
        <f t="shared" ref="I74:I87" si="13">ROUND(F74 * H74,2)</f>
        <v>49226.67</v>
      </c>
      <c r="J74" s="97">
        <f>I74 / J9</f>
        <v>4.1005674358058387E-3</v>
      </c>
      <c r="K74" s="176">
        <f t="shared" si="3"/>
        <v>432.8</v>
      </c>
      <c r="M74" s="33">
        <v>432.80900000000003</v>
      </c>
    </row>
    <row r="75" spans="1:13" ht="26.1" customHeight="1" x14ac:dyDescent="0.2">
      <c r="A75" s="32" t="s">
        <v>190</v>
      </c>
      <c r="B75" s="32" t="s">
        <v>191</v>
      </c>
      <c r="C75" s="32" t="s">
        <v>18</v>
      </c>
      <c r="D75" s="32" t="s">
        <v>192</v>
      </c>
      <c r="E75" s="34" t="s">
        <v>29</v>
      </c>
      <c r="F75" s="33">
        <f>ROUND(M75,2)</f>
        <v>42.75</v>
      </c>
      <c r="G75" s="36">
        <v>10.26</v>
      </c>
      <c r="H75" s="36">
        <f t="shared" si="12"/>
        <v>13.22</v>
      </c>
      <c r="I75" s="36">
        <f t="shared" si="13"/>
        <v>565.16</v>
      </c>
      <c r="J75" s="97">
        <f>I75 / J9</f>
        <v>4.7077665257878052E-5</v>
      </c>
      <c r="K75" s="176">
        <f t="shared" si="3"/>
        <v>42.75</v>
      </c>
      <c r="M75" s="33">
        <v>42.75</v>
      </c>
    </row>
    <row r="76" spans="1:13" ht="24" customHeight="1" x14ac:dyDescent="0.2">
      <c r="A76" s="92" t="s">
        <v>193</v>
      </c>
      <c r="B76" s="92" t="s">
        <v>13</v>
      </c>
      <c r="C76" s="92"/>
      <c r="D76" s="92" t="s">
        <v>194</v>
      </c>
      <c r="E76" s="93"/>
      <c r="F76" s="94">
        <v>1</v>
      </c>
      <c r="G76" s="94" t="s">
        <v>15</v>
      </c>
      <c r="H76" s="95">
        <f>I77</f>
        <v>32526.080000000002</v>
      </c>
      <c r="I76" s="95">
        <f>ROUND(F76 * H76,2)</f>
        <v>32526.080000000002</v>
      </c>
      <c r="J76" s="96">
        <f>I76 / J9</f>
        <v>2.7094130978677941E-3</v>
      </c>
      <c r="K76" s="176">
        <f t="shared" si="3"/>
        <v>1</v>
      </c>
      <c r="M76" s="94">
        <v>1</v>
      </c>
    </row>
    <row r="77" spans="1:13" ht="39" customHeight="1" x14ac:dyDescent="0.2">
      <c r="A77" s="32" t="s">
        <v>195</v>
      </c>
      <c r="B77" s="32" t="s">
        <v>196</v>
      </c>
      <c r="C77" s="32" t="s">
        <v>18</v>
      </c>
      <c r="D77" s="32" t="s">
        <v>197</v>
      </c>
      <c r="E77" s="34" t="s">
        <v>20</v>
      </c>
      <c r="F77" s="33">
        <f>ROUND(M77,2)</f>
        <v>28.46</v>
      </c>
      <c r="G77" s="36">
        <v>887.18</v>
      </c>
      <c r="H77" s="36">
        <f t="shared" ref="H77" si="14">ROUND(ROUND(G77 * $J$10, 2) + G77, 2)</f>
        <v>1142.8699999999999</v>
      </c>
      <c r="I77" s="36">
        <f t="shared" si="13"/>
        <v>32526.080000000002</v>
      </c>
      <c r="J77" s="97">
        <f>I77 / J9</f>
        <v>2.7094130978677941E-3</v>
      </c>
      <c r="K77" s="176">
        <f t="shared" si="3"/>
        <v>28.46</v>
      </c>
      <c r="M77" s="33">
        <v>28.463999999999999</v>
      </c>
    </row>
    <row r="78" spans="1:13" ht="24" customHeight="1" x14ac:dyDescent="0.2">
      <c r="A78" s="92" t="s">
        <v>198</v>
      </c>
      <c r="B78" s="92" t="s">
        <v>13</v>
      </c>
      <c r="C78" s="92"/>
      <c r="D78" s="92" t="s">
        <v>199</v>
      </c>
      <c r="E78" s="93"/>
      <c r="F78" s="94">
        <v>1</v>
      </c>
      <c r="G78" s="94" t="s">
        <v>15</v>
      </c>
      <c r="H78" s="95">
        <f>ROUND(I79 + I80 + I81 + I82 + I83 + I84 + I85 + I86 + I87,2)</f>
        <v>386611.86</v>
      </c>
      <c r="I78" s="95">
        <f>ROUND(F78 * H78,2)</f>
        <v>386611.86</v>
      </c>
      <c r="J78" s="96">
        <f>I78 / J9</f>
        <v>3.2204656610173431E-2</v>
      </c>
      <c r="K78" s="176">
        <f t="shared" ref="K78:K141" si="15">TRUNC(M78,2)</f>
        <v>1</v>
      </c>
      <c r="M78" s="94">
        <v>1</v>
      </c>
    </row>
    <row r="79" spans="1:13" ht="51.95" customHeight="1" x14ac:dyDescent="0.2">
      <c r="A79" s="32" t="s">
        <v>200</v>
      </c>
      <c r="B79" s="32" t="s">
        <v>3234</v>
      </c>
      <c r="C79" s="32" t="s">
        <v>18</v>
      </c>
      <c r="D79" s="32" t="s">
        <v>3235</v>
      </c>
      <c r="E79" s="34" t="s">
        <v>20</v>
      </c>
      <c r="F79" s="33">
        <v>402.71</v>
      </c>
      <c r="G79" s="36">
        <v>79.08</v>
      </c>
      <c r="H79" s="36">
        <f t="shared" ref="H79:H87" si="16">ROUND(ROUND(G79 * $J$10, 2) + G79, 2)</f>
        <v>101.87</v>
      </c>
      <c r="I79" s="36">
        <f t="shared" si="13"/>
        <v>41024.07</v>
      </c>
      <c r="J79" s="97">
        <f>I79 / J9</f>
        <v>3.4172932178069175E-3</v>
      </c>
      <c r="K79" s="176">
        <f t="shared" si="15"/>
        <v>402.71</v>
      </c>
      <c r="M79" s="33">
        <v>402.71789999999999</v>
      </c>
    </row>
    <row r="80" spans="1:13" ht="39" customHeight="1" x14ac:dyDescent="0.2">
      <c r="A80" s="32" t="s">
        <v>201</v>
      </c>
      <c r="B80" s="32" t="s">
        <v>202</v>
      </c>
      <c r="C80" s="32" t="s">
        <v>18</v>
      </c>
      <c r="D80" s="32" t="s">
        <v>203</v>
      </c>
      <c r="E80" s="34" t="s">
        <v>20</v>
      </c>
      <c r="F80" s="33">
        <v>2319.63</v>
      </c>
      <c r="G80" s="36">
        <v>72.790000000000006</v>
      </c>
      <c r="H80" s="36">
        <f t="shared" si="16"/>
        <v>93.77</v>
      </c>
      <c r="I80" s="36">
        <f t="shared" si="13"/>
        <v>217511.71</v>
      </c>
      <c r="J80" s="97">
        <f>I80 / J9</f>
        <v>1.8118662808848197E-2</v>
      </c>
      <c r="K80" s="176">
        <f t="shared" si="15"/>
        <v>2319.63</v>
      </c>
      <c r="M80" s="33">
        <v>2319.6379999999999</v>
      </c>
    </row>
    <row r="81" spans="1:13" ht="51.95" customHeight="1" x14ac:dyDescent="0.2">
      <c r="A81" s="32" t="s">
        <v>204</v>
      </c>
      <c r="B81" s="32" t="s">
        <v>205</v>
      </c>
      <c r="C81" s="32" t="s">
        <v>18</v>
      </c>
      <c r="D81" s="32" t="s">
        <v>206</v>
      </c>
      <c r="E81" s="34" t="s">
        <v>29</v>
      </c>
      <c r="F81" s="33">
        <f t="shared" ref="F80:F87" si="17">ROUND(M81,2)</f>
        <v>744.03</v>
      </c>
      <c r="G81" s="36">
        <v>49.14</v>
      </c>
      <c r="H81" s="36">
        <f t="shared" si="16"/>
        <v>63.3</v>
      </c>
      <c r="I81" s="36">
        <f t="shared" si="13"/>
        <v>47097.1</v>
      </c>
      <c r="J81" s="97">
        <f>I81 / J9</f>
        <v>3.9231748680317226E-3</v>
      </c>
      <c r="K81" s="176">
        <f t="shared" si="15"/>
        <v>744.03</v>
      </c>
      <c r="M81" s="33">
        <v>744.03</v>
      </c>
    </row>
    <row r="82" spans="1:13" ht="26.1" customHeight="1" x14ac:dyDescent="0.2">
      <c r="A82" s="32" t="s">
        <v>207</v>
      </c>
      <c r="B82" s="32" t="s">
        <v>208</v>
      </c>
      <c r="C82" s="32" t="s">
        <v>18</v>
      </c>
      <c r="D82" s="32" t="s">
        <v>209</v>
      </c>
      <c r="E82" s="34" t="s">
        <v>20</v>
      </c>
      <c r="F82" s="33">
        <v>14.62</v>
      </c>
      <c r="G82" s="36">
        <v>150.55000000000001</v>
      </c>
      <c r="H82" s="36">
        <f t="shared" si="16"/>
        <v>193.94</v>
      </c>
      <c r="I82" s="36">
        <f t="shared" si="13"/>
        <v>2835.4</v>
      </c>
      <c r="J82" s="97">
        <f>I82 / J9</f>
        <v>2.3618800352499727E-4</v>
      </c>
      <c r="K82" s="176">
        <f t="shared" si="15"/>
        <v>14.62</v>
      </c>
      <c r="M82" s="33">
        <v>14.6275</v>
      </c>
    </row>
    <row r="83" spans="1:13" ht="26.1" customHeight="1" x14ac:dyDescent="0.2">
      <c r="A83" s="32" t="s">
        <v>210</v>
      </c>
      <c r="B83" s="32" t="s">
        <v>211</v>
      </c>
      <c r="C83" s="32" t="s">
        <v>18</v>
      </c>
      <c r="D83" s="32" t="s">
        <v>212</v>
      </c>
      <c r="E83" s="34" t="s">
        <v>20</v>
      </c>
      <c r="F83" s="33">
        <f t="shared" si="17"/>
        <v>484.33</v>
      </c>
      <c r="G83" s="36">
        <v>20.29</v>
      </c>
      <c r="H83" s="36">
        <f t="shared" si="16"/>
        <v>26.14</v>
      </c>
      <c r="I83" s="36">
        <f t="shared" si="13"/>
        <v>12660.39</v>
      </c>
      <c r="J83" s="97">
        <f>I83 / J9</f>
        <v>1.0546068413443746E-3</v>
      </c>
      <c r="K83" s="176">
        <f t="shared" si="15"/>
        <v>484.33</v>
      </c>
      <c r="M83" s="33">
        <v>484.33</v>
      </c>
    </row>
    <row r="84" spans="1:13" ht="26.1" customHeight="1" x14ac:dyDescent="0.2">
      <c r="A84" s="32" t="s">
        <v>213</v>
      </c>
      <c r="B84" s="32" t="s">
        <v>214</v>
      </c>
      <c r="C84" s="32" t="s">
        <v>18</v>
      </c>
      <c r="D84" s="32" t="s">
        <v>215</v>
      </c>
      <c r="E84" s="34" t="s">
        <v>20</v>
      </c>
      <c r="F84" s="33">
        <f t="shared" si="17"/>
        <v>354.51</v>
      </c>
      <c r="G84" s="36">
        <v>65.67</v>
      </c>
      <c r="H84" s="36">
        <f t="shared" si="16"/>
        <v>84.6</v>
      </c>
      <c r="I84" s="36">
        <f t="shared" si="13"/>
        <v>29991.55</v>
      </c>
      <c r="J84" s="97">
        <f>I84 / J9</f>
        <v>2.4982874787049907E-3</v>
      </c>
      <c r="K84" s="176">
        <f t="shared" si="15"/>
        <v>354.51</v>
      </c>
      <c r="M84" s="33">
        <v>354.51</v>
      </c>
    </row>
    <row r="85" spans="1:13" ht="39" customHeight="1" x14ac:dyDescent="0.2">
      <c r="A85" s="32" t="s">
        <v>216</v>
      </c>
      <c r="B85" s="32" t="s">
        <v>217</v>
      </c>
      <c r="C85" s="32" t="s">
        <v>18</v>
      </c>
      <c r="D85" s="32" t="s">
        <v>218</v>
      </c>
      <c r="E85" s="34" t="s">
        <v>20</v>
      </c>
      <c r="F85" s="33">
        <f t="shared" si="17"/>
        <v>149</v>
      </c>
      <c r="G85" s="36">
        <v>35.729999999999997</v>
      </c>
      <c r="H85" s="36">
        <f t="shared" si="16"/>
        <v>46.03</v>
      </c>
      <c r="I85" s="36">
        <f t="shared" si="13"/>
        <v>6858.47</v>
      </c>
      <c r="J85" s="97">
        <f>I85 / J9</f>
        <v>5.7130857605138181E-4</v>
      </c>
      <c r="K85" s="176">
        <f t="shared" si="15"/>
        <v>149</v>
      </c>
      <c r="M85" s="33">
        <v>149</v>
      </c>
    </row>
    <row r="86" spans="1:13" ht="24" customHeight="1" x14ac:dyDescent="0.2">
      <c r="A86" s="32" t="s">
        <v>219</v>
      </c>
      <c r="B86" s="32" t="s">
        <v>220</v>
      </c>
      <c r="C86" s="32" t="s">
        <v>23</v>
      </c>
      <c r="D86" s="32" t="s">
        <v>221</v>
      </c>
      <c r="E86" s="34" t="s">
        <v>37</v>
      </c>
      <c r="F86" s="33">
        <f t="shared" si="17"/>
        <v>48.43</v>
      </c>
      <c r="G86" s="36">
        <v>142.28</v>
      </c>
      <c r="H86" s="36">
        <f t="shared" si="16"/>
        <v>183.29</v>
      </c>
      <c r="I86" s="36">
        <f t="shared" si="13"/>
        <v>8876.73</v>
      </c>
      <c r="J86" s="97">
        <f>I86 / J9</f>
        <v>7.3942905287805913E-4</v>
      </c>
      <c r="K86" s="176">
        <f t="shared" si="15"/>
        <v>48.43</v>
      </c>
      <c r="M86" s="33">
        <v>48.433</v>
      </c>
    </row>
    <row r="87" spans="1:13" ht="26.1" customHeight="1" x14ac:dyDescent="0.2">
      <c r="A87" s="32" t="s">
        <v>222</v>
      </c>
      <c r="B87" s="32" t="s">
        <v>223</v>
      </c>
      <c r="C87" s="32" t="s">
        <v>18</v>
      </c>
      <c r="D87" s="32" t="s">
        <v>224</v>
      </c>
      <c r="E87" s="34" t="s">
        <v>20</v>
      </c>
      <c r="F87" s="33">
        <f t="shared" si="17"/>
        <v>297</v>
      </c>
      <c r="G87" s="36">
        <v>51.64</v>
      </c>
      <c r="H87" s="36">
        <f t="shared" si="16"/>
        <v>66.52</v>
      </c>
      <c r="I87" s="36">
        <f t="shared" si="13"/>
        <v>19756.439999999999</v>
      </c>
      <c r="J87" s="97">
        <f>I87 / J9</f>
        <v>1.6457057629827878E-3</v>
      </c>
      <c r="K87" s="176">
        <f t="shared" si="15"/>
        <v>297</v>
      </c>
      <c r="M87" s="33">
        <v>297</v>
      </c>
    </row>
    <row r="88" spans="1:13" ht="24" customHeight="1" x14ac:dyDescent="0.2">
      <c r="A88" s="92" t="s">
        <v>225</v>
      </c>
      <c r="B88" s="92" t="s">
        <v>13</v>
      </c>
      <c r="C88" s="92"/>
      <c r="D88" s="92" t="s">
        <v>226</v>
      </c>
      <c r="E88" s="93"/>
      <c r="F88" s="94">
        <v>1</v>
      </c>
      <c r="G88" s="94" t="s">
        <v>15</v>
      </c>
      <c r="H88" s="95">
        <f>ROUND(I89 + I92,2)</f>
        <v>145257.07999999999</v>
      </c>
      <c r="I88" s="95">
        <f>ROUND(F88 * H88,2)</f>
        <v>145257.07999999999</v>
      </c>
      <c r="J88" s="96">
        <f>I88 / J9</f>
        <v>1.2099872936118644E-2</v>
      </c>
      <c r="K88" s="176">
        <f t="shared" si="15"/>
        <v>1</v>
      </c>
      <c r="M88" s="94">
        <v>1</v>
      </c>
    </row>
    <row r="89" spans="1:13" ht="24" customHeight="1" x14ac:dyDescent="0.2">
      <c r="A89" s="92" t="s">
        <v>227</v>
      </c>
      <c r="B89" s="92" t="s">
        <v>13</v>
      </c>
      <c r="C89" s="92"/>
      <c r="D89" s="92" t="s">
        <v>228</v>
      </c>
      <c r="E89" s="93"/>
      <c r="F89" s="94">
        <v>1</v>
      </c>
      <c r="G89" s="94" t="s">
        <v>15</v>
      </c>
      <c r="H89" s="95">
        <f>ROUND(I90 + I91,2)</f>
        <v>83737.05</v>
      </c>
      <c r="I89" s="95">
        <f>ROUND(F89 * H89,2)</f>
        <v>83737.05</v>
      </c>
      <c r="J89" s="96">
        <f>I89 / J9</f>
        <v>6.9752721522793508E-3</v>
      </c>
      <c r="K89" s="176">
        <f t="shared" si="15"/>
        <v>1</v>
      </c>
      <c r="M89" s="94">
        <v>1</v>
      </c>
    </row>
    <row r="90" spans="1:13" ht="51.95" customHeight="1" x14ac:dyDescent="0.2">
      <c r="A90" s="32" t="s">
        <v>229</v>
      </c>
      <c r="B90" s="32" t="s">
        <v>230</v>
      </c>
      <c r="C90" s="32" t="s">
        <v>18</v>
      </c>
      <c r="D90" s="32" t="s">
        <v>231</v>
      </c>
      <c r="E90" s="34" t="s">
        <v>20</v>
      </c>
      <c r="F90" s="33">
        <v>969.74</v>
      </c>
      <c r="G90" s="36">
        <v>53.84</v>
      </c>
      <c r="H90" s="36">
        <f t="shared" ref="H90:H94" si="18">ROUND(ROUND(G90 * $J$10, 2) + G90, 2)</f>
        <v>69.36</v>
      </c>
      <c r="I90" s="36">
        <f t="shared" ref="I90:I94" si="19">ROUND(F90 * H90,2)</f>
        <v>67261.17</v>
      </c>
      <c r="J90" s="97">
        <f>I90 / J9</f>
        <v>5.6028360926343506E-3</v>
      </c>
      <c r="K90" s="176">
        <f t="shared" si="15"/>
        <v>969.74</v>
      </c>
      <c r="M90" s="33">
        <v>969.74900000000002</v>
      </c>
    </row>
    <row r="91" spans="1:13" ht="51.95" customHeight="1" x14ac:dyDescent="0.2">
      <c r="A91" s="32" t="s">
        <v>232</v>
      </c>
      <c r="B91" s="32" t="s">
        <v>233</v>
      </c>
      <c r="C91" s="32" t="s">
        <v>18</v>
      </c>
      <c r="D91" s="32" t="s">
        <v>234</v>
      </c>
      <c r="E91" s="34" t="s">
        <v>20</v>
      </c>
      <c r="F91" s="33">
        <v>969.74</v>
      </c>
      <c r="G91" s="36">
        <v>13.19</v>
      </c>
      <c r="H91" s="36">
        <f t="shared" si="18"/>
        <v>16.989999999999998</v>
      </c>
      <c r="I91" s="36">
        <f t="shared" si="19"/>
        <v>16475.88</v>
      </c>
      <c r="J91" s="97">
        <f>I91 / J9</f>
        <v>1.3724360596449995E-3</v>
      </c>
      <c r="K91" s="176">
        <f t="shared" si="15"/>
        <v>969.74</v>
      </c>
      <c r="M91" s="33">
        <v>969.74900000000002</v>
      </c>
    </row>
    <row r="92" spans="1:13" ht="24" customHeight="1" x14ac:dyDescent="0.2">
      <c r="A92" s="92" t="s">
        <v>235</v>
      </c>
      <c r="B92" s="92" t="s">
        <v>13</v>
      </c>
      <c r="C92" s="92"/>
      <c r="D92" s="92" t="s">
        <v>236</v>
      </c>
      <c r="E92" s="93"/>
      <c r="F92" s="94">
        <v>1</v>
      </c>
      <c r="G92" s="94" t="s">
        <v>15</v>
      </c>
      <c r="H92" s="95">
        <f>ROUND(I93 + I94,2)</f>
        <v>61520.03</v>
      </c>
      <c r="I92" s="95">
        <f>ROUND(F92 * H92,2)</f>
        <v>61520.03</v>
      </c>
      <c r="J92" s="96">
        <f>I92 / J9</f>
        <v>5.1246007838392947E-3</v>
      </c>
      <c r="K92" s="176">
        <f t="shared" si="15"/>
        <v>1</v>
      </c>
      <c r="M92" s="94">
        <v>1</v>
      </c>
    </row>
    <row r="93" spans="1:13" ht="51.95" customHeight="1" x14ac:dyDescent="0.2">
      <c r="A93" s="32" t="s">
        <v>237</v>
      </c>
      <c r="B93" s="32" t="s">
        <v>238</v>
      </c>
      <c r="C93" s="32" t="s">
        <v>18</v>
      </c>
      <c r="D93" s="32" t="s">
        <v>239</v>
      </c>
      <c r="E93" s="34" t="s">
        <v>20</v>
      </c>
      <c r="F93" s="33">
        <v>75.98</v>
      </c>
      <c r="G93" s="36">
        <v>341.69</v>
      </c>
      <c r="H93" s="36">
        <f t="shared" si="18"/>
        <v>440.17</v>
      </c>
      <c r="I93" s="36">
        <f t="shared" si="19"/>
        <v>33444.120000000003</v>
      </c>
      <c r="J93" s="97">
        <f>I93 / J9</f>
        <v>2.7858855655111914E-3</v>
      </c>
      <c r="K93" s="176">
        <f t="shared" si="15"/>
        <v>75.98</v>
      </c>
      <c r="M93" s="33">
        <v>75.986999999999995</v>
      </c>
    </row>
    <row r="94" spans="1:13" ht="39" customHeight="1" x14ac:dyDescent="0.2">
      <c r="A94" s="32" t="s">
        <v>240</v>
      </c>
      <c r="B94" s="32" t="s">
        <v>241</v>
      </c>
      <c r="C94" s="32" t="s">
        <v>18</v>
      </c>
      <c r="D94" s="32" t="s">
        <v>242</v>
      </c>
      <c r="E94" s="34" t="s">
        <v>20</v>
      </c>
      <c r="F94" s="33">
        <f t="shared" ref="F90:F94" si="20">ROUND(M94,2)</f>
        <v>183.06</v>
      </c>
      <c r="G94" s="36">
        <v>119.06</v>
      </c>
      <c r="H94" s="36">
        <f t="shared" si="18"/>
        <v>153.37</v>
      </c>
      <c r="I94" s="36">
        <f t="shared" si="19"/>
        <v>28075.91</v>
      </c>
      <c r="J94" s="97">
        <f>I94 / J9</f>
        <v>2.3387152183281038E-3</v>
      </c>
      <c r="K94" s="176">
        <f t="shared" si="15"/>
        <v>183.06</v>
      </c>
      <c r="M94" s="33">
        <v>183.06100000000001</v>
      </c>
    </row>
    <row r="95" spans="1:13" ht="24" customHeight="1" x14ac:dyDescent="0.2">
      <c r="A95" s="92" t="s">
        <v>243</v>
      </c>
      <c r="B95" s="92" t="s">
        <v>13</v>
      </c>
      <c r="C95" s="92"/>
      <c r="D95" s="92" t="s">
        <v>244</v>
      </c>
      <c r="E95" s="93"/>
      <c r="F95" s="94">
        <v>1</v>
      </c>
      <c r="G95" s="94" t="s">
        <v>15</v>
      </c>
      <c r="H95" s="95">
        <f>ROUND(I96 + I100 + I105,2)</f>
        <v>87314.11</v>
      </c>
      <c r="I95" s="95">
        <f>ROUND(F95 * H95,2)</f>
        <v>87314.11</v>
      </c>
      <c r="J95" s="96">
        <f>I95 / J9</f>
        <v>7.2732402202377085E-3</v>
      </c>
      <c r="K95" s="176">
        <f t="shared" si="15"/>
        <v>1</v>
      </c>
      <c r="M95" s="94">
        <v>1</v>
      </c>
    </row>
    <row r="96" spans="1:13" ht="24" customHeight="1" x14ac:dyDescent="0.2">
      <c r="A96" s="92" t="s">
        <v>245</v>
      </c>
      <c r="B96" s="92" t="s">
        <v>13</v>
      </c>
      <c r="C96" s="92"/>
      <c r="D96" s="92" t="s">
        <v>246</v>
      </c>
      <c r="E96" s="93"/>
      <c r="F96" s="94">
        <v>1</v>
      </c>
      <c r="G96" s="94" t="s">
        <v>15</v>
      </c>
      <c r="H96" s="95">
        <f>ROUND(I97 + I98 + I99,2)</f>
        <v>5543.46</v>
      </c>
      <c r="I96" s="95">
        <f>ROUND(F96 * H96,2)</f>
        <v>5543.46</v>
      </c>
      <c r="J96" s="96">
        <f>I96 / J9</f>
        <v>4.6176862171851634E-4</v>
      </c>
      <c r="K96" s="176">
        <f t="shared" si="15"/>
        <v>1</v>
      </c>
      <c r="M96" s="94">
        <v>1</v>
      </c>
    </row>
    <row r="97" spans="1:13" ht="51.95" customHeight="1" x14ac:dyDescent="0.2">
      <c r="A97" s="32" t="s">
        <v>247</v>
      </c>
      <c r="B97" s="32" t="s">
        <v>248</v>
      </c>
      <c r="C97" s="32" t="s">
        <v>23</v>
      </c>
      <c r="D97" s="32" t="s">
        <v>249</v>
      </c>
      <c r="E97" s="34" t="s">
        <v>25</v>
      </c>
      <c r="F97" s="33">
        <f t="shared" ref="F97:F109" si="21">ROUND(M97,2)</f>
        <v>2</v>
      </c>
      <c r="G97" s="36">
        <v>1366.37</v>
      </c>
      <c r="H97" s="36">
        <f t="shared" ref="H97:H109" si="22">ROUND(ROUND(G97 * $J$10, 2) + G97, 2)</f>
        <v>1760.16</v>
      </c>
      <c r="I97" s="36">
        <f t="shared" ref="I97:I109" si="23">ROUND(F97 * H97,2)</f>
        <v>3520.32</v>
      </c>
      <c r="J97" s="97">
        <f>I97 / J9</f>
        <v>2.9324164229707216E-4</v>
      </c>
      <c r="K97" s="176">
        <f t="shared" si="15"/>
        <v>2</v>
      </c>
      <c r="M97" s="33">
        <v>2</v>
      </c>
    </row>
    <row r="98" spans="1:13" ht="51.95" customHeight="1" x14ac:dyDescent="0.2">
      <c r="A98" s="32" t="s">
        <v>250</v>
      </c>
      <c r="B98" s="32" t="s">
        <v>251</v>
      </c>
      <c r="C98" s="32" t="s">
        <v>23</v>
      </c>
      <c r="D98" s="32" t="s">
        <v>252</v>
      </c>
      <c r="E98" s="34" t="s">
        <v>25</v>
      </c>
      <c r="F98" s="33">
        <f t="shared" si="21"/>
        <v>1</v>
      </c>
      <c r="G98" s="36">
        <v>820.11</v>
      </c>
      <c r="H98" s="36">
        <f t="shared" si="22"/>
        <v>1056.47</v>
      </c>
      <c r="I98" s="36">
        <f t="shared" si="23"/>
        <v>1056.47</v>
      </c>
      <c r="J98" s="97">
        <f>I98 / J9</f>
        <v>8.80036467814255E-5</v>
      </c>
      <c r="K98" s="176">
        <f t="shared" si="15"/>
        <v>1</v>
      </c>
      <c r="M98" s="33">
        <v>1</v>
      </c>
    </row>
    <row r="99" spans="1:13" ht="51.95" customHeight="1" x14ac:dyDescent="0.2">
      <c r="A99" s="32" t="s">
        <v>253</v>
      </c>
      <c r="B99" s="32" t="s">
        <v>254</v>
      </c>
      <c r="C99" s="32" t="s">
        <v>23</v>
      </c>
      <c r="D99" s="32" t="s">
        <v>255</v>
      </c>
      <c r="E99" s="34" t="s">
        <v>25</v>
      </c>
      <c r="F99" s="33">
        <f t="shared" si="21"/>
        <v>1</v>
      </c>
      <c r="G99" s="36">
        <v>750.4</v>
      </c>
      <c r="H99" s="36">
        <f t="shared" si="22"/>
        <v>966.67</v>
      </c>
      <c r="I99" s="36">
        <f t="shared" si="23"/>
        <v>966.67</v>
      </c>
      <c r="J99" s="97">
        <f>I99 / J9</f>
        <v>8.0523332640018721E-5</v>
      </c>
      <c r="K99" s="176">
        <f t="shared" si="15"/>
        <v>1</v>
      </c>
      <c r="M99" s="33">
        <v>1</v>
      </c>
    </row>
    <row r="100" spans="1:13" ht="24" customHeight="1" x14ac:dyDescent="0.2">
      <c r="A100" s="92" t="s">
        <v>256</v>
      </c>
      <c r="B100" s="92" t="s">
        <v>13</v>
      </c>
      <c r="C100" s="92"/>
      <c r="D100" s="92" t="s">
        <v>257</v>
      </c>
      <c r="E100" s="93"/>
      <c r="F100" s="94">
        <v>1</v>
      </c>
      <c r="G100" s="94" t="s">
        <v>15</v>
      </c>
      <c r="H100" s="95">
        <f>ROUND(I101 + I102 + I103 + I104,2)</f>
        <v>65607.59</v>
      </c>
      <c r="I100" s="95">
        <f>ROUND(F100 * H100,2)</f>
        <v>65607.59</v>
      </c>
      <c r="J100" s="96">
        <f>I100 / J9</f>
        <v>5.4650933547952928E-3</v>
      </c>
      <c r="K100" s="176">
        <f t="shared" si="15"/>
        <v>1</v>
      </c>
      <c r="M100" s="94">
        <v>1</v>
      </c>
    </row>
    <row r="101" spans="1:13" ht="39" customHeight="1" x14ac:dyDescent="0.2">
      <c r="A101" s="32" t="s">
        <v>258</v>
      </c>
      <c r="B101" s="32" t="s">
        <v>259</v>
      </c>
      <c r="C101" s="32" t="s">
        <v>23</v>
      </c>
      <c r="D101" s="32" t="s">
        <v>260</v>
      </c>
      <c r="E101" s="34" t="s">
        <v>20</v>
      </c>
      <c r="F101" s="33">
        <f t="shared" si="21"/>
        <v>8.9600000000000009</v>
      </c>
      <c r="G101" s="36">
        <v>722.05</v>
      </c>
      <c r="H101" s="36">
        <f t="shared" si="22"/>
        <v>930.14</v>
      </c>
      <c r="I101" s="36">
        <f t="shared" si="23"/>
        <v>8334.0499999999993</v>
      </c>
      <c r="J101" s="97">
        <f>I101 / J9</f>
        <v>6.9422396514689393E-4</v>
      </c>
      <c r="K101" s="176">
        <f t="shared" si="15"/>
        <v>8.9600000000000009</v>
      </c>
      <c r="M101" s="33">
        <v>8.9600000000000009</v>
      </c>
    </row>
    <row r="102" spans="1:13" ht="39" customHeight="1" x14ac:dyDescent="0.2">
      <c r="A102" s="32" t="s">
        <v>261</v>
      </c>
      <c r="B102" s="32" t="s">
        <v>262</v>
      </c>
      <c r="C102" s="32" t="s">
        <v>23</v>
      </c>
      <c r="D102" s="32" t="s">
        <v>263</v>
      </c>
      <c r="E102" s="34" t="s">
        <v>20</v>
      </c>
      <c r="F102" s="33">
        <f t="shared" si="21"/>
        <v>2.88</v>
      </c>
      <c r="G102" s="36">
        <v>893.86</v>
      </c>
      <c r="H102" s="36">
        <f t="shared" si="22"/>
        <v>1151.47</v>
      </c>
      <c r="I102" s="36">
        <f t="shared" si="23"/>
        <v>3316.23</v>
      </c>
      <c r="J102" s="97">
        <f>I102 / J9</f>
        <v>2.762410040663404E-4</v>
      </c>
      <c r="K102" s="176">
        <f t="shared" si="15"/>
        <v>2.88</v>
      </c>
      <c r="M102" s="33">
        <v>2.88</v>
      </c>
    </row>
    <row r="103" spans="1:13" ht="26.1" customHeight="1" x14ac:dyDescent="0.2">
      <c r="A103" s="32" t="s">
        <v>264</v>
      </c>
      <c r="B103" s="32" t="s">
        <v>265</v>
      </c>
      <c r="C103" s="32" t="s">
        <v>23</v>
      </c>
      <c r="D103" s="32" t="s">
        <v>266</v>
      </c>
      <c r="E103" s="34" t="s">
        <v>20</v>
      </c>
      <c r="F103" s="33">
        <f t="shared" si="21"/>
        <v>38.299999999999997</v>
      </c>
      <c r="G103" s="36">
        <v>1014.25</v>
      </c>
      <c r="H103" s="36">
        <f t="shared" si="22"/>
        <v>1306.56</v>
      </c>
      <c r="I103" s="36">
        <f t="shared" si="23"/>
        <v>50041.25</v>
      </c>
      <c r="J103" s="97">
        <f>I103 / J9</f>
        <v>4.1684217152413309E-3</v>
      </c>
      <c r="K103" s="176">
        <f t="shared" si="15"/>
        <v>38.299999999999997</v>
      </c>
      <c r="M103" s="33">
        <v>38.304000000000002</v>
      </c>
    </row>
    <row r="104" spans="1:13" ht="26.1" customHeight="1" x14ac:dyDescent="0.2">
      <c r="A104" s="32" t="s">
        <v>267</v>
      </c>
      <c r="B104" s="32" t="s">
        <v>268</v>
      </c>
      <c r="C104" s="32" t="s">
        <v>23</v>
      </c>
      <c r="D104" s="32" t="s">
        <v>269</v>
      </c>
      <c r="E104" s="34" t="s">
        <v>25</v>
      </c>
      <c r="F104" s="33">
        <f t="shared" si="21"/>
        <v>2</v>
      </c>
      <c r="G104" s="36">
        <v>1519.97</v>
      </c>
      <c r="H104" s="36">
        <f t="shared" si="22"/>
        <v>1958.03</v>
      </c>
      <c r="I104" s="36">
        <f t="shared" si="23"/>
        <v>3916.06</v>
      </c>
      <c r="J104" s="97">
        <f>I104 / J9</f>
        <v>3.2620667034072818E-4</v>
      </c>
      <c r="K104" s="176">
        <f t="shared" si="15"/>
        <v>2</v>
      </c>
      <c r="M104" s="33">
        <v>2</v>
      </c>
    </row>
    <row r="105" spans="1:13" ht="24" customHeight="1" x14ac:dyDescent="0.2">
      <c r="A105" s="92" t="s">
        <v>270</v>
      </c>
      <c r="B105" s="92" t="s">
        <v>13</v>
      </c>
      <c r="C105" s="92"/>
      <c r="D105" s="92" t="s">
        <v>271</v>
      </c>
      <c r="E105" s="93"/>
      <c r="F105" s="94">
        <v>1</v>
      </c>
      <c r="G105" s="94" t="s">
        <v>15</v>
      </c>
      <c r="H105" s="95">
        <f>I106 + I107 + I108 + I109</f>
        <v>16163.060000000001</v>
      </c>
      <c r="I105" s="95">
        <f t="shared" ref="I105:I135" si="24">TRUNC(F105 * H105,2)</f>
        <v>16163.06</v>
      </c>
      <c r="J105" s="96">
        <f>I105 / J9</f>
        <v>1.3463782437238986E-3</v>
      </c>
      <c r="K105" s="176">
        <f t="shared" si="15"/>
        <v>1</v>
      </c>
      <c r="M105" s="94">
        <v>1</v>
      </c>
    </row>
    <row r="106" spans="1:13" ht="65.099999999999994" customHeight="1" x14ac:dyDescent="0.2">
      <c r="A106" s="32" t="s">
        <v>272</v>
      </c>
      <c r="B106" s="32" t="s">
        <v>273</v>
      </c>
      <c r="C106" s="32" t="s">
        <v>23</v>
      </c>
      <c r="D106" s="32" t="s">
        <v>274</v>
      </c>
      <c r="E106" s="34" t="s">
        <v>20</v>
      </c>
      <c r="F106" s="33">
        <f t="shared" si="21"/>
        <v>2.5</v>
      </c>
      <c r="G106" s="36">
        <v>1424.26</v>
      </c>
      <c r="H106" s="36">
        <f t="shared" si="22"/>
        <v>1834.73</v>
      </c>
      <c r="I106" s="36">
        <f t="shared" si="23"/>
        <v>4586.83</v>
      </c>
      <c r="J106" s="97">
        <f>I106 / J9</f>
        <v>3.8208161818740322E-4</v>
      </c>
      <c r="K106" s="176">
        <f t="shared" si="15"/>
        <v>2.5</v>
      </c>
      <c r="M106" s="33">
        <v>2.5</v>
      </c>
    </row>
    <row r="107" spans="1:13" ht="65.099999999999994" customHeight="1" x14ac:dyDescent="0.2">
      <c r="A107" s="32" t="s">
        <v>275</v>
      </c>
      <c r="B107" s="32" t="s">
        <v>276</v>
      </c>
      <c r="C107" s="32" t="s">
        <v>23</v>
      </c>
      <c r="D107" s="32" t="s">
        <v>277</v>
      </c>
      <c r="E107" s="34" t="s">
        <v>20</v>
      </c>
      <c r="F107" s="33">
        <f t="shared" si="21"/>
        <v>4.55</v>
      </c>
      <c r="G107" s="36">
        <v>1432.89</v>
      </c>
      <c r="H107" s="36">
        <f t="shared" si="22"/>
        <v>1845.85</v>
      </c>
      <c r="I107" s="36">
        <f t="shared" si="23"/>
        <v>8398.6200000000008</v>
      </c>
      <c r="J107" s="97">
        <f>I107 / J9</f>
        <v>6.9960262755347133E-4</v>
      </c>
      <c r="K107" s="176">
        <f t="shared" si="15"/>
        <v>4.55</v>
      </c>
      <c r="M107" s="33">
        <v>4.55</v>
      </c>
    </row>
    <row r="108" spans="1:13" ht="65.099999999999994" customHeight="1" x14ac:dyDescent="0.2">
      <c r="A108" s="32" t="s">
        <v>278</v>
      </c>
      <c r="B108" s="32" t="s">
        <v>279</v>
      </c>
      <c r="C108" s="32" t="s">
        <v>23</v>
      </c>
      <c r="D108" s="32" t="s">
        <v>280</v>
      </c>
      <c r="E108" s="34" t="s">
        <v>20</v>
      </c>
      <c r="F108" s="33">
        <f t="shared" si="21"/>
        <v>1.3</v>
      </c>
      <c r="G108" s="36">
        <v>1407.94</v>
      </c>
      <c r="H108" s="36">
        <f t="shared" si="22"/>
        <v>1813.71</v>
      </c>
      <c r="I108" s="36">
        <f t="shared" si="23"/>
        <v>2357.8200000000002</v>
      </c>
      <c r="J108" s="97">
        <f>I108 / J9</f>
        <v>1.9640572704779187E-4</v>
      </c>
      <c r="K108" s="176">
        <f t="shared" si="15"/>
        <v>1.3</v>
      </c>
      <c r="M108" s="33">
        <v>1.3</v>
      </c>
    </row>
    <row r="109" spans="1:13" ht="78" customHeight="1" x14ac:dyDescent="0.2">
      <c r="A109" s="32" t="s">
        <v>281</v>
      </c>
      <c r="B109" s="32" t="s">
        <v>282</v>
      </c>
      <c r="C109" s="32" t="s">
        <v>23</v>
      </c>
      <c r="D109" s="32" t="s">
        <v>283</v>
      </c>
      <c r="E109" s="34" t="s">
        <v>20</v>
      </c>
      <c r="F109" s="33">
        <f t="shared" si="21"/>
        <v>0.5</v>
      </c>
      <c r="G109" s="36">
        <v>1272.77</v>
      </c>
      <c r="H109" s="36">
        <f t="shared" si="22"/>
        <v>1639.58</v>
      </c>
      <c r="I109" s="36">
        <f t="shared" si="23"/>
        <v>819.79</v>
      </c>
      <c r="J109" s="97">
        <f>I109 / J9</f>
        <v>6.8288270935232238E-5</v>
      </c>
      <c r="K109" s="176">
        <f t="shared" si="15"/>
        <v>0.5</v>
      </c>
      <c r="M109" s="33">
        <v>0.5</v>
      </c>
    </row>
    <row r="110" spans="1:13" ht="24" customHeight="1" x14ac:dyDescent="0.2">
      <c r="A110" s="92" t="s">
        <v>284</v>
      </c>
      <c r="B110" s="92" t="s">
        <v>13</v>
      </c>
      <c r="C110" s="92"/>
      <c r="D110" s="92" t="s">
        <v>285</v>
      </c>
      <c r="E110" s="93"/>
      <c r="F110" s="94">
        <v>1</v>
      </c>
      <c r="G110" s="94" t="s">
        <v>15</v>
      </c>
      <c r="H110" s="95">
        <f>I111 + I114</f>
        <v>38257.82</v>
      </c>
      <c r="I110" s="95">
        <f>ROUND(F110 * H110,2)</f>
        <v>38257.82</v>
      </c>
      <c r="J110" s="96">
        <f>I110 / J9</f>
        <v>3.1868653893696516E-3</v>
      </c>
      <c r="K110" s="176">
        <f t="shared" si="15"/>
        <v>1</v>
      </c>
      <c r="M110" s="94">
        <v>1</v>
      </c>
    </row>
    <row r="111" spans="1:13" ht="24" customHeight="1" x14ac:dyDescent="0.2">
      <c r="A111" s="92" t="s">
        <v>286</v>
      </c>
      <c r="B111" s="92" t="s">
        <v>13</v>
      </c>
      <c r="C111" s="92"/>
      <c r="D111" s="92" t="s">
        <v>287</v>
      </c>
      <c r="E111" s="93"/>
      <c r="F111" s="94">
        <v>1</v>
      </c>
      <c r="G111" s="94" t="s">
        <v>15</v>
      </c>
      <c r="H111" s="95">
        <f>I112 + I113</f>
        <v>35928.44</v>
      </c>
      <c r="I111" s="95">
        <f t="shared" si="24"/>
        <v>35928.44</v>
      </c>
      <c r="J111" s="96">
        <f>I111 / J9</f>
        <v>2.9928287061323456E-3</v>
      </c>
      <c r="K111" s="176">
        <f t="shared" si="15"/>
        <v>1</v>
      </c>
      <c r="M111" s="94">
        <v>1</v>
      </c>
    </row>
    <row r="112" spans="1:13" ht="39" customHeight="1" x14ac:dyDescent="0.2">
      <c r="A112" s="32" t="s">
        <v>288</v>
      </c>
      <c r="B112" s="32" t="s">
        <v>289</v>
      </c>
      <c r="C112" s="32" t="s">
        <v>18</v>
      </c>
      <c r="D112" s="32" t="s">
        <v>290</v>
      </c>
      <c r="E112" s="34" t="s">
        <v>20</v>
      </c>
      <c r="F112" s="33">
        <f t="shared" ref="F112:F113" si="25">ROUND(M112,2)</f>
        <v>103.21</v>
      </c>
      <c r="G112" s="36">
        <v>219.15</v>
      </c>
      <c r="H112" s="36">
        <f t="shared" ref="H112:H115" si="26">ROUND(ROUND(G112 * $J$10, 2) + G112, 2)</f>
        <v>282.31</v>
      </c>
      <c r="I112" s="36">
        <f t="shared" ref="I112:I115" si="27">ROUND(F112 * H112,2)</f>
        <v>29137.22</v>
      </c>
      <c r="J112" s="97">
        <f>I112 / J9</f>
        <v>2.4271220357158147E-3</v>
      </c>
      <c r="K112" s="176">
        <f t="shared" si="15"/>
        <v>103.21</v>
      </c>
      <c r="M112" s="33">
        <v>103.21380000000001</v>
      </c>
    </row>
    <row r="113" spans="1:13" ht="39" customHeight="1" x14ac:dyDescent="0.2">
      <c r="A113" s="32" t="s">
        <v>291</v>
      </c>
      <c r="B113" s="32" t="s">
        <v>292</v>
      </c>
      <c r="C113" s="32" t="s">
        <v>18</v>
      </c>
      <c r="D113" s="32" t="s">
        <v>293</v>
      </c>
      <c r="E113" s="34" t="s">
        <v>20</v>
      </c>
      <c r="F113" s="33">
        <f t="shared" si="25"/>
        <v>103.21</v>
      </c>
      <c r="G113" s="36">
        <v>51.08</v>
      </c>
      <c r="H113" s="36">
        <f t="shared" si="26"/>
        <v>65.8</v>
      </c>
      <c r="I113" s="36">
        <f t="shared" si="27"/>
        <v>6791.22</v>
      </c>
      <c r="J113" s="97">
        <f>I113 / J9</f>
        <v>5.6570667041653091E-4</v>
      </c>
      <c r="K113" s="176">
        <f t="shared" si="15"/>
        <v>103.21</v>
      </c>
      <c r="M113" s="33">
        <v>103.21380000000001</v>
      </c>
    </row>
    <row r="114" spans="1:13" ht="24" customHeight="1" x14ac:dyDescent="0.2">
      <c r="A114" s="92" t="s">
        <v>294</v>
      </c>
      <c r="B114" s="92" t="s">
        <v>13</v>
      </c>
      <c r="C114" s="92"/>
      <c r="D114" s="92" t="s">
        <v>295</v>
      </c>
      <c r="E114" s="93"/>
      <c r="F114" s="94">
        <v>1</v>
      </c>
      <c r="G114" s="94" t="s">
        <v>15</v>
      </c>
      <c r="H114" s="95">
        <f>I115</f>
        <v>2329.38</v>
      </c>
      <c r="I114" s="95">
        <f t="shared" si="24"/>
        <v>2329.38</v>
      </c>
      <c r="J114" s="96">
        <f>I114 / J9</f>
        <v>1.9403668323730625E-4</v>
      </c>
      <c r="K114" s="176">
        <f t="shared" si="15"/>
        <v>1</v>
      </c>
      <c r="M114" s="94">
        <v>1</v>
      </c>
    </row>
    <row r="115" spans="1:13" ht="26.1" customHeight="1" x14ac:dyDescent="0.2">
      <c r="A115" s="32" t="s">
        <v>296</v>
      </c>
      <c r="B115" s="32" t="s">
        <v>297</v>
      </c>
      <c r="C115" s="32" t="s">
        <v>18</v>
      </c>
      <c r="D115" s="32" t="s">
        <v>298</v>
      </c>
      <c r="E115" s="34" t="s">
        <v>20</v>
      </c>
      <c r="F115" s="33">
        <f t="shared" ref="F115" si="28">ROUND(M115,2)</f>
        <v>38.81</v>
      </c>
      <c r="G115" s="36">
        <v>46.59</v>
      </c>
      <c r="H115" s="36">
        <f t="shared" si="26"/>
        <v>60.02</v>
      </c>
      <c r="I115" s="36">
        <f t="shared" si="27"/>
        <v>2329.38</v>
      </c>
      <c r="J115" s="97">
        <f>I115 / J9</f>
        <v>1.9403668323730625E-4</v>
      </c>
      <c r="K115" s="176">
        <f t="shared" si="15"/>
        <v>38.81</v>
      </c>
      <c r="M115" s="33">
        <v>38.814</v>
      </c>
    </row>
    <row r="116" spans="1:13" ht="24" customHeight="1" x14ac:dyDescent="0.2">
      <c r="A116" s="92" t="s">
        <v>299</v>
      </c>
      <c r="B116" s="92" t="s">
        <v>13</v>
      </c>
      <c r="C116" s="92"/>
      <c r="D116" s="92" t="s">
        <v>300</v>
      </c>
      <c r="E116" s="93"/>
      <c r="F116" s="94">
        <v>1</v>
      </c>
      <c r="G116" s="94" t="s">
        <v>15</v>
      </c>
      <c r="H116" s="95">
        <f>ROUND(I117 + I124,2)</f>
        <v>23479.62</v>
      </c>
      <c r="I116" s="95">
        <f>ROUND(F116 * H116,2)</f>
        <v>23479.62</v>
      </c>
      <c r="J116" s="96">
        <f>I116 / J9</f>
        <v>1.9558455848647793E-3</v>
      </c>
      <c r="K116" s="176">
        <f t="shared" si="15"/>
        <v>1</v>
      </c>
      <c r="M116" s="94">
        <v>1</v>
      </c>
    </row>
    <row r="117" spans="1:13" ht="24" customHeight="1" x14ac:dyDescent="0.2">
      <c r="A117" s="92" t="s">
        <v>301</v>
      </c>
      <c r="B117" s="92" t="s">
        <v>13</v>
      </c>
      <c r="C117" s="92"/>
      <c r="D117" s="92" t="s">
        <v>302</v>
      </c>
      <c r="E117" s="93"/>
      <c r="F117" s="94">
        <v>1</v>
      </c>
      <c r="G117" s="94" t="s">
        <v>15</v>
      </c>
      <c r="H117" s="95">
        <f>ROUND(I118 + I119 + I120 + I121 + I122 + I123,2)</f>
        <v>19982.599999999999</v>
      </c>
      <c r="I117" s="95">
        <f>ROUND(F117 * H117,2)</f>
        <v>19982.599999999999</v>
      </c>
      <c r="J117" s="96">
        <f>I117 / J9</f>
        <v>1.664544825858295E-3</v>
      </c>
      <c r="K117" s="176">
        <f t="shared" si="15"/>
        <v>1</v>
      </c>
      <c r="M117" s="94">
        <v>1</v>
      </c>
    </row>
    <row r="118" spans="1:13" ht="26.1" customHeight="1" x14ac:dyDescent="0.2">
      <c r="A118" s="32" t="s">
        <v>303</v>
      </c>
      <c r="B118" s="32" t="s">
        <v>304</v>
      </c>
      <c r="C118" s="32" t="s">
        <v>18</v>
      </c>
      <c r="D118" s="32" t="s">
        <v>305</v>
      </c>
      <c r="E118" s="34" t="s">
        <v>20</v>
      </c>
      <c r="F118" s="33">
        <v>362.7</v>
      </c>
      <c r="G118" s="36">
        <v>3.61</v>
      </c>
      <c r="H118" s="36">
        <f t="shared" ref="H118:H123" si="29">ROUND(ROUND(G118 * $J$10, 2) + G118, 2)</f>
        <v>4.6500000000000004</v>
      </c>
      <c r="I118" s="36">
        <f t="shared" ref="I118:I123" si="30">ROUND(F118 * H118,2)</f>
        <v>1686.56</v>
      </c>
      <c r="J118" s="97">
        <f>I118 / J9</f>
        <v>1.4048996234221602E-4</v>
      </c>
      <c r="K118" s="176">
        <f t="shared" si="15"/>
        <v>362.7</v>
      </c>
      <c r="M118" s="33">
        <v>362.70699999999999</v>
      </c>
    </row>
    <row r="119" spans="1:13" ht="26.1" customHeight="1" x14ac:dyDescent="0.2">
      <c r="A119" s="32" t="s">
        <v>306</v>
      </c>
      <c r="B119" s="32" t="s">
        <v>307</v>
      </c>
      <c r="C119" s="32" t="s">
        <v>18</v>
      </c>
      <c r="D119" s="32" t="s">
        <v>308</v>
      </c>
      <c r="E119" s="34" t="s">
        <v>20</v>
      </c>
      <c r="F119" s="33">
        <v>362.7</v>
      </c>
      <c r="G119" s="36">
        <v>15.6</v>
      </c>
      <c r="H119" s="36">
        <f t="shared" si="29"/>
        <v>20.100000000000001</v>
      </c>
      <c r="I119" s="36">
        <f t="shared" si="30"/>
        <v>7290.27</v>
      </c>
      <c r="J119" s="97">
        <f>I119 / J9</f>
        <v>6.0727739171128649E-4</v>
      </c>
      <c r="K119" s="176">
        <f t="shared" si="15"/>
        <v>362.7</v>
      </c>
      <c r="M119" s="33">
        <v>362.70699999999999</v>
      </c>
    </row>
    <row r="120" spans="1:13" ht="26.1" customHeight="1" x14ac:dyDescent="0.2">
      <c r="A120" s="32" t="s">
        <v>309</v>
      </c>
      <c r="B120" s="32" t="s">
        <v>310</v>
      </c>
      <c r="C120" s="32" t="s">
        <v>23</v>
      </c>
      <c r="D120" s="32" t="s">
        <v>311</v>
      </c>
      <c r="E120" s="34" t="s">
        <v>20</v>
      </c>
      <c r="F120" s="33">
        <v>176.23</v>
      </c>
      <c r="G120" s="36">
        <v>27.67</v>
      </c>
      <c r="H120" s="36">
        <f t="shared" si="29"/>
        <v>35.64</v>
      </c>
      <c r="I120" s="36">
        <f t="shared" si="30"/>
        <v>6280.84</v>
      </c>
      <c r="J120" s="97">
        <f>I120 / J9</f>
        <v>5.2319216338433516E-4</v>
      </c>
      <c r="K120" s="176">
        <f t="shared" si="15"/>
        <v>176.23</v>
      </c>
      <c r="M120" s="33">
        <v>176.23599999999999</v>
      </c>
    </row>
    <row r="121" spans="1:13" ht="26.1" customHeight="1" x14ac:dyDescent="0.2">
      <c r="A121" s="32" t="s">
        <v>312</v>
      </c>
      <c r="B121" s="32" t="s">
        <v>313</v>
      </c>
      <c r="C121" s="32" t="s">
        <v>18</v>
      </c>
      <c r="D121" s="32" t="s">
        <v>314</v>
      </c>
      <c r="E121" s="34" t="s">
        <v>20</v>
      </c>
      <c r="F121" s="33">
        <f t="shared" ref="F118:F123" si="31">ROUND(M121,2)</f>
        <v>140.44999999999999</v>
      </c>
      <c r="G121" s="36">
        <v>14.17</v>
      </c>
      <c r="H121" s="36">
        <f t="shared" si="29"/>
        <v>18.25</v>
      </c>
      <c r="I121" s="36">
        <f t="shared" si="30"/>
        <v>2563.21</v>
      </c>
      <c r="J121" s="97">
        <f>I121 / J9</f>
        <v>2.1351465490417867E-4</v>
      </c>
      <c r="K121" s="176">
        <f t="shared" si="15"/>
        <v>140.44999999999999</v>
      </c>
      <c r="M121" s="33">
        <v>140.45400000000001</v>
      </c>
    </row>
    <row r="122" spans="1:13" ht="26.1" customHeight="1" x14ac:dyDescent="0.2">
      <c r="A122" s="32" t="s">
        <v>315</v>
      </c>
      <c r="B122" s="32" t="s">
        <v>316</v>
      </c>
      <c r="C122" s="32" t="s">
        <v>18</v>
      </c>
      <c r="D122" s="32" t="s">
        <v>317</v>
      </c>
      <c r="E122" s="34" t="s">
        <v>20</v>
      </c>
      <c r="F122" s="33">
        <f t="shared" si="31"/>
        <v>44.8</v>
      </c>
      <c r="G122" s="36">
        <v>13.22</v>
      </c>
      <c r="H122" s="36">
        <f t="shared" si="29"/>
        <v>17.03</v>
      </c>
      <c r="I122" s="36">
        <f t="shared" si="30"/>
        <v>762.94</v>
      </c>
      <c r="J122" s="97">
        <f>I122 / J9</f>
        <v>6.3552682305622284E-5</v>
      </c>
      <c r="K122" s="176">
        <f t="shared" si="15"/>
        <v>44.8</v>
      </c>
      <c r="M122" s="33">
        <v>44.8</v>
      </c>
    </row>
    <row r="123" spans="1:13" ht="26.1" customHeight="1" x14ac:dyDescent="0.2">
      <c r="A123" s="32" t="s">
        <v>318</v>
      </c>
      <c r="B123" s="32" t="s">
        <v>319</v>
      </c>
      <c r="C123" s="32" t="s">
        <v>18</v>
      </c>
      <c r="D123" s="32" t="s">
        <v>320</v>
      </c>
      <c r="E123" s="34" t="s">
        <v>29</v>
      </c>
      <c r="F123" s="33">
        <f t="shared" si="31"/>
        <v>744.03</v>
      </c>
      <c r="G123" s="36">
        <v>1.46</v>
      </c>
      <c r="H123" s="36">
        <f t="shared" si="29"/>
        <v>1.88</v>
      </c>
      <c r="I123" s="36">
        <f t="shared" si="30"/>
        <v>1398.78</v>
      </c>
      <c r="J123" s="97">
        <f>I123 / J9</f>
        <v>1.1651797121065657E-4</v>
      </c>
      <c r="K123" s="176">
        <f t="shared" si="15"/>
        <v>744.03</v>
      </c>
      <c r="M123" s="33">
        <v>744.03</v>
      </c>
    </row>
    <row r="124" spans="1:13" ht="24" customHeight="1" x14ac:dyDescent="0.2">
      <c r="A124" s="92" t="s">
        <v>321</v>
      </c>
      <c r="B124" s="92" t="s">
        <v>13</v>
      </c>
      <c r="C124" s="92"/>
      <c r="D124" s="92" t="s">
        <v>322</v>
      </c>
      <c r="E124" s="93"/>
      <c r="F124" s="94">
        <v>1</v>
      </c>
      <c r="G124" s="94" t="s">
        <v>15</v>
      </c>
      <c r="H124" s="95">
        <f>ROUND(I125 + I126 + I127,2)</f>
        <v>3497.02</v>
      </c>
      <c r="I124" s="95">
        <f>ROUND(F124 * H124,2)</f>
        <v>3497.02</v>
      </c>
      <c r="J124" s="96">
        <f>I124 / J9</f>
        <v>2.9130075900648438E-4</v>
      </c>
      <c r="K124" s="176">
        <f t="shared" si="15"/>
        <v>1</v>
      </c>
      <c r="M124" s="94">
        <v>1</v>
      </c>
    </row>
    <row r="125" spans="1:13" ht="26.1" customHeight="1" x14ac:dyDescent="0.2">
      <c r="A125" s="32" t="s">
        <v>323</v>
      </c>
      <c r="B125" s="32" t="s">
        <v>324</v>
      </c>
      <c r="C125" s="32" t="s">
        <v>18</v>
      </c>
      <c r="D125" s="32" t="s">
        <v>325</v>
      </c>
      <c r="E125" s="34" t="s">
        <v>20</v>
      </c>
      <c r="F125" s="33">
        <v>70.790000000000006</v>
      </c>
      <c r="G125" s="36">
        <v>4.46</v>
      </c>
      <c r="H125" s="36">
        <f t="shared" ref="H125:H127" si="32">ROUND(ROUND(G125 * $J$10, 2) + G125, 2)</f>
        <v>5.75</v>
      </c>
      <c r="I125" s="36">
        <f t="shared" ref="I125:I127" si="33">ROUND(F125 * H125,2)</f>
        <v>407.04</v>
      </c>
      <c r="J125" s="97">
        <f>I125 / J9</f>
        <v>3.3906314789735094E-5</v>
      </c>
      <c r="K125" s="176">
        <f t="shared" si="15"/>
        <v>70.790000000000006</v>
      </c>
      <c r="M125" s="33">
        <v>70.797600000000003</v>
      </c>
    </row>
    <row r="126" spans="1:13" ht="26.1" customHeight="1" x14ac:dyDescent="0.2">
      <c r="A126" s="32" t="s">
        <v>326</v>
      </c>
      <c r="B126" s="32" t="s">
        <v>327</v>
      </c>
      <c r="C126" s="32" t="s">
        <v>18</v>
      </c>
      <c r="D126" s="32" t="s">
        <v>328</v>
      </c>
      <c r="E126" s="34" t="s">
        <v>20</v>
      </c>
      <c r="F126" s="33">
        <v>70.790000000000006</v>
      </c>
      <c r="G126" s="36">
        <v>15.31</v>
      </c>
      <c r="H126" s="36">
        <f t="shared" si="32"/>
        <v>19.72</v>
      </c>
      <c r="I126" s="36">
        <f t="shared" si="33"/>
        <v>1395.98</v>
      </c>
      <c r="J126" s="97">
        <f>I126 / J9</f>
        <v>1.1628473201693788E-4</v>
      </c>
      <c r="K126" s="176">
        <f t="shared" si="15"/>
        <v>70.790000000000006</v>
      </c>
      <c r="M126" s="33">
        <v>70.797600000000003</v>
      </c>
    </row>
    <row r="127" spans="1:13" ht="26.1" customHeight="1" x14ac:dyDescent="0.2">
      <c r="A127" s="32" t="s">
        <v>329</v>
      </c>
      <c r="B127" s="32" t="s">
        <v>330</v>
      </c>
      <c r="C127" s="32" t="s">
        <v>18</v>
      </c>
      <c r="D127" s="32" t="s">
        <v>331</v>
      </c>
      <c r="E127" s="34" t="s">
        <v>20</v>
      </c>
      <c r="F127" s="33">
        <v>70.790000000000006</v>
      </c>
      <c r="G127" s="36">
        <v>18.579999999999998</v>
      </c>
      <c r="H127" s="36">
        <f t="shared" si="32"/>
        <v>23.93</v>
      </c>
      <c r="I127" s="36">
        <f t="shared" si="33"/>
        <v>1694</v>
      </c>
      <c r="J127" s="97">
        <f>I127 / J9</f>
        <v>1.4110971219981143E-4</v>
      </c>
      <c r="K127" s="176">
        <f t="shared" si="15"/>
        <v>70.790000000000006</v>
      </c>
      <c r="M127" s="33">
        <v>70.797600000000003</v>
      </c>
    </row>
    <row r="128" spans="1:13" ht="24" customHeight="1" x14ac:dyDescent="0.2">
      <c r="A128" s="92" t="s">
        <v>332</v>
      </c>
      <c r="B128" s="92" t="s">
        <v>13</v>
      </c>
      <c r="C128" s="92"/>
      <c r="D128" s="92" t="s">
        <v>333</v>
      </c>
      <c r="E128" s="93"/>
      <c r="F128" s="94">
        <v>1</v>
      </c>
      <c r="G128" s="94" t="s">
        <v>15</v>
      </c>
      <c r="H128" s="95">
        <f>I129 + I135 + I142 + I165</f>
        <v>14688.99</v>
      </c>
      <c r="I128" s="95">
        <f t="shared" si="24"/>
        <v>14688.99</v>
      </c>
      <c r="J128" s="96">
        <f>I128 / J9</f>
        <v>1.2235886371935703E-3</v>
      </c>
      <c r="K128" s="176">
        <f t="shared" si="15"/>
        <v>1</v>
      </c>
      <c r="M128" s="94">
        <v>1</v>
      </c>
    </row>
    <row r="129" spans="1:13" ht="24" customHeight="1" x14ac:dyDescent="0.2">
      <c r="A129" s="92" t="s">
        <v>334</v>
      </c>
      <c r="B129" s="92" t="s">
        <v>13</v>
      </c>
      <c r="C129" s="92"/>
      <c r="D129" s="92" t="s">
        <v>335</v>
      </c>
      <c r="E129" s="93"/>
      <c r="F129" s="94">
        <v>1</v>
      </c>
      <c r="G129" s="94" t="s">
        <v>15</v>
      </c>
      <c r="H129" s="95">
        <f>I130 + I131 + I132 + I133 + I134</f>
        <v>1657.73</v>
      </c>
      <c r="I129" s="95">
        <f t="shared" si="24"/>
        <v>1657.73</v>
      </c>
      <c r="J129" s="96">
        <f>I129 / J9</f>
        <v>1.3808843164403388E-4</v>
      </c>
      <c r="K129" s="176">
        <f t="shared" si="15"/>
        <v>1</v>
      </c>
      <c r="M129" s="94">
        <v>1</v>
      </c>
    </row>
    <row r="130" spans="1:13" ht="26.1" customHeight="1" x14ac:dyDescent="0.2">
      <c r="A130" s="32" t="s">
        <v>336</v>
      </c>
      <c r="B130" s="32" t="s">
        <v>337</v>
      </c>
      <c r="C130" s="32" t="s">
        <v>18</v>
      </c>
      <c r="D130" s="32" t="s">
        <v>338</v>
      </c>
      <c r="E130" s="34" t="s">
        <v>29</v>
      </c>
      <c r="F130" s="33">
        <f t="shared" ref="F130:F141" si="34">ROUND(M130,2)</f>
        <v>67.84</v>
      </c>
      <c r="G130" s="36">
        <v>5.31</v>
      </c>
      <c r="H130" s="36">
        <f t="shared" ref="H130:H175" si="35">ROUND(ROUND(G130 * $J$10, 2) + G130, 2)</f>
        <v>6.84</v>
      </c>
      <c r="I130" s="36">
        <f t="shared" ref="I130:I175" si="36">ROUND(F130 * H130,2)</f>
        <v>464.03</v>
      </c>
      <c r="J130" s="97">
        <f>I130 / J9</f>
        <v>3.8653565379030991E-5</v>
      </c>
      <c r="K130" s="176">
        <f t="shared" si="15"/>
        <v>67.84</v>
      </c>
      <c r="M130" s="33">
        <v>67.84</v>
      </c>
    </row>
    <row r="131" spans="1:13" ht="26.1" customHeight="1" x14ac:dyDescent="0.2">
      <c r="A131" s="32" t="s">
        <v>339</v>
      </c>
      <c r="B131" s="32" t="s">
        <v>340</v>
      </c>
      <c r="C131" s="32" t="s">
        <v>18</v>
      </c>
      <c r="D131" s="32" t="s">
        <v>341</v>
      </c>
      <c r="E131" s="34" t="s">
        <v>29</v>
      </c>
      <c r="F131" s="33">
        <f t="shared" si="34"/>
        <v>25.14</v>
      </c>
      <c r="G131" s="36">
        <v>10.59</v>
      </c>
      <c r="H131" s="36">
        <f t="shared" si="35"/>
        <v>13.64</v>
      </c>
      <c r="I131" s="36">
        <f t="shared" si="36"/>
        <v>342.91</v>
      </c>
      <c r="J131" s="97">
        <f>I131 / J9</f>
        <v>2.8564304256456519E-5</v>
      </c>
      <c r="K131" s="176">
        <f t="shared" si="15"/>
        <v>25.14</v>
      </c>
      <c r="M131" s="33">
        <v>25.14</v>
      </c>
    </row>
    <row r="132" spans="1:13" ht="26.1" customHeight="1" x14ac:dyDescent="0.2">
      <c r="A132" s="32" t="s">
        <v>342</v>
      </c>
      <c r="B132" s="32" t="s">
        <v>343</v>
      </c>
      <c r="C132" s="32" t="s">
        <v>18</v>
      </c>
      <c r="D132" s="32" t="s">
        <v>344</v>
      </c>
      <c r="E132" s="34" t="s">
        <v>29</v>
      </c>
      <c r="F132" s="33">
        <f t="shared" si="34"/>
        <v>12.9</v>
      </c>
      <c r="G132" s="36">
        <v>16.190000000000001</v>
      </c>
      <c r="H132" s="36">
        <f t="shared" si="35"/>
        <v>20.86</v>
      </c>
      <c r="I132" s="36">
        <f t="shared" si="36"/>
        <v>269.08999999999997</v>
      </c>
      <c r="J132" s="97">
        <f>I132 / J9</f>
        <v>2.2415119513487165E-5</v>
      </c>
      <c r="K132" s="176">
        <f t="shared" si="15"/>
        <v>12.9</v>
      </c>
      <c r="M132" s="33">
        <v>12.9</v>
      </c>
    </row>
    <row r="133" spans="1:13" ht="26.1" customHeight="1" x14ac:dyDescent="0.2">
      <c r="A133" s="32" t="s">
        <v>345</v>
      </c>
      <c r="B133" s="32" t="s">
        <v>346</v>
      </c>
      <c r="C133" s="32" t="s">
        <v>18</v>
      </c>
      <c r="D133" s="32" t="s">
        <v>347</v>
      </c>
      <c r="E133" s="34" t="s">
        <v>29</v>
      </c>
      <c r="F133" s="33">
        <f t="shared" si="34"/>
        <v>2.41</v>
      </c>
      <c r="G133" s="36">
        <v>17.920000000000002</v>
      </c>
      <c r="H133" s="36">
        <f t="shared" si="35"/>
        <v>23.08</v>
      </c>
      <c r="I133" s="36">
        <f t="shared" si="36"/>
        <v>55.62</v>
      </c>
      <c r="J133" s="97">
        <f>I133 / J9</f>
        <v>4.6331299837978226E-6</v>
      </c>
      <c r="K133" s="176">
        <f t="shared" si="15"/>
        <v>2.41</v>
      </c>
      <c r="M133" s="33">
        <v>2.41</v>
      </c>
    </row>
    <row r="134" spans="1:13" ht="26.1" customHeight="1" x14ac:dyDescent="0.2">
      <c r="A134" s="32" t="s">
        <v>348</v>
      </c>
      <c r="B134" s="32" t="s">
        <v>349</v>
      </c>
      <c r="C134" s="32" t="s">
        <v>18</v>
      </c>
      <c r="D134" s="32" t="s">
        <v>350</v>
      </c>
      <c r="E134" s="34" t="s">
        <v>29</v>
      </c>
      <c r="F134" s="33">
        <f t="shared" si="34"/>
        <v>14.23</v>
      </c>
      <c r="G134" s="36">
        <v>28.7</v>
      </c>
      <c r="H134" s="36">
        <f t="shared" si="35"/>
        <v>36.97</v>
      </c>
      <c r="I134" s="36">
        <f t="shared" si="36"/>
        <v>526.08000000000004</v>
      </c>
      <c r="J134" s="97">
        <f>I134 / J9</f>
        <v>4.3822312511261398E-5</v>
      </c>
      <c r="K134" s="176">
        <f t="shared" si="15"/>
        <v>14.23</v>
      </c>
      <c r="M134" s="33">
        <v>14.23</v>
      </c>
    </row>
    <row r="135" spans="1:13" ht="24" customHeight="1" x14ac:dyDescent="0.2">
      <c r="A135" s="92" t="s">
        <v>351</v>
      </c>
      <c r="B135" s="92" t="s">
        <v>13</v>
      </c>
      <c r="C135" s="92"/>
      <c r="D135" s="92" t="s">
        <v>352</v>
      </c>
      <c r="E135" s="93"/>
      <c r="F135" s="94">
        <v>1</v>
      </c>
      <c r="G135" s="94" t="s">
        <v>15</v>
      </c>
      <c r="H135" s="95">
        <f>I136 + I137 + I138 + I139 + I140 + I141</f>
        <v>1042.1799999999998</v>
      </c>
      <c r="I135" s="95">
        <f t="shared" si="24"/>
        <v>1042.18</v>
      </c>
      <c r="J135" s="96">
        <f>I135 / J9</f>
        <v>8.6813293896339716E-5</v>
      </c>
      <c r="K135" s="176">
        <f t="shared" si="15"/>
        <v>1</v>
      </c>
      <c r="M135" s="94">
        <v>1</v>
      </c>
    </row>
    <row r="136" spans="1:13" ht="26.1" customHeight="1" x14ac:dyDescent="0.2">
      <c r="A136" s="32" t="s">
        <v>353</v>
      </c>
      <c r="B136" s="32" t="s">
        <v>354</v>
      </c>
      <c r="C136" s="32" t="s">
        <v>18</v>
      </c>
      <c r="D136" s="32" t="s">
        <v>355</v>
      </c>
      <c r="E136" s="34" t="s">
        <v>25</v>
      </c>
      <c r="F136" s="33">
        <f t="shared" si="34"/>
        <v>4</v>
      </c>
      <c r="G136" s="36">
        <v>22.47</v>
      </c>
      <c r="H136" s="36">
        <f t="shared" si="35"/>
        <v>28.95</v>
      </c>
      <c r="I136" s="36">
        <f t="shared" si="36"/>
        <v>115.8</v>
      </c>
      <c r="J136" s="97">
        <f>I136 / J9</f>
        <v>9.6461066545089521E-6</v>
      </c>
      <c r="K136" s="176">
        <f t="shared" si="15"/>
        <v>4</v>
      </c>
      <c r="M136" s="33">
        <v>4</v>
      </c>
    </row>
    <row r="137" spans="1:13" ht="26.1" customHeight="1" x14ac:dyDescent="0.2">
      <c r="A137" s="32" t="s">
        <v>356</v>
      </c>
      <c r="B137" s="32" t="s">
        <v>357</v>
      </c>
      <c r="C137" s="32" t="s">
        <v>18</v>
      </c>
      <c r="D137" s="32" t="s">
        <v>358</v>
      </c>
      <c r="E137" s="34" t="s">
        <v>25</v>
      </c>
      <c r="F137" s="33">
        <f t="shared" si="34"/>
        <v>2</v>
      </c>
      <c r="G137" s="36">
        <v>32.659999999999997</v>
      </c>
      <c r="H137" s="36">
        <f t="shared" si="35"/>
        <v>42.07</v>
      </c>
      <c r="I137" s="36">
        <f t="shared" si="36"/>
        <v>84.14</v>
      </c>
      <c r="J137" s="97">
        <f>I137 / J9</f>
        <v>7.0088377712468326E-6</v>
      </c>
      <c r="K137" s="176">
        <f t="shared" si="15"/>
        <v>2</v>
      </c>
      <c r="M137" s="33">
        <v>2</v>
      </c>
    </row>
    <row r="138" spans="1:13" ht="26.1" customHeight="1" x14ac:dyDescent="0.2">
      <c r="A138" s="32" t="s">
        <v>359</v>
      </c>
      <c r="B138" s="32" t="s">
        <v>360</v>
      </c>
      <c r="C138" s="32" t="s">
        <v>18</v>
      </c>
      <c r="D138" s="32" t="s">
        <v>361</v>
      </c>
      <c r="E138" s="34" t="s">
        <v>25</v>
      </c>
      <c r="F138" s="33">
        <f t="shared" si="34"/>
        <v>2</v>
      </c>
      <c r="G138" s="36">
        <v>44.67</v>
      </c>
      <c r="H138" s="36">
        <f t="shared" si="35"/>
        <v>57.54</v>
      </c>
      <c r="I138" s="36">
        <f t="shared" si="36"/>
        <v>115.08</v>
      </c>
      <c r="J138" s="97">
        <f>I138 / J9</f>
        <v>9.5861308618384292E-6</v>
      </c>
      <c r="K138" s="176">
        <f t="shared" si="15"/>
        <v>2</v>
      </c>
      <c r="M138" s="33">
        <v>2</v>
      </c>
    </row>
    <row r="139" spans="1:13" ht="26.1" customHeight="1" x14ac:dyDescent="0.2">
      <c r="A139" s="32" t="s">
        <v>362</v>
      </c>
      <c r="B139" s="32" t="s">
        <v>363</v>
      </c>
      <c r="C139" s="32" t="s">
        <v>18</v>
      </c>
      <c r="D139" s="32" t="s">
        <v>364</v>
      </c>
      <c r="E139" s="34" t="s">
        <v>25</v>
      </c>
      <c r="F139" s="33">
        <f t="shared" si="34"/>
        <v>1</v>
      </c>
      <c r="G139" s="36">
        <v>83.8</v>
      </c>
      <c r="H139" s="36">
        <f t="shared" si="35"/>
        <v>107.95</v>
      </c>
      <c r="I139" s="36">
        <f t="shared" si="36"/>
        <v>107.95</v>
      </c>
      <c r="J139" s="97">
        <f>I139 / J9</f>
        <v>8.9922039149761772E-6</v>
      </c>
      <c r="K139" s="176">
        <f t="shared" si="15"/>
        <v>1</v>
      </c>
      <c r="M139" s="33">
        <v>1</v>
      </c>
    </row>
    <row r="140" spans="1:13" ht="39" customHeight="1" x14ac:dyDescent="0.2">
      <c r="A140" s="32" t="s">
        <v>365</v>
      </c>
      <c r="B140" s="32" t="s">
        <v>366</v>
      </c>
      <c r="C140" s="32" t="s">
        <v>18</v>
      </c>
      <c r="D140" s="32" t="s">
        <v>367</v>
      </c>
      <c r="E140" s="34" t="s">
        <v>25</v>
      </c>
      <c r="F140" s="33">
        <f t="shared" si="34"/>
        <v>3</v>
      </c>
      <c r="G140" s="36">
        <v>100.75</v>
      </c>
      <c r="H140" s="36">
        <f t="shared" si="35"/>
        <v>129.79</v>
      </c>
      <c r="I140" s="36">
        <f t="shared" si="36"/>
        <v>389.37</v>
      </c>
      <c r="J140" s="97">
        <f>I140 / J9</f>
        <v>3.2434408877946029E-5</v>
      </c>
      <c r="K140" s="176">
        <f t="shared" si="15"/>
        <v>3</v>
      </c>
      <c r="M140" s="33">
        <v>3</v>
      </c>
    </row>
    <row r="141" spans="1:13" ht="39" customHeight="1" x14ac:dyDescent="0.2">
      <c r="A141" s="32" t="s">
        <v>368</v>
      </c>
      <c r="B141" s="32" t="s">
        <v>369</v>
      </c>
      <c r="C141" s="32" t="s">
        <v>18</v>
      </c>
      <c r="D141" s="32" t="s">
        <v>370</v>
      </c>
      <c r="E141" s="34" t="s">
        <v>25</v>
      </c>
      <c r="F141" s="33">
        <f t="shared" si="34"/>
        <v>1</v>
      </c>
      <c r="G141" s="36">
        <v>178.42</v>
      </c>
      <c r="H141" s="36">
        <f t="shared" si="35"/>
        <v>229.84</v>
      </c>
      <c r="I141" s="36">
        <f t="shared" si="36"/>
        <v>229.84</v>
      </c>
      <c r="J141" s="97">
        <f>I141 / J9</f>
        <v>1.9145605815823295E-5</v>
      </c>
      <c r="K141" s="176">
        <f t="shared" si="15"/>
        <v>1</v>
      </c>
      <c r="M141" s="33">
        <v>1</v>
      </c>
    </row>
    <row r="142" spans="1:13" ht="24" customHeight="1" x14ac:dyDescent="0.2">
      <c r="A142" s="92" t="s">
        <v>371</v>
      </c>
      <c r="B142" s="92" t="s">
        <v>13</v>
      </c>
      <c r="C142" s="92"/>
      <c r="D142" s="92" t="s">
        <v>372</v>
      </c>
      <c r="E142" s="93"/>
      <c r="F142" s="94">
        <v>1</v>
      </c>
      <c r="G142" s="94" t="s">
        <v>15</v>
      </c>
      <c r="H142" s="95">
        <f>I143 + I144 + I145 + I146 + I147 + I148 + I149 + I150 + I151 + I152 + I153 + I154 + I155 + I156 + I157 + I158 + I159 + I160 + I161 + I162 + I163 + I164</f>
        <v>2808.3399999999992</v>
      </c>
      <c r="I142" s="95">
        <f t="shared" ref="I142:I168" si="37">TRUNC(F142 * H142,2)</f>
        <v>2808.34</v>
      </c>
      <c r="J142" s="96">
        <f>I142 / J9</f>
        <v>2.3393391331713015E-4</v>
      </c>
      <c r="K142" s="176">
        <f t="shared" ref="K142:K205" si="38">TRUNC(M142,2)</f>
        <v>1</v>
      </c>
      <c r="M142" s="94">
        <v>1</v>
      </c>
    </row>
    <row r="143" spans="1:13" ht="51.95" customHeight="1" x14ac:dyDescent="0.2">
      <c r="A143" s="32" t="s">
        <v>373</v>
      </c>
      <c r="B143" s="32" t="s">
        <v>374</v>
      </c>
      <c r="C143" s="32" t="s">
        <v>18</v>
      </c>
      <c r="D143" s="32" t="s">
        <v>375</v>
      </c>
      <c r="E143" s="34" t="s">
        <v>25</v>
      </c>
      <c r="F143" s="33">
        <f t="shared" ref="F143:F175" si="39">ROUND(M143,2)</f>
        <v>2</v>
      </c>
      <c r="G143" s="36">
        <v>18.03</v>
      </c>
      <c r="H143" s="36">
        <f t="shared" si="35"/>
        <v>23.23</v>
      </c>
      <c r="I143" s="36">
        <f t="shared" si="36"/>
        <v>46.46</v>
      </c>
      <c r="J143" s="97">
        <f>I143 / J9</f>
        <v>3.8701046214895157E-6</v>
      </c>
      <c r="K143" s="176">
        <f t="shared" si="38"/>
        <v>2</v>
      </c>
      <c r="M143" s="33">
        <v>2</v>
      </c>
    </row>
    <row r="144" spans="1:13" ht="51.95" customHeight="1" x14ac:dyDescent="0.2">
      <c r="A144" s="32" t="s">
        <v>376</v>
      </c>
      <c r="B144" s="32" t="s">
        <v>377</v>
      </c>
      <c r="C144" s="32" t="s">
        <v>18</v>
      </c>
      <c r="D144" s="32" t="s">
        <v>378</v>
      </c>
      <c r="E144" s="34" t="s">
        <v>25</v>
      </c>
      <c r="F144" s="33">
        <f t="shared" si="39"/>
        <v>2</v>
      </c>
      <c r="G144" s="36">
        <v>19.28</v>
      </c>
      <c r="H144" s="36">
        <f t="shared" si="35"/>
        <v>24.84</v>
      </c>
      <c r="I144" s="36">
        <f t="shared" si="36"/>
        <v>49.68</v>
      </c>
      <c r="J144" s="97">
        <f>I144 / J9</f>
        <v>4.1383296942660168E-6</v>
      </c>
      <c r="K144" s="176">
        <f t="shared" si="38"/>
        <v>2</v>
      </c>
      <c r="M144" s="33">
        <v>2</v>
      </c>
    </row>
    <row r="145" spans="1:13" ht="51.95" customHeight="1" x14ac:dyDescent="0.2">
      <c r="A145" s="32" t="s">
        <v>379</v>
      </c>
      <c r="B145" s="32" t="s">
        <v>380</v>
      </c>
      <c r="C145" s="32" t="s">
        <v>18</v>
      </c>
      <c r="D145" s="32" t="s">
        <v>381</v>
      </c>
      <c r="E145" s="34" t="s">
        <v>25</v>
      </c>
      <c r="F145" s="33">
        <f t="shared" si="39"/>
        <v>4</v>
      </c>
      <c r="G145" s="36">
        <v>25.87</v>
      </c>
      <c r="H145" s="36">
        <f t="shared" si="35"/>
        <v>33.33</v>
      </c>
      <c r="I145" s="36">
        <f t="shared" si="36"/>
        <v>133.32</v>
      </c>
      <c r="J145" s="97">
        <f>I145 / J9</f>
        <v>1.1105517609491653E-5</v>
      </c>
      <c r="K145" s="176">
        <f t="shared" si="38"/>
        <v>4</v>
      </c>
      <c r="M145" s="33">
        <v>4</v>
      </c>
    </row>
    <row r="146" spans="1:13" ht="51.95" customHeight="1" x14ac:dyDescent="0.2">
      <c r="A146" s="32" t="s">
        <v>382</v>
      </c>
      <c r="B146" s="32" t="s">
        <v>383</v>
      </c>
      <c r="C146" s="32" t="s">
        <v>18</v>
      </c>
      <c r="D146" s="32" t="s">
        <v>384</v>
      </c>
      <c r="E146" s="34" t="s">
        <v>25</v>
      </c>
      <c r="F146" s="33">
        <f t="shared" si="39"/>
        <v>8</v>
      </c>
      <c r="G146" s="36">
        <v>54.9</v>
      </c>
      <c r="H146" s="36">
        <f t="shared" si="35"/>
        <v>70.72</v>
      </c>
      <c r="I146" s="36">
        <f t="shared" si="36"/>
        <v>565.76</v>
      </c>
      <c r="J146" s="97">
        <f>I146 / J9</f>
        <v>4.712764508510349E-5</v>
      </c>
      <c r="K146" s="176">
        <f t="shared" si="38"/>
        <v>8</v>
      </c>
      <c r="M146" s="33">
        <v>8</v>
      </c>
    </row>
    <row r="147" spans="1:13" ht="51.95" customHeight="1" x14ac:dyDescent="0.2">
      <c r="A147" s="32" t="s">
        <v>385</v>
      </c>
      <c r="B147" s="32" t="s">
        <v>386</v>
      </c>
      <c r="C147" s="32" t="s">
        <v>18</v>
      </c>
      <c r="D147" s="32" t="s">
        <v>387</v>
      </c>
      <c r="E147" s="34" t="s">
        <v>25</v>
      </c>
      <c r="F147" s="33">
        <f t="shared" si="39"/>
        <v>2</v>
      </c>
      <c r="G147" s="36">
        <v>10.23</v>
      </c>
      <c r="H147" s="36">
        <f t="shared" si="35"/>
        <v>13.18</v>
      </c>
      <c r="I147" s="36">
        <f t="shared" si="36"/>
        <v>26.36</v>
      </c>
      <c r="J147" s="97">
        <f>I147 / J9</f>
        <v>2.1957804094374436E-6</v>
      </c>
      <c r="K147" s="176">
        <f t="shared" si="38"/>
        <v>2</v>
      </c>
      <c r="M147" s="33">
        <v>2</v>
      </c>
    </row>
    <row r="148" spans="1:13" ht="39" customHeight="1" x14ac:dyDescent="0.2">
      <c r="A148" s="32" t="s">
        <v>388</v>
      </c>
      <c r="B148" s="32" t="s">
        <v>389</v>
      </c>
      <c r="C148" s="32" t="s">
        <v>18</v>
      </c>
      <c r="D148" s="32" t="s">
        <v>390</v>
      </c>
      <c r="E148" s="34" t="s">
        <v>25</v>
      </c>
      <c r="F148" s="33">
        <f t="shared" si="39"/>
        <v>1</v>
      </c>
      <c r="G148" s="36">
        <v>7.43</v>
      </c>
      <c r="H148" s="36">
        <f t="shared" si="35"/>
        <v>9.57</v>
      </c>
      <c r="I148" s="36">
        <f t="shared" si="36"/>
        <v>9.57</v>
      </c>
      <c r="J148" s="97">
        <f>I148 / J9</f>
        <v>7.9717824424568797E-7</v>
      </c>
      <c r="K148" s="176">
        <f t="shared" si="38"/>
        <v>1</v>
      </c>
      <c r="M148" s="33">
        <v>1</v>
      </c>
    </row>
    <row r="149" spans="1:13" ht="39" customHeight="1" x14ac:dyDescent="0.2">
      <c r="A149" s="32" t="s">
        <v>391</v>
      </c>
      <c r="B149" s="32" t="s">
        <v>392</v>
      </c>
      <c r="C149" s="32" t="s">
        <v>18</v>
      </c>
      <c r="D149" s="32" t="s">
        <v>393</v>
      </c>
      <c r="E149" s="34" t="s">
        <v>25</v>
      </c>
      <c r="F149" s="33">
        <f t="shared" si="39"/>
        <v>2</v>
      </c>
      <c r="G149" s="36">
        <v>10.199999999999999</v>
      </c>
      <c r="H149" s="36">
        <f t="shared" si="35"/>
        <v>13.14</v>
      </c>
      <c r="I149" s="36">
        <f t="shared" si="36"/>
        <v>26.28</v>
      </c>
      <c r="J149" s="97">
        <f>I149 / J9</f>
        <v>2.1891164324740524E-6</v>
      </c>
      <c r="K149" s="176">
        <f t="shared" si="38"/>
        <v>2</v>
      </c>
      <c r="M149" s="33">
        <v>2</v>
      </c>
    </row>
    <row r="150" spans="1:13" ht="39" customHeight="1" x14ac:dyDescent="0.2">
      <c r="A150" s="32" t="s">
        <v>394</v>
      </c>
      <c r="B150" s="32" t="s">
        <v>395</v>
      </c>
      <c r="C150" s="32" t="s">
        <v>18</v>
      </c>
      <c r="D150" s="32" t="s">
        <v>396</v>
      </c>
      <c r="E150" s="34" t="s">
        <v>25</v>
      </c>
      <c r="F150" s="33">
        <f t="shared" si="39"/>
        <v>3</v>
      </c>
      <c r="G150" s="36">
        <v>13.84</v>
      </c>
      <c r="H150" s="36">
        <f t="shared" si="35"/>
        <v>17.829999999999998</v>
      </c>
      <c r="I150" s="36">
        <f t="shared" si="36"/>
        <v>53.49</v>
      </c>
      <c r="J150" s="97">
        <f>I150 / J9</f>
        <v>4.4557015971475287E-6</v>
      </c>
      <c r="K150" s="176">
        <f t="shared" si="38"/>
        <v>3</v>
      </c>
      <c r="M150" s="33">
        <v>3</v>
      </c>
    </row>
    <row r="151" spans="1:13" ht="39" customHeight="1" x14ac:dyDescent="0.2">
      <c r="A151" s="32" t="s">
        <v>397</v>
      </c>
      <c r="B151" s="32" t="s">
        <v>398</v>
      </c>
      <c r="C151" s="32" t="s">
        <v>18</v>
      </c>
      <c r="D151" s="32" t="s">
        <v>399</v>
      </c>
      <c r="E151" s="34" t="s">
        <v>25</v>
      </c>
      <c r="F151" s="33">
        <f t="shared" si="39"/>
        <v>1</v>
      </c>
      <c r="G151" s="36">
        <v>23.67</v>
      </c>
      <c r="H151" s="36">
        <f t="shared" si="35"/>
        <v>30.49</v>
      </c>
      <c r="I151" s="36">
        <f t="shared" si="36"/>
        <v>30.49</v>
      </c>
      <c r="J151" s="97">
        <f>I151 / J9</f>
        <v>2.5398082201725207E-6</v>
      </c>
      <c r="K151" s="176">
        <f t="shared" si="38"/>
        <v>1</v>
      </c>
      <c r="M151" s="33">
        <v>1</v>
      </c>
    </row>
    <row r="152" spans="1:13" ht="39" customHeight="1" x14ac:dyDescent="0.2">
      <c r="A152" s="32" t="s">
        <v>400</v>
      </c>
      <c r="B152" s="32" t="s">
        <v>401</v>
      </c>
      <c r="C152" s="32" t="s">
        <v>18</v>
      </c>
      <c r="D152" s="32" t="s">
        <v>402</v>
      </c>
      <c r="E152" s="34" t="s">
        <v>25</v>
      </c>
      <c r="F152" s="33">
        <f t="shared" si="39"/>
        <v>23</v>
      </c>
      <c r="G152" s="36">
        <v>8.24</v>
      </c>
      <c r="H152" s="36">
        <f t="shared" si="35"/>
        <v>10.61</v>
      </c>
      <c r="I152" s="36">
        <f t="shared" si="36"/>
        <v>244.03</v>
      </c>
      <c r="J152" s="97">
        <f>I152 / J9</f>
        <v>2.0327628729704832E-5</v>
      </c>
      <c r="K152" s="176">
        <f t="shared" si="38"/>
        <v>23</v>
      </c>
      <c r="M152" s="33">
        <v>23</v>
      </c>
    </row>
    <row r="153" spans="1:13" ht="39" customHeight="1" x14ac:dyDescent="0.2">
      <c r="A153" s="32" t="s">
        <v>403</v>
      </c>
      <c r="B153" s="32" t="s">
        <v>404</v>
      </c>
      <c r="C153" s="32" t="s">
        <v>18</v>
      </c>
      <c r="D153" s="32" t="s">
        <v>405</v>
      </c>
      <c r="E153" s="34" t="s">
        <v>25</v>
      </c>
      <c r="F153" s="33">
        <f t="shared" si="39"/>
        <v>13</v>
      </c>
      <c r="G153" s="36">
        <v>12.47</v>
      </c>
      <c r="H153" s="36">
        <f t="shared" si="35"/>
        <v>16.059999999999999</v>
      </c>
      <c r="I153" s="36">
        <f t="shared" si="36"/>
        <v>208.78</v>
      </c>
      <c r="J153" s="97">
        <f>I153 / J9</f>
        <v>1.7391313880210526E-5</v>
      </c>
      <c r="K153" s="176">
        <f t="shared" si="38"/>
        <v>13</v>
      </c>
      <c r="M153" s="33">
        <v>13</v>
      </c>
    </row>
    <row r="154" spans="1:13" ht="39" customHeight="1" x14ac:dyDescent="0.2">
      <c r="A154" s="32" t="s">
        <v>406</v>
      </c>
      <c r="B154" s="32" t="s">
        <v>407</v>
      </c>
      <c r="C154" s="32" t="s">
        <v>18</v>
      </c>
      <c r="D154" s="32" t="s">
        <v>408</v>
      </c>
      <c r="E154" s="34" t="s">
        <v>25</v>
      </c>
      <c r="F154" s="33">
        <f t="shared" si="39"/>
        <v>4</v>
      </c>
      <c r="G154" s="36">
        <v>16.809999999999999</v>
      </c>
      <c r="H154" s="36">
        <f t="shared" si="35"/>
        <v>21.65</v>
      </c>
      <c r="I154" s="36">
        <f t="shared" si="36"/>
        <v>86.6</v>
      </c>
      <c r="J154" s="97">
        <f>I154 / J9</f>
        <v>7.2137550628711151E-6</v>
      </c>
      <c r="K154" s="176">
        <f t="shared" si="38"/>
        <v>4</v>
      </c>
      <c r="M154" s="33">
        <v>4</v>
      </c>
    </row>
    <row r="155" spans="1:13" ht="39" customHeight="1" x14ac:dyDescent="0.2">
      <c r="A155" s="32" t="s">
        <v>409</v>
      </c>
      <c r="B155" s="32" t="s">
        <v>410</v>
      </c>
      <c r="C155" s="32" t="s">
        <v>18</v>
      </c>
      <c r="D155" s="32" t="s">
        <v>411</v>
      </c>
      <c r="E155" s="34" t="s">
        <v>25</v>
      </c>
      <c r="F155" s="33">
        <f t="shared" si="39"/>
        <v>1</v>
      </c>
      <c r="G155" s="36">
        <v>18.46</v>
      </c>
      <c r="H155" s="36">
        <f t="shared" si="35"/>
        <v>23.78</v>
      </c>
      <c r="I155" s="36">
        <f t="shared" si="36"/>
        <v>23.78</v>
      </c>
      <c r="J155" s="97">
        <f>I155 / J9</f>
        <v>1.9808671523680733E-6</v>
      </c>
      <c r="K155" s="176">
        <f t="shared" si="38"/>
        <v>1</v>
      </c>
      <c r="M155" s="33">
        <v>1</v>
      </c>
    </row>
    <row r="156" spans="1:13" ht="39" customHeight="1" x14ac:dyDescent="0.2">
      <c r="A156" s="32" t="s">
        <v>412</v>
      </c>
      <c r="B156" s="32" t="s">
        <v>413</v>
      </c>
      <c r="C156" s="32" t="s">
        <v>18</v>
      </c>
      <c r="D156" s="32" t="s">
        <v>414</v>
      </c>
      <c r="E156" s="34" t="s">
        <v>25</v>
      </c>
      <c r="F156" s="33">
        <f t="shared" si="39"/>
        <v>9</v>
      </c>
      <c r="G156" s="36">
        <v>39.380000000000003</v>
      </c>
      <c r="H156" s="36">
        <f t="shared" si="35"/>
        <v>50.73</v>
      </c>
      <c r="I156" s="36">
        <f t="shared" si="36"/>
        <v>456.57</v>
      </c>
      <c r="J156" s="97">
        <f>I156 / J9</f>
        <v>3.8032149527194748E-5</v>
      </c>
      <c r="K156" s="176">
        <f t="shared" si="38"/>
        <v>9</v>
      </c>
      <c r="M156" s="33">
        <v>9</v>
      </c>
    </row>
    <row r="157" spans="1:13" ht="51.95" customHeight="1" x14ac:dyDescent="0.2">
      <c r="A157" s="32" t="s">
        <v>415</v>
      </c>
      <c r="B157" s="32" t="s">
        <v>416</v>
      </c>
      <c r="C157" s="32" t="s">
        <v>18</v>
      </c>
      <c r="D157" s="32" t="s">
        <v>417</v>
      </c>
      <c r="E157" s="34" t="s">
        <v>25</v>
      </c>
      <c r="F157" s="33">
        <f t="shared" si="39"/>
        <v>17</v>
      </c>
      <c r="G157" s="36">
        <v>5.7</v>
      </c>
      <c r="H157" s="36">
        <f t="shared" si="35"/>
        <v>7.34</v>
      </c>
      <c r="I157" s="36">
        <f t="shared" si="36"/>
        <v>124.78</v>
      </c>
      <c r="J157" s="97">
        <f>I157 / J9</f>
        <v>1.0394138068649628E-5</v>
      </c>
      <c r="K157" s="176">
        <f t="shared" si="38"/>
        <v>17</v>
      </c>
      <c r="M157" s="33">
        <v>17</v>
      </c>
    </row>
    <row r="158" spans="1:13" ht="39" customHeight="1" x14ac:dyDescent="0.2">
      <c r="A158" s="32" t="s">
        <v>418</v>
      </c>
      <c r="B158" s="32" t="s">
        <v>419</v>
      </c>
      <c r="C158" s="32" t="s">
        <v>18</v>
      </c>
      <c r="D158" s="32" t="s">
        <v>420</v>
      </c>
      <c r="E158" s="34" t="s">
        <v>25</v>
      </c>
      <c r="F158" s="33">
        <f t="shared" si="39"/>
        <v>1</v>
      </c>
      <c r="G158" s="36">
        <v>12.05</v>
      </c>
      <c r="H158" s="36">
        <f t="shared" si="35"/>
        <v>15.52</v>
      </c>
      <c r="I158" s="36">
        <f t="shared" si="36"/>
        <v>15.52</v>
      </c>
      <c r="J158" s="97">
        <f>I158 / J9</f>
        <v>1.2928115308979183E-6</v>
      </c>
      <c r="K158" s="176">
        <f t="shared" si="38"/>
        <v>1</v>
      </c>
      <c r="M158" s="33">
        <v>1</v>
      </c>
    </row>
    <row r="159" spans="1:13" ht="39" customHeight="1" x14ac:dyDescent="0.2">
      <c r="A159" s="32" t="s">
        <v>421</v>
      </c>
      <c r="B159" s="32" t="s">
        <v>422</v>
      </c>
      <c r="C159" s="32" t="s">
        <v>18</v>
      </c>
      <c r="D159" s="32" t="s">
        <v>423</v>
      </c>
      <c r="E159" s="34" t="s">
        <v>25</v>
      </c>
      <c r="F159" s="33">
        <f t="shared" si="39"/>
        <v>8</v>
      </c>
      <c r="G159" s="36">
        <v>11.46</v>
      </c>
      <c r="H159" s="36">
        <f t="shared" si="35"/>
        <v>14.76</v>
      </c>
      <c r="I159" s="36">
        <f t="shared" si="36"/>
        <v>118.08</v>
      </c>
      <c r="J159" s="97">
        <f>I159 / J9</f>
        <v>9.8360299979656038E-6</v>
      </c>
      <c r="K159" s="176">
        <f t="shared" si="38"/>
        <v>8</v>
      </c>
      <c r="M159" s="33">
        <v>8</v>
      </c>
    </row>
    <row r="160" spans="1:13" ht="39" customHeight="1" x14ac:dyDescent="0.2">
      <c r="A160" s="32" t="s">
        <v>424</v>
      </c>
      <c r="B160" s="32" t="s">
        <v>425</v>
      </c>
      <c r="C160" s="32" t="s">
        <v>18</v>
      </c>
      <c r="D160" s="32" t="s">
        <v>426</v>
      </c>
      <c r="E160" s="34" t="s">
        <v>25</v>
      </c>
      <c r="F160" s="33">
        <f t="shared" si="39"/>
        <v>3</v>
      </c>
      <c r="G160" s="36">
        <v>17.98</v>
      </c>
      <c r="H160" s="36">
        <f t="shared" si="35"/>
        <v>23.16</v>
      </c>
      <c r="I160" s="36">
        <f t="shared" si="36"/>
        <v>69.48</v>
      </c>
      <c r="J160" s="97">
        <f>I160 / J9</f>
        <v>5.7876639927053713E-6</v>
      </c>
      <c r="K160" s="176">
        <f t="shared" si="38"/>
        <v>3</v>
      </c>
      <c r="M160" s="33">
        <v>3</v>
      </c>
    </row>
    <row r="161" spans="1:13" ht="39" customHeight="1" x14ac:dyDescent="0.2">
      <c r="A161" s="32" t="s">
        <v>427</v>
      </c>
      <c r="B161" s="32" t="s">
        <v>428</v>
      </c>
      <c r="C161" s="32" t="s">
        <v>18</v>
      </c>
      <c r="D161" s="32" t="s">
        <v>429</v>
      </c>
      <c r="E161" s="34" t="s">
        <v>25</v>
      </c>
      <c r="F161" s="33">
        <f t="shared" si="39"/>
        <v>13</v>
      </c>
      <c r="G161" s="36">
        <v>12.44</v>
      </c>
      <c r="H161" s="36">
        <f t="shared" si="35"/>
        <v>16.03</v>
      </c>
      <c r="I161" s="36">
        <f t="shared" si="36"/>
        <v>208.39</v>
      </c>
      <c r="J161" s="97">
        <f>I161 / J9</f>
        <v>1.7358826992513992E-5</v>
      </c>
      <c r="K161" s="176">
        <f t="shared" si="38"/>
        <v>13</v>
      </c>
      <c r="M161" s="33">
        <v>13</v>
      </c>
    </row>
    <row r="162" spans="1:13" ht="39" customHeight="1" x14ac:dyDescent="0.2">
      <c r="A162" s="32" t="s">
        <v>430</v>
      </c>
      <c r="B162" s="32" t="s">
        <v>431</v>
      </c>
      <c r="C162" s="32" t="s">
        <v>18</v>
      </c>
      <c r="D162" s="32" t="s">
        <v>432</v>
      </c>
      <c r="E162" s="34" t="s">
        <v>25</v>
      </c>
      <c r="F162" s="33">
        <f t="shared" si="39"/>
        <v>3</v>
      </c>
      <c r="G162" s="36">
        <v>17.39</v>
      </c>
      <c r="H162" s="36">
        <f t="shared" si="35"/>
        <v>22.4</v>
      </c>
      <c r="I162" s="36">
        <f t="shared" si="36"/>
        <v>67.2</v>
      </c>
      <c r="J162" s="97">
        <f>I162 / J9</f>
        <v>5.5977406492487178E-6</v>
      </c>
      <c r="K162" s="176">
        <f t="shared" si="38"/>
        <v>3</v>
      </c>
      <c r="M162" s="33">
        <v>3</v>
      </c>
    </row>
    <row r="163" spans="1:13" ht="26.1" customHeight="1" x14ac:dyDescent="0.2">
      <c r="A163" s="32" t="s">
        <v>433</v>
      </c>
      <c r="B163" s="32" t="s">
        <v>434</v>
      </c>
      <c r="C163" s="32" t="s">
        <v>18</v>
      </c>
      <c r="D163" s="32" t="s">
        <v>435</v>
      </c>
      <c r="E163" s="34" t="s">
        <v>25</v>
      </c>
      <c r="F163" s="33">
        <f t="shared" si="39"/>
        <v>3</v>
      </c>
      <c r="G163" s="36">
        <v>45.3</v>
      </c>
      <c r="H163" s="36">
        <f t="shared" si="35"/>
        <v>58.36</v>
      </c>
      <c r="I163" s="36">
        <f t="shared" si="36"/>
        <v>175.08</v>
      </c>
      <c r="J163" s="97">
        <f>I163 / J9</f>
        <v>1.4584113584381929E-5</v>
      </c>
      <c r="K163" s="176">
        <f t="shared" si="38"/>
        <v>3</v>
      </c>
      <c r="M163" s="33">
        <v>3</v>
      </c>
    </row>
    <row r="164" spans="1:13" ht="51.95" customHeight="1" x14ac:dyDescent="0.2">
      <c r="A164" s="32" t="s">
        <v>436</v>
      </c>
      <c r="B164" s="32" t="s">
        <v>437</v>
      </c>
      <c r="C164" s="32" t="s">
        <v>18</v>
      </c>
      <c r="D164" s="32" t="s">
        <v>438</v>
      </c>
      <c r="E164" s="34" t="s">
        <v>25</v>
      </c>
      <c r="F164" s="33">
        <f t="shared" si="39"/>
        <v>6</v>
      </c>
      <c r="G164" s="36">
        <v>8.8800000000000008</v>
      </c>
      <c r="H164" s="36">
        <f t="shared" si="35"/>
        <v>11.44</v>
      </c>
      <c r="I164" s="36">
        <f t="shared" si="36"/>
        <v>68.64</v>
      </c>
      <c r="J164" s="97">
        <f>I164 / J9</f>
        <v>5.7176922345897618E-6</v>
      </c>
      <c r="K164" s="176">
        <f t="shared" si="38"/>
        <v>6</v>
      </c>
      <c r="M164" s="33">
        <v>6</v>
      </c>
    </row>
    <row r="165" spans="1:13" ht="24" customHeight="1" x14ac:dyDescent="0.2">
      <c r="A165" s="92" t="s">
        <v>439</v>
      </c>
      <c r="B165" s="92" t="s">
        <v>13</v>
      </c>
      <c r="C165" s="92"/>
      <c r="D165" s="92" t="s">
        <v>440</v>
      </c>
      <c r="E165" s="93"/>
      <c r="F165" s="94">
        <v>1</v>
      </c>
      <c r="G165" s="94" t="s">
        <v>15</v>
      </c>
      <c r="H165" s="95">
        <f>I166 + I167</f>
        <v>9180.74</v>
      </c>
      <c r="I165" s="95">
        <f t="shared" si="37"/>
        <v>9180.74</v>
      </c>
      <c r="J165" s="96">
        <f>I165 / J9</f>
        <v>7.6475299833606654E-4</v>
      </c>
      <c r="K165" s="176">
        <f t="shared" si="38"/>
        <v>1</v>
      </c>
      <c r="M165" s="94">
        <v>1</v>
      </c>
    </row>
    <row r="166" spans="1:13" ht="39" customHeight="1" x14ac:dyDescent="0.2">
      <c r="A166" s="32" t="s">
        <v>441</v>
      </c>
      <c r="B166" s="32" t="s">
        <v>442</v>
      </c>
      <c r="C166" s="32" t="s">
        <v>18</v>
      </c>
      <c r="D166" s="32" t="s">
        <v>443</v>
      </c>
      <c r="E166" s="34" t="s">
        <v>25</v>
      </c>
      <c r="F166" s="33">
        <f t="shared" si="39"/>
        <v>2</v>
      </c>
      <c r="G166" s="36">
        <v>25.62</v>
      </c>
      <c r="H166" s="36">
        <f t="shared" si="35"/>
        <v>33</v>
      </c>
      <c r="I166" s="36">
        <f t="shared" si="36"/>
        <v>66</v>
      </c>
      <c r="J166" s="97">
        <f>I166 / J9</f>
        <v>5.4977809947978479E-6</v>
      </c>
      <c r="K166" s="176">
        <f t="shared" si="38"/>
        <v>2</v>
      </c>
      <c r="M166" s="33">
        <v>2</v>
      </c>
    </row>
    <row r="167" spans="1:13" ht="39" customHeight="1" x14ac:dyDescent="0.2">
      <c r="A167" s="32" t="s">
        <v>444</v>
      </c>
      <c r="B167" s="32" t="s">
        <v>445</v>
      </c>
      <c r="C167" s="32" t="s">
        <v>18</v>
      </c>
      <c r="D167" s="32" t="s">
        <v>446</v>
      </c>
      <c r="E167" s="34" t="s">
        <v>25</v>
      </c>
      <c r="F167" s="33">
        <f t="shared" si="39"/>
        <v>2</v>
      </c>
      <c r="G167" s="36">
        <v>3537.78</v>
      </c>
      <c r="H167" s="36">
        <f t="shared" si="35"/>
        <v>4557.37</v>
      </c>
      <c r="I167" s="36">
        <f t="shared" si="36"/>
        <v>9114.74</v>
      </c>
      <c r="J167" s="97">
        <f>I167 / J9</f>
        <v>7.592552173412687E-4</v>
      </c>
      <c r="K167" s="176">
        <f t="shared" si="38"/>
        <v>2</v>
      </c>
      <c r="M167" s="33">
        <v>2</v>
      </c>
    </row>
    <row r="168" spans="1:13" ht="24" customHeight="1" x14ac:dyDescent="0.2">
      <c r="A168" s="92" t="s">
        <v>447</v>
      </c>
      <c r="B168" s="92" t="s">
        <v>13</v>
      </c>
      <c r="C168" s="92"/>
      <c r="D168" s="92" t="s">
        <v>448</v>
      </c>
      <c r="E168" s="93"/>
      <c r="F168" s="94">
        <v>1</v>
      </c>
      <c r="G168" s="94" t="s">
        <v>15</v>
      </c>
      <c r="H168" s="95">
        <f>I169 + I170 + I171 + I172 + I173 + I174 + I175</f>
        <v>4903.82</v>
      </c>
      <c r="I168" s="95">
        <f t="shared" si="37"/>
        <v>4903.82</v>
      </c>
      <c r="J168" s="96">
        <f>I168 / J9</f>
        <v>4.0848679390772093E-4</v>
      </c>
      <c r="K168" s="176">
        <f t="shared" si="38"/>
        <v>1</v>
      </c>
      <c r="M168" s="94">
        <v>1</v>
      </c>
    </row>
    <row r="169" spans="1:13" ht="39" customHeight="1" x14ac:dyDescent="0.2">
      <c r="A169" s="32" t="s">
        <v>449</v>
      </c>
      <c r="B169" s="32" t="s">
        <v>450</v>
      </c>
      <c r="C169" s="32" t="s">
        <v>18</v>
      </c>
      <c r="D169" s="32" t="s">
        <v>451</v>
      </c>
      <c r="E169" s="34" t="s">
        <v>29</v>
      </c>
      <c r="F169" s="33">
        <f t="shared" si="39"/>
        <v>79.97</v>
      </c>
      <c r="G169" s="36">
        <v>32.020000000000003</v>
      </c>
      <c r="H169" s="36">
        <f t="shared" si="35"/>
        <v>41.25</v>
      </c>
      <c r="I169" s="36">
        <f t="shared" si="36"/>
        <v>3298.76</v>
      </c>
      <c r="J169" s="97">
        <f>I169 / J9</f>
        <v>2.7478575809695987E-4</v>
      </c>
      <c r="K169" s="176">
        <f t="shared" si="38"/>
        <v>79.97</v>
      </c>
      <c r="M169" s="33">
        <v>79.97</v>
      </c>
    </row>
    <row r="170" spans="1:13" ht="39" customHeight="1" x14ac:dyDescent="0.2">
      <c r="A170" s="32" t="s">
        <v>452</v>
      </c>
      <c r="B170" s="32" t="s">
        <v>453</v>
      </c>
      <c r="C170" s="32" t="s">
        <v>18</v>
      </c>
      <c r="D170" s="32" t="s">
        <v>454</v>
      </c>
      <c r="E170" s="34" t="s">
        <v>25</v>
      </c>
      <c r="F170" s="33">
        <f t="shared" si="39"/>
        <v>3</v>
      </c>
      <c r="G170" s="36">
        <v>44.49</v>
      </c>
      <c r="H170" s="36">
        <f t="shared" si="35"/>
        <v>57.31</v>
      </c>
      <c r="I170" s="36">
        <f t="shared" si="36"/>
        <v>171.93</v>
      </c>
      <c r="J170" s="97">
        <f>I170 / J9</f>
        <v>1.4321719491448395E-5</v>
      </c>
      <c r="K170" s="176">
        <f t="shared" si="38"/>
        <v>3</v>
      </c>
      <c r="M170" s="33">
        <v>3</v>
      </c>
    </row>
    <row r="171" spans="1:13" ht="39" customHeight="1" x14ac:dyDescent="0.2">
      <c r="A171" s="32" t="s">
        <v>455</v>
      </c>
      <c r="B171" s="32" t="s">
        <v>456</v>
      </c>
      <c r="C171" s="32" t="s">
        <v>18</v>
      </c>
      <c r="D171" s="32" t="s">
        <v>457</v>
      </c>
      <c r="E171" s="34" t="s">
        <v>25</v>
      </c>
      <c r="F171" s="33">
        <f t="shared" si="39"/>
        <v>11</v>
      </c>
      <c r="G171" s="36">
        <v>36.479999999999997</v>
      </c>
      <c r="H171" s="36">
        <f t="shared" si="35"/>
        <v>46.99</v>
      </c>
      <c r="I171" s="36">
        <f t="shared" si="36"/>
        <v>516.89</v>
      </c>
      <c r="J171" s="97">
        <f>I171 / J9</f>
        <v>4.3056788157591813E-5</v>
      </c>
      <c r="K171" s="176">
        <f t="shared" si="38"/>
        <v>11</v>
      </c>
      <c r="M171" s="33">
        <v>11</v>
      </c>
    </row>
    <row r="172" spans="1:13" ht="39" customHeight="1" x14ac:dyDescent="0.2">
      <c r="A172" s="32" t="s">
        <v>458</v>
      </c>
      <c r="B172" s="32" t="s">
        <v>459</v>
      </c>
      <c r="C172" s="32" t="s">
        <v>18</v>
      </c>
      <c r="D172" s="32" t="s">
        <v>460</v>
      </c>
      <c r="E172" s="34" t="s">
        <v>25</v>
      </c>
      <c r="F172" s="33">
        <f t="shared" si="39"/>
        <v>1</v>
      </c>
      <c r="G172" s="36">
        <v>15.44</v>
      </c>
      <c r="H172" s="36">
        <f t="shared" si="35"/>
        <v>19.89</v>
      </c>
      <c r="I172" s="36">
        <f t="shared" si="36"/>
        <v>19.89</v>
      </c>
      <c r="J172" s="97">
        <f>I172 / J9</f>
        <v>1.6568312725231698E-6</v>
      </c>
      <c r="K172" s="176">
        <f t="shared" si="38"/>
        <v>1</v>
      </c>
      <c r="M172" s="33">
        <v>1</v>
      </c>
    </row>
    <row r="173" spans="1:13" ht="51.95" customHeight="1" x14ac:dyDescent="0.2">
      <c r="A173" s="32" t="s">
        <v>461</v>
      </c>
      <c r="B173" s="32" t="s">
        <v>462</v>
      </c>
      <c r="C173" s="32" t="s">
        <v>18</v>
      </c>
      <c r="D173" s="32" t="s">
        <v>463</v>
      </c>
      <c r="E173" s="34" t="s">
        <v>25</v>
      </c>
      <c r="F173" s="33">
        <f t="shared" si="39"/>
        <v>2</v>
      </c>
      <c r="G173" s="36">
        <v>87.41</v>
      </c>
      <c r="H173" s="36">
        <f t="shared" si="35"/>
        <v>112.6</v>
      </c>
      <c r="I173" s="36">
        <f t="shared" si="36"/>
        <v>225.2</v>
      </c>
      <c r="J173" s="97">
        <f>I173 / J9</f>
        <v>1.8759095151946595E-5</v>
      </c>
      <c r="K173" s="176">
        <f t="shared" si="38"/>
        <v>2</v>
      </c>
      <c r="M173" s="33">
        <v>2</v>
      </c>
    </row>
    <row r="174" spans="1:13" ht="39" customHeight="1" x14ac:dyDescent="0.2">
      <c r="A174" s="32" t="s">
        <v>464</v>
      </c>
      <c r="B174" s="32" t="s">
        <v>465</v>
      </c>
      <c r="C174" s="32" t="s">
        <v>18</v>
      </c>
      <c r="D174" s="32" t="s">
        <v>466</v>
      </c>
      <c r="E174" s="34" t="s">
        <v>25</v>
      </c>
      <c r="F174" s="33">
        <f t="shared" si="39"/>
        <v>16</v>
      </c>
      <c r="G174" s="36">
        <v>31.55</v>
      </c>
      <c r="H174" s="36">
        <f t="shared" si="35"/>
        <v>40.64</v>
      </c>
      <c r="I174" s="36">
        <f t="shared" si="36"/>
        <v>650.24</v>
      </c>
      <c r="J174" s="97">
        <f>I174 / J9</f>
        <v>5.4164804758444737E-5</v>
      </c>
      <c r="K174" s="176">
        <f t="shared" si="38"/>
        <v>16</v>
      </c>
      <c r="M174" s="33">
        <v>16</v>
      </c>
    </row>
    <row r="175" spans="1:13" ht="39" customHeight="1" x14ac:dyDescent="0.2">
      <c r="A175" s="32" t="s">
        <v>467</v>
      </c>
      <c r="B175" s="32" t="s">
        <v>468</v>
      </c>
      <c r="C175" s="32" t="s">
        <v>18</v>
      </c>
      <c r="D175" s="32" t="s">
        <v>469</v>
      </c>
      <c r="E175" s="34" t="s">
        <v>25</v>
      </c>
      <c r="F175" s="33">
        <f t="shared" si="39"/>
        <v>1</v>
      </c>
      <c r="G175" s="36">
        <v>16.23</v>
      </c>
      <c r="H175" s="36">
        <f t="shared" si="35"/>
        <v>20.91</v>
      </c>
      <c r="I175" s="36">
        <f t="shared" si="36"/>
        <v>20.91</v>
      </c>
      <c r="J175" s="97">
        <f>I175 / J9</f>
        <v>1.7417969788064091E-6</v>
      </c>
      <c r="K175" s="176">
        <f t="shared" si="38"/>
        <v>1</v>
      </c>
      <c r="M175" s="33">
        <v>1</v>
      </c>
    </row>
    <row r="176" spans="1:13" ht="24" customHeight="1" x14ac:dyDescent="0.2">
      <c r="A176" s="92" t="s">
        <v>470</v>
      </c>
      <c r="B176" s="92" t="s">
        <v>13</v>
      </c>
      <c r="C176" s="92"/>
      <c r="D176" s="92" t="s">
        <v>471</v>
      </c>
      <c r="E176" s="93"/>
      <c r="F176" s="94">
        <v>1</v>
      </c>
      <c r="G176" s="94" t="s">
        <v>15</v>
      </c>
      <c r="H176" s="95">
        <f>ROUND(I177 + I183 + I206 + I210,2)</f>
        <v>52773.45</v>
      </c>
      <c r="I176" s="95">
        <f>ROUND(F176 * H176,2)</f>
        <v>52773.45</v>
      </c>
      <c r="J176" s="96">
        <f>I176 / J9</f>
        <v>4.3960131884835524E-3</v>
      </c>
      <c r="K176" s="176">
        <f t="shared" si="38"/>
        <v>1</v>
      </c>
      <c r="M176" s="94">
        <v>1</v>
      </c>
    </row>
    <row r="177" spans="1:13" ht="24" customHeight="1" x14ac:dyDescent="0.2">
      <c r="A177" s="92" t="s">
        <v>472</v>
      </c>
      <c r="B177" s="92" t="s">
        <v>13</v>
      </c>
      <c r="C177" s="92"/>
      <c r="D177" s="92" t="s">
        <v>335</v>
      </c>
      <c r="E177" s="93"/>
      <c r="F177" s="94">
        <v>1</v>
      </c>
      <c r="G177" s="94" t="s">
        <v>15</v>
      </c>
      <c r="H177" s="95">
        <f>ROUND(I178 + I179 + I180 + I181 + I182,2)</f>
        <v>2733.02</v>
      </c>
      <c r="I177" s="95">
        <f>ROUND(F177 * H177,2)</f>
        <v>2733.02</v>
      </c>
      <c r="J177" s="96">
        <f>I177 / J9</f>
        <v>2.2765977900609719E-4</v>
      </c>
      <c r="K177" s="176">
        <f t="shared" si="38"/>
        <v>1</v>
      </c>
      <c r="M177" s="94">
        <v>1</v>
      </c>
    </row>
    <row r="178" spans="1:13" ht="39" customHeight="1" x14ac:dyDescent="0.2">
      <c r="A178" s="32" t="s">
        <v>473</v>
      </c>
      <c r="B178" s="32" t="s">
        <v>474</v>
      </c>
      <c r="C178" s="32" t="s">
        <v>18</v>
      </c>
      <c r="D178" s="32" t="s">
        <v>475</v>
      </c>
      <c r="E178" s="34" t="s">
        <v>29</v>
      </c>
      <c r="F178" s="33">
        <f t="shared" ref="F178:F225" si="40">ROUND(M178,2)</f>
        <v>14.82</v>
      </c>
      <c r="G178" s="36">
        <v>20.93</v>
      </c>
      <c r="H178" s="36">
        <f t="shared" ref="H178:H225" si="41">ROUND(ROUND(G178 * $J$10, 2) + G178, 2)</f>
        <v>26.96</v>
      </c>
      <c r="I178" s="36">
        <f t="shared" ref="I178:I225" si="42">ROUND(F178 * H178,2)</f>
        <v>399.55</v>
      </c>
      <c r="J178" s="97">
        <f>I178 / J9</f>
        <v>3.3282399946537583E-5</v>
      </c>
      <c r="K178" s="176">
        <f t="shared" si="38"/>
        <v>14.82</v>
      </c>
      <c r="M178" s="33">
        <v>14.82</v>
      </c>
    </row>
    <row r="179" spans="1:13" ht="39" customHeight="1" x14ac:dyDescent="0.2">
      <c r="A179" s="32" t="s">
        <v>476</v>
      </c>
      <c r="B179" s="32" t="s">
        <v>477</v>
      </c>
      <c r="C179" s="32" t="s">
        <v>18</v>
      </c>
      <c r="D179" s="32" t="s">
        <v>478</v>
      </c>
      <c r="E179" s="34" t="s">
        <v>29</v>
      </c>
      <c r="F179" s="33">
        <f t="shared" si="40"/>
        <v>52.41</v>
      </c>
      <c r="G179" s="36">
        <v>13.08</v>
      </c>
      <c r="H179" s="36">
        <f t="shared" si="41"/>
        <v>16.850000000000001</v>
      </c>
      <c r="I179" s="36">
        <f t="shared" si="42"/>
        <v>883.11</v>
      </c>
      <c r="J179" s="97">
        <f>I179 / J9</f>
        <v>7.3562808701756478E-5</v>
      </c>
      <c r="K179" s="176">
        <f t="shared" si="38"/>
        <v>52.41</v>
      </c>
      <c r="M179" s="33">
        <v>52.41</v>
      </c>
    </row>
    <row r="180" spans="1:13" ht="39" customHeight="1" x14ac:dyDescent="0.2">
      <c r="A180" s="32" t="s">
        <v>479</v>
      </c>
      <c r="B180" s="32" t="s">
        <v>480</v>
      </c>
      <c r="C180" s="32" t="s">
        <v>18</v>
      </c>
      <c r="D180" s="32" t="s">
        <v>481</v>
      </c>
      <c r="E180" s="34" t="s">
        <v>29</v>
      </c>
      <c r="F180" s="33">
        <f t="shared" si="40"/>
        <v>5.8</v>
      </c>
      <c r="G180" s="36">
        <v>21.89</v>
      </c>
      <c r="H180" s="36">
        <f t="shared" si="41"/>
        <v>28.2</v>
      </c>
      <c r="I180" s="36">
        <f t="shared" si="42"/>
        <v>163.56</v>
      </c>
      <c r="J180" s="97">
        <f>I180 / J9</f>
        <v>1.3624500901653577E-5</v>
      </c>
      <c r="K180" s="176">
        <f t="shared" si="38"/>
        <v>5.8</v>
      </c>
      <c r="M180" s="33">
        <v>5.8</v>
      </c>
    </row>
    <row r="181" spans="1:13" ht="39" customHeight="1" x14ac:dyDescent="0.2">
      <c r="A181" s="32" t="s">
        <v>482</v>
      </c>
      <c r="B181" s="32" t="s">
        <v>483</v>
      </c>
      <c r="C181" s="32" t="s">
        <v>18</v>
      </c>
      <c r="D181" s="32" t="s">
        <v>484</v>
      </c>
      <c r="E181" s="34" t="s">
        <v>29</v>
      </c>
      <c r="F181" s="33">
        <f t="shared" si="40"/>
        <v>26.69</v>
      </c>
      <c r="G181" s="36">
        <v>26.95</v>
      </c>
      <c r="H181" s="36">
        <f t="shared" si="41"/>
        <v>34.72</v>
      </c>
      <c r="I181" s="36">
        <f t="shared" si="42"/>
        <v>926.68</v>
      </c>
      <c r="J181" s="97">
        <f>I181 / J9</f>
        <v>7.7192177155443475E-5</v>
      </c>
      <c r="K181" s="176">
        <f t="shared" si="38"/>
        <v>26.69</v>
      </c>
      <c r="M181" s="33">
        <v>26.69</v>
      </c>
    </row>
    <row r="182" spans="1:13" ht="39" customHeight="1" x14ac:dyDescent="0.2">
      <c r="A182" s="32" t="s">
        <v>485</v>
      </c>
      <c r="B182" s="32" t="s">
        <v>486</v>
      </c>
      <c r="C182" s="32" t="s">
        <v>18</v>
      </c>
      <c r="D182" s="32" t="s">
        <v>487</v>
      </c>
      <c r="E182" s="34" t="s">
        <v>29</v>
      </c>
      <c r="F182" s="33">
        <f t="shared" si="40"/>
        <v>5.07</v>
      </c>
      <c r="G182" s="36">
        <v>55.14</v>
      </c>
      <c r="H182" s="36">
        <f t="shared" si="41"/>
        <v>71.03</v>
      </c>
      <c r="I182" s="36">
        <f t="shared" si="42"/>
        <v>360.12</v>
      </c>
      <c r="J182" s="97">
        <f>I182 / J9</f>
        <v>2.9997892300706076E-5</v>
      </c>
      <c r="K182" s="176">
        <f t="shared" si="38"/>
        <v>5.07</v>
      </c>
      <c r="M182" s="33">
        <v>5.07</v>
      </c>
    </row>
    <row r="183" spans="1:13" ht="24" customHeight="1" x14ac:dyDescent="0.2">
      <c r="A183" s="92" t="s">
        <v>488</v>
      </c>
      <c r="B183" s="92" t="s">
        <v>13</v>
      </c>
      <c r="C183" s="92"/>
      <c r="D183" s="92" t="s">
        <v>489</v>
      </c>
      <c r="E183" s="93"/>
      <c r="F183" s="94">
        <v>1</v>
      </c>
      <c r="G183" s="94" t="s">
        <v>15</v>
      </c>
      <c r="H183" s="95">
        <f>ROUND(I184 + I185 + I186 + I187 + I188 + I189 + I190 + I191 + I192 + I193 + I194 + I195 + I196 + I197 + I198 + I199 + I200 + I201 + I202 + I203 + I204 + I205,2)</f>
        <v>4712.72</v>
      </c>
      <c r="I183" s="95">
        <f>ROUND(F183 * H183,2)</f>
        <v>4712.72</v>
      </c>
      <c r="J183" s="96">
        <f>I183 / J9</f>
        <v>3.9256821893641992E-4</v>
      </c>
      <c r="K183" s="176">
        <f t="shared" si="38"/>
        <v>1</v>
      </c>
      <c r="M183" s="94">
        <v>1</v>
      </c>
    </row>
    <row r="184" spans="1:13" ht="51.95" customHeight="1" x14ac:dyDescent="0.2">
      <c r="A184" s="32" t="s">
        <v>490</v>
      </c>
      <c r="B184" s="32" t="s">
        <v>491</v>
      </c>
      <c r="C184" s="32" t="s">
        <v>18</v>
      </c>
      <c r="D184" s="32" t="s">
        <v>492</v>
      </c>
      <c r="E184" s="34" t="s">
        <v>25</v>
      </c>
      <c r="F184" s="33">
        <f t="shared" si="40"/>
        <v>1</v>
      </c>
      <c r="G184" s="36">
        <v>28.29</v>
      </c>
      <c r="H184" s="36">
        <f t="shared" si="41"/>
        <v>36.44</v>
      </c>
      <c r="I184" s="36">
        <f t="shared" si="42"/>
        <v>36.44</v>
      </c>
      <c r="J184" s="97">
        <f>I184 / J9</f>
        <v>3.0354415068247511E-6</v>
      </c>
      <c r="K184" s="176">
        <f t="shared" si="38"/>
        <v>1</v>
      </c>
      <c r="M184" s="33">
        <v>1</v>
      </c>
    </row>
    <row r="185" spans="1:13" ht="51.95" customHeight="1" x14ac:dyDescent="0.2">
      <c r="A185" s="32" t="s">
        <v>493</v>
      </c>
      <c r="B185" s="32" t="s">
        <v>494</v>
      </c>
      <c r="C185" s="32" t="s">
        <v>18</v>
      </c>
      <c r="D185" s="32" t="s">
        <v>495</v>
      </c>
      <c r="E185" s="34" t="s">
        <v>25</v>
      </c>
      <c r="F185" s="33">
        <f t="shared" si="40"/>
        <v>5</v>
      </c>
      <c r="G185" s="36">
        <v>9.9</v>
      </c>
      <c r="H185" s="36">
        <f t="shared" si="41"/>
        <v>12.75</v>
      </c>
      <c r="I185" s="36">
        <f t="shared" si="42"/>
        <v>63.75</v>
      </c>
      <c r="J185" s="97">
        <f>I185 / J9</f>
        <v>5.3103566427024665E-6</v>
      </c>
      <c r="K185" s="176">
        <f t="shared" si="38"/>
        <v>5</v>
      </c>
      <c r="M185" s="33">
        <v>5</v>
      </c>
    </row>
    <row r="186" spans="1:13" ht="51.95" customHeight="1" x14ac:dyDescent="0.2">
      <c r="A186" s="32" t="s">
        <v>496</v>
      </c>
      <c r="B186" s="32" t="s">
        <v>497</v>
      </c>
      <c r="C186" s="32" t="s">
        <v>18</v>
      </c>
      <c r="D186" s="32" t="s">
        <v>498</v>
      </c>
      <c r="E186" s="34" t="s">
        <v>25</v>
      </c>
      <c r="F186" s="33">
        <f t="shared" si="40"/>
        <v>6</v>
      </c>
      <c r="G186" s="36">
        <v>15.73</v>
      </c>
      <c r="H186" s="36">
        <f t="shared" si="41"/>
        <v>20.260000000000002</v>
      </c>
      <c r="I186" s="36">
        <f t="shared" si="42"/>
        <v>121.56</v>
      </c>
      <c r="J186" s="97">
        <f>I186 / J9</f>
        <v>1.0125912995873128E-5</v>
      </c>
      <c r="K186" s="176">
        <f t="shared" si="38"/>
        <v>6</v>
      </c>
      <c r="M186" s="33">
        <v>6</v>
      </c>
    </row>
    <row r="187" spans="1:13" ht="51.95" customHeight="1" x14ac:dyDescent="0.2">
      <c r="A187" s="32" t="s">
        <v>499</v>
      </c>
      <c r="B187" s="32" t="s">
        <v>500</v>
      </c>
      <c r="C187" s="32" t="s">
        <v>18</v>
      </c>
      <c r="D187" s="32" t="s">
        <v>501</v>
      </c>
      <c r="E187" s="34" t="s">
        <v>25</v>
      </c>
      <c r="F187" s="33">
        <f t="shared" si="40"/>
        <v>2</v>
      </c>
      <c r="G187" s="36">
        <v>76.11</v>
      </c>
      <c r="H187" s="36">
        <f t="shared" si="41"/>
        <v>98.04</v>
      </c>
      <c r="I187" s="36">
        <f t="shared" si="42"/>
        <v>196.08</v>
      </c>
      <c r="J187" s="97">
        <f>I187 / J9</f>
        <v>1.6333407537272152E-5</v>
      </c>
      <c r="K187" s="176">
        <f t="shared" si="38"/>
        <v>2</v>
      </c>
      <c r="M187" s="33">
        <v>2</v>
      </c>
    </row>
    <row r="188" spans="1:13" ht="39" customHeight="1" x14ac:dyDescent="0.2">
      <c r="A188" s="32" t="s">
        <v>502</v>
      </c>
      <c r="B188" s="32" t="s">
        <v>503</v>
      </c>
      <c r="C188" s="32" t="s">
        <v>18</v>
      </c>
      <c r="D188" s="32" t="s">
        <v>504</v>
      </c>
      <c r="E188" s="34" t="s">
        <v>25</v>
      </c>
      <c r="F188" s="33">
        <f t="shared" si="40"/>
        <v>11</v>
      </c>
      <c r="G188" s="36">
        <v>64.430000000000007</v>
      </c>
      <c r="H188" s="36">
        <f t="shared" si="41"/>
        <v>83</v>
      </c>
      <c r="I188" s="36">
        <f t="shared" si="42"/>
        <v>913</v>
      </c>
      <c r="J188" s="97">
        <f>I188 / J9</f>
        <v>7.6052637094703568E-5</v>
      </c>
      <c r="K188" s="176">
        <f t="shared" si="38"/>
        <v>11</v>
      </c>
      <c r="M188" s="33">
        <v>11</v>
      </c>
    </row>
    <row r="189" spans="1:13" ht="51.95" customHeight="1" x14ac:dyDescent="0.2">
      <c r="A189" s="32" t="s">
        <v>505</v>
      </c>
      <c r="B189" s="32" t="s">
        <v>506</v>
      </c>
      <c r="C189" s="32" t="s">
        <v>18</v>
      </c>
      <c r="D189" s="32" t="s">
        <v>507</v>
      </c>
      <c r="E189" s="34" t="s">
        <v>25</v>
      </c>
      <c r="F189" s="33">
        <f t="shared" si="40"/>
        <v>4</v>
      </c>
      <c r="G189" s="36">
        <v>14.08</v>
      </c>
      <c r="H189" s="36">
        <f t="shared" si="41"/>
        <v>18.14</v>
      </c>
      <c r="I189" s="36">
        <f t="shared" si="42"/>
        <v>72.56</v>
      </c>
      <c r="J189" s="97">
        <f>I189 / J9</f>
        <v>6.0442271057959374E-6</v>
      </c>
      <c r="K189" s="176">
        <f t="shared" si="38"/>
        <v>4</v>
      </c>
      <c r="M189" s="33">
        <v>4</v>
      </c>
    </row>
    <row r="190" spans="1:13" ht="51.95" customHeight="1" x14ac:dyDescent="0.2">
      <c r="A190" s="32" t="s">
        <v>508</v>
      </c>
      <c r="B190" s="32" t="s">
        <v>509</v>
      </c>
      <c r="C190" s="32" t="s">
        <v>18</v>
      </c>
      <c r="D190" s="32" t="s">
        <v>510</v>
      </c>
      <c r="E190" s="34" t="s">
        <v>25</v>
      </c>
      <c r="F190" s="33">
        <f t="shared" si="40"/>
        <v>2</v>
      </c>
      <c r="G190" s="36">
        <v>42.59</v>
      </c>
      <c r="H190" s="36">
        <f t="shared" si="41"/>
        <v>54.86</v>
      </c>
      <c r="I190" s="36">
        <f t="shared" si="42"/>
        <v>109.72</v>
      </c>
      <c r="J190" s="97">
        <f>I190 / J9</f>
        <v>9.1396444052912097E-6</v>
      </c>
      <c r="K190" s="176">
        <f t="shared" si="38"/>
        <v>2</v>
      </c>
      <c r="M190" s="33">
        <v>2</v>
      </c>
    </row>
    <row r="191" spans="1:13" ht="51.95" customHeight="1" x14ac:dyDescent="0.2">
      <c r="A191" s="32" t="s">
        <v>511</v>
      </c>
      <c r="B191" s="32" t="s">
        <v>512</v>
      </c>
      <c r="C191" s="32" t="s">
        <v>18</v>
      </c>
      <c r="D191" s="32" t="s">
        <v>513</v>
      </c>
      <c r="E191" s="34" t="s">
        <v>25</v>
      </c>
      <c r="F191" s="33">
        <f t="shared" si="40"/>
        <v>2</v>
      </c>
      <c r="G191" s="36">
        <v>47.47</v>
      </c>
      <c r="H191" s="36">
        <f t="shared" si="41"/>
        <v>61.15</v>
      </c>
      <c r="I191" s="36">
        <f t="shared" si="42"/>
        <v>122.3</v>
      </c>
      <c r="J191" s="97">
        <f>I191 / J9</f>
        <v>1.0187554782784497E-5</v>
      </c>
      <c r="K191" s="176">
        <f t="shared" si="38"/>
        <v>2</v>
      </c>
      <c r="M191" s="33">
        <v>2</v>
      </c>
    </row>
    <row r="192" spans="1:13" ht="51.95" customHeight="1" x14ac:dyDescent="0.2">
      <c r="A192" s="32" t="s">
        <v>514</v>
      </c>
      <c r="B192" s="32" t="s">
        <v>515</v>
      </c>
      <c r="C192" s="32" t="s">
        <v>18</v>
      </c>
      <c r="D192" s="32" t="s">
        <v>516</v>
      </c>
      <c r="E192" s="34" t="s">
        <v>25</v>
      </c>
      <c r="F192" s="33">
        <f t="shared" si="40"/>
        <v>8</v>
      </c>
      <c r="G192" s="36">
        <v>50.92</v>
      </c>
      <c r="H192" s="36">
        <f t="shared" si="41"/>
        <v>65.599999999999994</v>
      </c>
      <c r="I192" s="36">
        <f t="shared" si="42"/>
        <v>524.79999999999995</v>
      </c>
      <c r="J192" s="97">
        <f>I192 / J9</f>
        <v>4.3715688879847125E-5</v>
      </c>
      <c r="K192" s="176">
        <f t="shared" si="38"/>
        <v>8</v>
      </c>
      <c r="M192" s="33">
        <v>8</v>
      </c>
    </row>
    <row r="193" spans="1:13" ht="51.95" customHeight="1" x14ac:dyDescent="0.2">
      <c r="A193" s="32" t="s">
        <v>517</v>
      </c>
      <c r="B193" s="32" t="s">
        <v>518</v>
      </c>
      <c r="C193" s="32" t="s">
        <v>18</v>
      </c>
      <c r="D193" s="32" t="s">
        <v>519</v>
      </c>
      <c r="E193" s="34" t="s">
        <v>25</v>
      </c>
      <c r="F193" s="33">
        <f t="shared" si="40"/>
        <v>25</v>
      </c>
      <c r="G193" s="36">
        <v>16.37</v>
      </c>
      <c r="H193" s="36">
        <f t="shared" si="41"/>
        <v>21.09</v>
      </c>
      <c r="I193" s="36">
        <f t="shared" si="42"/>
        <v>527.25</v>
      </c>
      <c r="J193" s="97">
        <f>I193 / J9</f>
        <v>4.391977317435099E-5</v>
      </c>
      <c r="K193" s="176">
        <f t="shared" si="38"/>
        <v>25</v>
      </c>
      <c r="M193" s="33">
        <v>25</v>
      </c>
    </row>
    <row r="194" spans="1:13" ht="51.95" customHeight="1" x14ac:dyDescent="0.2">
      <c r="A194" s="32" t="s">
        <v>520</v>
      </c>
      <c r="B194" s="32" t="s">
        <v>521</v>
      </c>
      <c r="C194" s="32" t="s">
        <v>18</v>
      </c>
      <c r="D194" s="32" t="s">
        <v>522</v>
      </c>
      <c r="E194" s="34" t="s">
        <v>25</v>
      </c>
      <c r="F194" s="33">
        <f t="shared" si="40"/>
        <v>23</v>
      </c>
      <c r="G194" s="36">
        <v>8.81</v>
      </c>
      <c r="H194" s="36">
        <f t="shared" si="41"/>
        <v>11.35</v>
      </c>
      <c r="I194" s="36">
        <f t="shared" si="42"/>
        <v>261.05</v>
      </c>
      <c r="J194" s="97">
        <f>I194 / J9</f>
        <v>2.1745389828666339E-5</v>
      </c>
      <c r="K194" s="176">
        <f t="shared" si="38"/>
        <v>23</v>
      </c>
      <c r="M194" s="33">
        <v>23</v>
      </c>
    </row>
    <row r="195" spans="1:13" ht="51.95" customHeight="1" x14ac:dyDescent="0.2">
      <c r="A195" s="32" t="s">
        <v>523</v>
      </c>
      <c r="B195" s="32" t="s">
        <v>524</v>
      </c>
      <c r="C195" s="32" t="s">
        <v>18</v>
      </c>
      <c r="D195" s="32" t="s">
        <v>525</v>
      </c>
      <c r="E195" s="34" t="s">
        <v>25</v>
      </c>
      <c r="F195" s="33">
        <f t="shared" si="40"/>
        <v>2</v>
      </c>
      <c r="G195" s="36">
        <v>14.43</v>
      </c>
      <c r="H195" s="36">
        <f t="shared" si="41"/>
        <v>18.59</v>
      </c>
      <c r="I195" s="36">
        <f t="shared" si="42"/>
        <v>37.18</v>
      </c>
      <c r="J195" s="97">
        <f>I195 / J9</f>
        <v>3.097083293736121E-6</v>
      </c>
      <c r="K195" s="176">
        <f t="shared" si="38"/>
        <v>2</v>
      </c>
      <c r="M195" s="33">
        <v>2</v>
      </c>
    </row>
    <row r="196" spans="1:13" ht="51.95" customHeight="1" x14ac:dyDescent="0.2">
      <c r="A196" s="32" t="s">
        <v>526</v>
      </c>
      <c r="B196" s="32" t="s">
        <v>527</v>
      </c>
      <c r="C196" s="32" t="s">
        <v>18</v>
      </c>
      <c r="D196" s="32" t="s">
        <v>528</v>
      </c>
      <c r="E196" s="34" t="s">
        <v>25</v>
      </c>
      <c r="F196" s="33">
        <f t="shared" si="40"/>
        <v>6</v>
      </c>
      <c r="G196" s="36">
        <v>10.49</v>
      </c>
      <c r="H196" s="36">
        <f t="shared" si="41"/>
        <v>13.51</v>
      </c>
      <c r="I196" s="36">
        <f t="shared" si="42"/>
        <v>81.06</v>
      </c>
      <c r="J196" s="97">
        <f>I196 / J9</f>
        <v>6.7522746581562665E-6</v>
      </c>
      <c r="K196" s="176">
        <f t="shared" si="38"/>
        <v>6</v>
      </c>
      <c r="M196" s="33">
        <v>6</v>
      </c>
    </row>
    <row r="197" spans="1:13" ht="51.95" customHeight="1" x14ac:dyDescent="0.2">
      <c r="A197" s="32" t="s">
        <v>529</v>
      </c>
      <c r="B197" s="32" t="s">
        <v>530</v>
      </c>
      <c r="C197" s="32" t="s">
        <v>18</v>
      </c>
      <c r="D197" s="32" t="s">
        <v>531</v>
      </c>
      <c r="E197" s="34" t="s">
        <v>25</v>
      </c>
      <c r="F197" s="33">
        <f t="shared" si="40"/>
        <v>5</v>
      </c>
      <c r="G197" s="36">
        <v>24.26</v>
      </c>
      <c r="H197" s="36">
        <f t="shared" si="41"/>
        <v>31.25</v>
      </c>
      <c r="I197" s="36">
        <f t="shared" si="42"/>
        <v>156.25</v>
      </c>
      <c r="J197" s="97">
        <f>I197 / J9</f>
        <v>1.3015580006623694E-5</v>
      </c>
      <c r="K197" s="176">
        <f t="shared" si="38"/>
        <v>5</v>
      </c>
      <c r="M197" s="33">
        <v>5</v>
      </c>
    </row>
    <row r="198" spans="1:13" ht="51.95" customHeight="1" x14ac:dyDescent="0.2">
      <c r="A198" s="32" t="s">
        <v>532</v>
      </c>
      <c r="B198" s="32" t="s">
        <v>533</v>
      </c>
      <c r="C198" s="32" t="s">
        <v>18</v>
      </c>
      <c r="D198" s="32" t="s">
        <v>534</v>
      </c>
      <c r="E198" s="34" t="s">
        <v>25</v>
      </c>
      <c r="F198" s="33">
        <f t="shared" si="40"/>
        <v>2</v>
      </c>
      <c r="G198" s="36">
        <v>40.58</v>
      </c>
      <c r="H198" s="36">
        <f t="shared" si="41"/>
        <v>52.28</v>
      </c>
      <c r="I198" s="36">
        <f t="shared" si="42"/>
        <v>104.56</v>
      </c>
      <c r="J198" s="97">
        <f>I198 / J9</f>
        <v>8.70981789115247E-6</v>
      </c>
      <c r="K198" s="176">
        <f t="shared" si="38"/>
        <v>2</v>
      </c>
      <c r="M198" s="33">
        <v>2</v>
      </c>
    </row>
    <row r="199" spans="1:13" ht="51.95" customHeight="1" x14ac:dyDescent="0.2">
      <c r="A199" s="32" t="s">
        <v>535</v>
      </c>
      <c r="B199" s="32" t="s">
        <v>536</v>
      </c>
      <c r="C199" s="32" t="s">
        <v>18</v>
      </c>
      <c r="D199" s="32" t="s">
        <v>537</v>
      </c>
      <c r="E199" s="34" t="s">
        <v>25</v>
      </c>
      <c r="F199" s="33">
        <f t="shared" si="40"/>
        <v>2</v>
      </c>
      <c r="G199" s="36">
        <v>29.99</v>
      </c>
      <c r="H199" s="36">
        <f t="shared" si="41"/>
        <v>38.630000000000003</v>
      </c>
      <c r="I199" s="36">
        <f t="shared" si="42"/>
        <v>77.260000000000005</v>
      </c>
      <c r="J199" s="97">
        <f>I199 / J9</f>
        <v>6.4357357523951783E-6</v>
      </c>
      <c r="K199" s="176">
        <f t="shared" si="38"/>
        <v>2</v>
      </c>
      <c r="M199" s="33">
        <v>2</v>
      </c>
    </row>
    <row r="200" spans="1:13" ht="51.95" customHeight="1" x14ac:dyDescent="0.2">
      <c r="A200" s="32" t="s">
        <v>538</v>
      </c>
      <c r="B200" s="32" t="s">
        <v>539</v>
      </c>
      <c r="C200" s="32" t="s">
        <v>18</v>
      </c>
      <c r="D200" s="32" t="s">
        <v>540</v>
      </c>
      <c r="E200" s="34" t="s">
        <v>25</v>
      </c>
      <c r="F200" s="33">
        <f t="shared" si="40"/>
        <v>1</v>
      </c>
      <c r="G200" s="36">
        <v>52.51</v>
      </c>
      <c r="H200" s="36">
        <f t="shared" si="41"/>
        <v>67.64</v>
      </c>
      <c r="I200" s="36">
        <f t="shared" si="42"/>
        <v>67.64</v>
      </c>
      <c r="J200" s="97">
        <f>I200 / J9</f>
        <v>5.63439252254737E-6</v>
      </c>
      <c r="K200" s="176">
        <f t="shared" si="38"/>
        <v>1</v>
      </c>
      <c r="M200" s="33">
        <v>1</v>
      </c>
    </row>
    <row r="201" spans="1:13" ht="39" customHeight="1" x14ac:dyDescent="0.2">
      <c r="A201" s="32" t="s">
        <v>541</v>
      </c>
      <c r="B201" s="32" t="s">
        <v>465</v>
      </c>
      <c r="C201" s="32" t="s">
        <v>18</v>
      </c>
      <c r="D201" s="32" t="s">
        <v>466</v>
      </c>
      <c r="E201" s="34" t="s">
        <v>25</v>
      </c>
      <c r="F201" s="33">
        <f t="shared" si="40"/>
        <v>10</v>
      </c>
      <c r="G201" s="36">
        <v>31.55</v>
      </c>
      <c r="H201" s="36">
        <f t="shared" si="41"/>
        <v>40.64</v>
      </c>
      <c r="I201" s="36">
        <f t="shared" si="42"/>
        <v>406.4</v>
      </c>
      <c r="J201" s="97">
        <f>I201 / J9</f>
        <v>3.3853002974027962E-5</v>
      </c>
      <c r="K201" s="176">
        <f t="shared" si="38"/>
        <v>10</v>
      </c>
      <c r="M201" s="33">
        <v>10</v>
      </c>
    </row>
    <row r="202" spans="1:13" ht="51.95" customHeight="1" x14ac:dyDescent="0.2">
      <c r="A202" s="32" t="s">
        <v>542</v>
      </c>
      <c r="B202" s="32" t="s">
        <v>543</v>
      </c>
      <c r="C202" s="32" t="s">
        <v>18</v>
      </c>
      <c r="D202" s="32" t="s">
        <v>544</v>
      </c>
      <c r="E202" s="34" t="s">
        <v>25</v>
      </c>
      <c r="F202" s="33">
        <f t="shared" si="40"/>
        <v>9</v>
      </c>
      <c r="G202" s="36">
        <v>9.67</v>
      </c>
      <c r="H202" s="36">
        <f t="shared" si="41"/>
        <v>12.46</v>
      </c>
      <c r="I202" s="36">
        <f t="shared" si="42"/>
        <v>112.14</v>
      </c>
      <c r="J202" s="97">
        <f>I202 / J9</f>
        <v>9.3412297084337988E-6</v>
      </c>
      <c r="K202" s="176">
        <f t="shared" si="38"/>
        <v>9</v>
      </c>
      <c r="M202" s="33">
        <v>9</v>
      </c>
    </row>
    <row r="203" spans="1:13" ht="51.95" customHeight="1" x14ac:dyDescent="0.2">
      <c r="A203" s="32" t="s">
        <v>545</v>
      </c>
      <c r="B203" s="32" t="s">
        <v>546</v>
      </c>
      <c r="C203" s="32" t="s">
        <v>18</v>
      </c>
      <c r="D203" s="32" t="s">
        <v>547</v>
      </c>
      <c r="E203" s="34" t="s">
        <v>25</v>
      </c>
      <c r="F203" s="33">
        <f t="shared" si="40"/>
        <v>18</v>
      </c>
      <c r="G203" s="36">
        <v>15.03</v>
      </c>
      <c r="H203" s="36">
        <f t="shared" si="41"/>
        <v>19.36</v>
      </c>
      <c r="I203" s="36">
        <f t="shared" si="42"/>
        <v>348.48</v>
      </c>
      <c r="J203" s="97">
        <f>I203 / J9</f>
        <v>2.9028283652532639E-5</v>
      </c>
      <c r="K203" s="176">
        <f t="shared" si="38"/>
        <v>18</v>
      </c>
      <c r="M203" s="33">
        <v>18</v>
      </c>
    </row>
    <row r="204" spans="1:13" ht="51.95" customHeight="1" x14ac:dyDescent="0.2">
      <c r="A204" s="32" t="s">
        <v>548</v>
      </c>
      <c r="B204" s="32" t="s">
        <v>549</v>
      </c>
      <c r="C204" s="32" t="s">
        <v>18</v>
      </c>
      <c r="D204" s="32" t="s">
        <v>550</v>
      </c>
      <c r="E204" s="34" t="s">
        <v>25</v>
      </c>
      <c r="F204" s="33">
        <f t="shared" si="40"/>
        <v>7</v>
      </c>
      <c r="G204" s="36">
        <v>31.61</v>
      </c>
      <c r="H204" s="36">
        <f t="shared" si="41"/>
        <v>40.72</v>
      </c>
      <c r="I204" s="36">
        <f t="shared" si="42"/>
        <v>285.04000000000002</v>
      </c>
      <c r="J204" s="97">
        <f>I204 / J9</f>
        <v>2.3743749920563313E-5</v>
      </c>
      <c r="K204" s="176">
        <f t="shared" si="38"/>
        <v>7</v>
      </c>
      <c r="M204" s="33">
        <v>7</v>
      </c>
    </row>
    <row r="205" spans="1:13" ht="39" customHeight="1" x14ac:dyDescent="0.2">
      <c r="A205" s="32" t="s">
        <v>551</v>
      </c>
      <c r="B205" s="32" t="s">
        <v>552</v>
      </c>
      <c r="C205" s="32" t="s">
        <v>18</v>
      </c>
      <c r="D205" s="32" t="s">
        <v>553</v>
      </c>
      <c r="E205" s="34" t="s">
        <v>25</v>
      </c>
      <c r="F205" s="33">
        <f t="shared" si="40"/>
        <v>9</v>
      </c>
      <c r="G205" s="36">
        <v>7.61</v>
      </c>
      <c r="H205" s="36">
        <f t="shared" si="41"/>
        <v>9.8000000000000007</v>
      </c>
      <c r="I205" s="36">
        <f t="shared" si="42"/>
        <v>88.2</v>
      </c>
      <c r="J205" s="97">
        <f>I205 / J9</f>
        <v>7.3470346021389423E-6</v>
      </c>
      <c r="K205" s="176">
        <f t="shared" si="38"/>
        <v>9</v>
      </c>
      <c r="M205" s="33">
        <v>9</v>
      </c>
    </row>
    <row r="206" spans="1:13" ht="24" customHeight="1" x14ac:dyDescent="0.2">
      <c r="A206" s="92" t="s">
        <v>554</v>
      </c>
      <c r="B206" s="92" t="s">
        <v>13</v>
      </c>
      <c r="C206" s="92"/>
      <c r="D206" s="92" t="s">
        <v>555</v>
      </c>
      <c r="E206" s="93"/>
      <c r="F206" s="94">
        <v>1</v>
      </c>
      <c r="G206" s="94" t="s">
        <v>15</v>
      </c>
      <c r="H206" s="95">
        <f>ROUND(I207 + I208 + I209,2)</f>
        <v>5478.8</v>
      </c>
      <c r="I206" s="95">
        <f>ROUND(F206 * H206,2)</f>
        <v>5478.8</v>
      </c>
      <c r="J206" s="96">
        <f>I206 / J9</f>
        <v>4.5638246233785531E-4</v>
      </c>
      <c r="K206" s="176">
        <f t="shared" ref="K206:K269" si="43">TRUNC(M206,2)</f>
        <v>1</v>
      </c>
      <c r="M206" s="94">
        <v>1</v>
      </c>
    </row>
    <row r="207" spans="1:13" ht="51.95" customHeight="1" x14ac:dyDescent="0.2">
      <c r="A207" s="32" t="s">
        <v>556</v>
      </c>
      <c r="B207" s="32" t="s">
        <v>557</v>
      </c>
      <c r="C207" s="32" t="s">
        <v>18</v>
      </c>
      <c r="D207" s="32" t="s">
        <v>558</v>
      </c>
      <c r="E207" s="34" t="s">
        <v>25</v>
      </c>
      <c r="F207" s="33">
        <f t="shared" si="40"/>
        <v>3</v>
      </c>
      <c r="G207" s="36">
        <v>70.209999999999994</v>
      </c>
      <c r="H207" s="36">
        <f t="shared" si="41"/>
        <v>90.44</v>
      </c>
      <c r="I207" s="36">
        <f t="shared" si="42"/>
        <v>271.32</v>
      </c>
      <c r="J207" s="97">
        <f>I207 / J9</f>
        <v>2.2600877871341698E-5</v>
      </c>
      <c r="K207" s="176">
        <f t="shared" si="43"/>
        <v>3</v>
      </c>
      <c r="M207" s="33">
        <v>3</v>
      </c>
    </row>
    <row r="208" spans="1:13" ht="39" customHeight="1" x14ac:dyDescent="0.2">
      <c r="A208" s="32" t="s">
        <v>559</v>
      </c>
      <c r="B208" s="32" t="s">
        <v>560</v>
      </c>
      <c r="C208" s="32" t="s">
        <v>18</v>
      </c>
      <c r="D208" s="32" t="s">
        <v>561</v>
      </c>
      <c r="E208" s="34" t="s">
        <v>25</v>
      </c>
      <c r="F208" s="33">
        <f t="shared" si="40"/>
        <v>2</v>
      </c>
      <c r="G208" s="36">
        <v>90.83</v>
      </c>
      <c r="H208" s="36">
        <f t="shared" si="41"/>
        <v>117.01</v>
      </c>
      <c r="I208" s="36">
        <f t="shared" si="42"/>
        <v>234.02</v>
      </c>
      <c r="J208" s="97">
        <f>I208 / J9</f>
        <v>1.9493798612160493E-5</v>
      </c>
      <c r="K208" s="176">
        <f t="shared" si="43"/>
        <v>2</v>
      </c>
      <c r="M208" s="33">
        <v>2</v>
      </c>
    </row>
    <row r="209" spans="1:13" ht="24" customHeight="1" x14ac:dyDescent="0.2">
      <c r="A209" s="32" t="s">
        <v>562</v>
      </c>
      <c r="B209" s="32" t="s">
        <v>563</v>
      </c>
      <c r="C209" s="32" t="s">
        <v>23</v>
      </c>
      <c r="D209" s="32" t="s">
        <v>564</v>
      </c>
      <c r="E209" s="34" t="s">
        <v>25</v>
      </c>
      <c r="F209" s="33">
        <f t="shared" si="40"/>
        <v>6</v>
      </c>
      <c r="G209" s="36">
        <v>643.46</v>
      </c>
      <c r="H209" s="36">
        <f t="shared" si="41"/>
        <v>828.91</v>
      </c>
      <c r="I209" s="36">
        <f t="shared" si="42"/>
        <v>4973.46</v>
      </c>
      <c r="J209" s="97">
        <f>I209 / J9</f>
        <v>4.1428778585435311E-4</v>
      </c>
      <c r="K209" s="176">
        <f t="shared" si="43"/>
        <v>6</v>
      </c>
      <c r="M209" s="33">
        <v>6</v>
      </c>
    </row>
    <row r="210" spans="1:13" ht="24" customHeight="1" x14ac:dyDescent="0.2">
      <c r="A210" s="92" t="s">
        <v>565</v>
      </c>
      <c r="B210" s="92" t="s">
        <v>13</v>
      </c>
      <c r="C210" s="92"/>
      <c r="D210" s="92" t="s">
        <v>566</v>
      </c>
      <c r="E210" s="93"/>
      <c r="F210" s="94">
        <v>1</v>
      </c>
      <c r="G210" s="94" t="s">
        <v>15</v>
      </c>
      <c r="H210" s="95">
        <f>ROUND(I211 + I212,2)</f>
        <v>39848.910000000003</v>
      </c>
      <c r="I210" s="95">
        <f>ROUND(F210 * H210,2)</f>
        <v>39848.910000000003</v>
      </c>
      <c r="J210" s="96">
        <f>I210 / J9</f>
        <v>3.3194027282031809E-3</v>
      </c>
      <c r="K210" s="176">
        <f t="shared" si="43"/>
        <v>1</v>
      </c>
      <c r="M210" s="94">
        <v>1</v>
      </c>
    </row>
    <row r="211" spans="1:13" ht="51.95" customHeight="1" x14ac:dyDescent="0.2">
      <c r="A211" s="32" t="s">
        <v>567</v>
      </c>
      <c r="B211" s="32" t="s">
        <v>568</v>
      </c>
      <c r="C211" s="32" t="s">
        <v>18</v>
      </c>
      <c r="D211" s="32" t="s">
        <v>569</v>
      </c>
      <c r="E211" s="34" t="s">
        <v>25</v>
      </c>
      <c r="F211" s="33">
        <f t="shared" si="40"/>
        <v>1</v>
      </c>
      <c r="G211" s="36">
        <v>5877.16</v>
      </c>
      <c r="H211" s="36">
        <f t="shared" si="41"/>
        <v>7570.96</v>
      </c>
      <c r="I211" s="36">
        <f t="shared" si="42"/>
        <v>7570.96</v>
      </c>
      <c r="J211" s="97">
        <f>I211 / J9</f>
        <v>6.3065878788446544E-4</v>
      </c>
      <c r="K211" s="176">
        <f t="shared" si="43"/>
        <v>1</v>
      </c>
      <c r="M211" s="33">
        <v>1</v>
      </c>
    </row>
    <row r="212" spans="1:13" ht="39" customHeight="1" x14ac:dyDescent="0.2">
      <c r="A212" s="32" t="s">
        <v>570</v>
      </c>
      <c r="B212" s="32" t="s">
        <v>571</v>
      </c>
      <c r="C212" s="32" t="s">
        <v>23</v>
      </c>
      <c r="D212" s="32" t="s">
        <v>572</v>
      </c>
      <c r="E212" s="34" t="s">
        <v>61</v>
      </c>
      <c r="F212" s="33">
        <f t="shared" si="40"/>
        <v>1</v>
      </c>
      <c r="G212" s="36">
        <v>25056.63</v>
      </c>
      <c r="H212" s="36">
        <f t="shared" si="41"/>
        <v>32277.95</v>
      </c>
      <c r="I212" s="36">
        <f t="shared" si="42"/>
        <v>32277.95</v>
      </c>
      <c r="J212" s="97">
        <f>I212 / J9</f>
        <v>2.6887439403187152E-3</v>
      </c>
      <c r="K212" s="176">
        <f t="shared" si="43"/>
        <v>1</v>
      </c>
      <c r="M212" s="33">
        <v>1</v>
      </c>
    </row>
    <row r="213" spans="1:13" ht="24" customHeight="1" x14ac:dyDescent="0.2">
      <c r="A213" s="92" t="s">
        <v>573</v>
      </c>
      <c r="B213" s="92" t="s">
        <v>13</v>
      </c>
      <c r="C213" s="92"/>
      <c r="D213" s="92" t="s">
        <v>574</v>
      </c>
      <c r="E213" s="93"/>
      <c r="F213" s="94">
        <v>1</v>
      </c>
      <c r="G213" s="94" t="s">
        <v>15</v>
      </c>
      <c r="H213" s="95">
        <f>ROUND(I214 + I215 + I216 + I217 + I218 + I219 + I220 + I221 + I222 + I223 + I224 + I225,2)</f>
        <v>48286.7</v>
      </c>
      <c r="I213" s="95">
        <f>ROUND(F213 * H213,2)</f>
        <v>48286.7</v>
      </c>
      <c r="J213" s="96">
        <f>I213 / J9</f>
        <v>4.022268205477352E-3</v>
      </c>
      <c r="K213" s="176">
        <f t="shared" si="43"/>
        <v>1</v>
      </c>
      <c r="M213" s="94">
        <v>1</v>
      </c>
    </row>
    <row r="214" spans="1:13" ht="51.95" customHeight="1" x14ac:dyDescent="0.2">
      <c r="A214" s="32" t="s">
        <v>575</v>
      </c>
      <c r="B214" s="32" t="s">
        <v>576</v>
      </c>
      <c r="C214" s="32" t="s">
        <v>18</v>
      </c>
      <c r="D214" s="32" t="s">
        <v>577</v>
      </c>
      <c r="E214" s="34" t="s">
        <v>25</v>
      </c>
      <c r="F214" s="33">
        <f t="shared" si="40"/>
        <v>9</v>
      </c>
      <c r="G214" s="36">
        <v>559.71</v>
      </c>
      <c r="H214" s="36">
        <f t="shared" si="41"/>
        <v>721.02</v>
      </c>
      <c r="I214" s="36">
        <f t="shared" si="42"/>
        <v>6489.18</v>
      </c>
      <c r="J214" s="97">
        <f>I214 / J9</f>
        <v>5.4054682539124703E-4</v>
      </c>
      <c r="K214" s="176">
        <f t="shared" si="43"/>
        <v>9</v>
      </c>
      <c r="M214" s="33">
        <v>9</v>
      </c>
    </row>
    <row r="215" spans="1:13" ht="51.95" customHeight="1" x14ac:dyDescent="0.2">
      <c r="A215" s="32" t="s">
        <v>578</v>
      </c>
      <c r="B215" s="32" t="s">
        <v>579</v>
      </c>
      <c r="C215" s="32" t="s">
        <v>18</v>
      </c>
      <c r="D215" s="32" t="s">
        <v>580</v>
      </c>
      <c r="E215" s="34" t="s">
        <v>25</v>
      </c>
      <c r="F215" s="33">
        <f t="shared" si="40"/>
        <v>2</v>
      </c>
      <c r="G215" s="36">
        <v>803.38</v>
      </c>
      <c r="H215" s="36">
        <f t="shared" si="41"/>
        <v>1034.9100000000001</v>
      </c>
      <c r="I215" s="36">
        <f t="shared" si="42"/>
        <v>2069.8200000000002</v>
      </c>
      <c r="J215" s="97">
        <f>I215 / J9</f>
        <v>1.7241540997958306E-4</v>
      </c>
      <c r="K215" s="176">
        <f t="shared" si="43"/>
        <v>2</v>
      </c>
      <c r="M215" s="33">
        <v>2</v>
      </c>
    </row>
    <row r="216" spans="1:13" ht="26.1" customHeight="1" x14ac:dyDescent="0.2">
      <c r="A216" s="32" t="s">
        <v>581</v>
      </c>
      <c r="B216" s="32" t="s">
        <v>582</v>
      </c>
      <c r="C216" s="32" t="s">
        <v>18</v>
      </c>
      <c r="D216" s="32" t="s">
        <v>583</v>
      </c>
      <c r="E216" s="34" t="s">
        <v>25</v>
      </c>
      <c r="F216" s="33">
        <f t="shared" si="40"/>
        <v>11</v>
      </c>
      <c r="G216" s="36">
        <v>39.89</v>
      </c>
      <c r="H216" s="36">
        <f t="shared" si="41"/>
        <v>51.39</v>
      </c>
      <c r="I216" s="36">
        <f t="shared" si="42"/>
        <v>565.29</v>
      </c>
      <c r="J216" s="97">
        <f>I216 / J9</f>
        <v>4.7088494220443569E-5</v>
      </c>
      <c r="K216" s="176">
        <f t="shared" si="43"/>
        <v>11</v>
      </c>
      <c r="M216" s="33">
        <v>11</v>
      </c>
    </row>
    <row r="217" spans="1:13" ht="26.1" customHeight="1" x14ac:dyDescent="0.2">
      <c r="A217" s="32" t="s">
        <v>584</v>
      </c>
      <c r="B217" s="32" t="s">
        <v>585</v>
      </c>
      <c r="C217" s="32" t="s">
        <v>18</v>
      </c>
      <c r="D217" s="32" t="s">
        <v>586</v>
      </c>
      <c r="E217" s="34" t="s">
        <v>25</v>
      </c>
      <c r="F217" s="33">
        <f t="shared" si="40"/>
        <v>3</v>
      </c>
      <c r="G217" s="36">
        <v>762.94</v>
      </c>
      <c r="H217" s="36">
        <f t="shared" si="41"/>
        <v>982.82</v>
      </c>
      <c r="I217" s="36">
        <f t="shared" si="42"/>
        <v>2948.46</v>
      </c>
      <c r="J217" s="97">
        <f>I217 / J9</f>
        <v>2.4560586896851003E-4</v>
      </c>
      <c r="K217" s="176">
        <f t="shared" si="43"/>
        <v>3</v>
      </c>
      <c r="M217" s="33">
        <v>3</v>
      </c>
    </row>
    <row r="218" spans="1:13" ht="39" customHeight="1" x14ac:dyDescent="0.2">
      <c r="A218" s="32" t="s">
        <v>587</v>
      </c>
      <c r="B218" s="32" t="s">
        <v>588</v>
      </c>
      <c r="C218" s="32" t="s">
        <v>18</v>
      </c>
      <c r="D218" s="32" t="s">
        <v>589</v>
      </c>
      <c r="E218" s="34" t="s">
        <v>25</v>
      </c>
      <c r="F218" s="33">
        <f t="shared" si="40"/>
        <v>3</v>
      </c>
      <c r="G218" s="36">
        <v>69.77</v>
      </c>
      <c r="H218" s="36">
        <f t="shared" si="41"/>
        <v>89.88</v>
      </c>
      <c r="I218" s="36">
        <f t="shared" si="42"/>
        <v>269.64</v>
      </c>
      <c r="J218" s="97">
        <f>I218 / J9</f>
        <v>2.2460934355110479E-5</v>
      </c>
      <c r="K218" s="176">
        <f t="shared" si="43"/>
        <v>3</v>
      </c>
      <c r="M218" s="33">
        <v>3</v>
      </c>
    </row>
    <row r="219" spans="1:13" ht="26.1" customHeight="1" x14ac:dyDescent="0.2">
      <c r="A219" s="32" t="s">
        <v>590</v>
      </c>
      <c r="B219" s="32" t="s">
        <v>591</v>
      </c>
      <c r="C219" s="32" t="s">
        <v>18</v>
      </c>
      <c r="D219" s="32" t="s">
        <v>592</v>
      </c>
      <c r="E219" s="34" t="s">
        <v>25</v>
      </c>
      <c r="F219" s="33">
        <f t="shared" si="40"/>
        <v>11</v>
      </c>
      <c r="G219" s="36">
        <v>37.64</v>
      </c>
      <c r="H219" s="36">
        <f t="shared" si="41"/>
        <v>48.49</v>
      </c>
      <c r="I219" s="36">
        <f t="shared" si="42"/>
        <v>533.39</v>
      </c>
      <c r="J219" s="97">
        <f>I219 / J9</f>
        <v>4.4431233406291272E-5</v>
      </c>
      <c r="K219" s="176">
        <f t="shared" si="43"/>
        <v>11</v>
      </c>
      <c r="M219" s="33">
        <v>11</v>
      </c>
    </row>
    <row r="220" spans="1:13" ht="39" customHeight="1" x14ac:dyDescent="0.2">
      <c r="A220" s="32" t="s">
        <v>593</v>
      </c>
      <c r="B220" s="32" t="s">
        <v>594</v>
      </c>
      <c r="C220" s="32" t="s">
        <v>18</v>
      </c>
      <c r="D220" s="32" t="s">
        <v>595</v>
      </c>
      <c r="E220" s="34" t="s">
        <v>25</v>
      </c>
      <c r="F220" s="33">
        <f t="shared" si="40"/>
        <v>6</v>
      </c>
      <c r="G220" s="36">
        <v>341.75</v>
      </c>
      <c r="H220" s="36">
        <f t="shared" si="41"/>
        <v>440.24</v>
      </c>
      <c r="I220" s="36">
        <f t="shared" si="42"/>
        <v>2641.44</v>
      </c>
      <c r="J220" s="97">
        <f>I220 / J9</f>
        <v>2.2003119137725498E-4</v>
      </c>
      <c r="K220" s="176">
        <f t="shared" si="43"/>
        <v>6</v>
      </c>
      <c r="M220" s="33">
        <v>6</v>
      </c>
    </row>
    <row r="221" spans="1:13" ht="26.1" customHeight="1" x14ac:dyDescent="0.2">
      <c r="A221" s="32" t="s">
        <v>596</v>
      </c>
      <c r="B221" s="32" t="s">
        <v>597</v>
      </c>
      <c r="C221" s="32" t="s">
        <v>23</v>
      </c>
      <c r="D221" s="32" t="s">
        <v>598</v>
      </c>
      <c r="E221" s="34" t="s">
        <v>25</v>
      </c>
      <c r="F221" s="33">
        <f t="shared" si="40"/>
        <v>3</v>
      </c>
      <c r="G221" s="36">
        <v>65.48</v>
      </c>
      <c r="H221" s="36">
        <f t="shared" si="41"/>
        <v>84.35</v>
      </c>
      <c r="I221" s="36">
        <f t="shared" si="42"/>
        <v>253.05</v>
      </c>
      <c r="J221" s="97">
        <f>I221 / J9</f>
        <v>2.1078992132327205E-5</v>
      </c>
      <c r="K221" s="176">
        <f t="shared" si="43"/>
        <v>3</v>
      </c>
      <c r="M221" s="33">
        <v>3</v>
      </c>
    </row>
    <row r="222" spans="1:13" ht="26.1" customHeight="1" x14ac:dyDescent="0.2">
      <c r="A222" s="32" t="s">
        <v>599</v>
      </c>
      <c r="B222" s="32" t="s">
        <v>600</v>
      </c>
      <c r="C222" s="32" t="s">
        <v>23</v>
      </c>
      <c r="D222" s="32" t="s">
        <v>601</v>
      </c>
      <c r="E222" s="34" t="s">
        <v>25</v>
      </c>
      <c r="F222" s="33">
        <f t="shared" si="40"/>
        <v>2</v>
      </c>
      <c r="G222" s="36">
        <v>2990.83</v>
      </c>
      <c r="H222" s="36">
        <f t="shared" si="41"/>
        <v>3852.79</v>
      </c>
      <c r="I222" s="36">
        <f t="shared" si="42"/>
        <v>7705.58</v>
      </c>
      <c r="J222" s="97">
        <f>I222 / J9</f>
        <v>6.4187259511961216E-4</v>
      </c>
      <c r="K222" s="176">
        <f t="shared" si="43"/>
        <v>2</v>
      </c>
      <c r="M222" s="33">
        <v>2</v>
      </c>
    </row>
    <row r="223" spans="1:13" ht="78" customHeight="1" x14ac:dyDescent="0.2">
      <c r="A223" s="32" t="s">
        <v>602</v>
      </c>
      <c r="B223" s="32" t="s">
        <v>603</v>
      </c>
      <c r="C223" s="32" t="s">
        <v>23</v>
      </c>
      <c r="D223" s="32" t="s">
        <v>604</v>
      </c>
      <c r="E223" s="34" t="s">
        <v>25</v>
      </c>
      <c r="F223" s="33">
        <f t="shared" si="40"/>
        <v>2</v>
      </c>
      <c r="G223" s="36">
        <v>6683.87</v>
      </c>
      <c r="H223" s="36">
        <f t="shared" si="41"/>
        <v>8610.16</v>
      </c>
      <c r="I223" s="36">
        <f t="shared" si="42"/>
        <v>17220.32</v>
      </c>
      <c r="J223" s="97">
        <f>I223 / J9</f>
        <v>1.4344476972778376E-3</v>
      </c>
      <c r="K223" s="176">
        <f t="shared" si="43"/>
        <v>2</v>
      </c>
      <c r="M223" s="33">
        <v>2</v>
      </c>
    </row>
    <row r="224" spans="1:13" ht="26.1" customHeight="1" x14ac:dyDescent="0.2">
      <c r="A224" s="32" t="s">
        <v>605</v>
      </c>
      <c r="B224" s="32" t="s">
        <v>606</v>
      </c>
      <c r="C224" s="32" t="s">
        <v>23</v>
      </c>
      <c r="D224" s="32" t="s">
        <v>607</v>
      </c>
      <c r="E224" s="34" t="s">
        <v>20</v>
      </c>
      <c r="F224" s="33">
        <f t="shared" si="40"/>
        <v>8.34</v>
      </c>
      <c r="G224" s="36">
        <v>572.67999999999995</v>
      </c>
      <c r="H224" s="36">
        <f t="shared" si="41"/>
        <v>737.73</v>
      </c>
      <c r="I224" s="36">
        <f t="shared" si="42"/>
        <v>6152.67</v>
      </c>
      <c r="J224" s="97">
        <f>I224 / J9</f>
        <v>5.1251563929186181E-4</v>
      </c>
      <c r="K224" s="176">
        <f t="shared" si="43"/>
        <v>8.34</v>
      </c>
      <c r="M224" s="33">
        <v>8.34</v>
      </c>
    </row>
    <row r="225" spans="1:13" ht="78" customHeight="1" x14ac:dyDescent="0.2">
      <c r="A225" s="32" t="s">
        <v>608</v>
      </c>
      <c r="B225" s="32" t="s">
        <v>609</v>
      </c>
      <c r="C225" s="32" t="s">
        <v>23</v>
      </c>
      <c r="D225" s="32" t="s">
        <v>610</v>
      </c>
      <c r="E225" s="34" t="s">
        <v>25</v>
      </c>
      <c r="F225" s="33">
        <f t="shared" si="40"/>
        <v>1</v>
      </c>
      <c r="G225" s="36">
        <v>1116.18</v>
      </c>
      <c r="H225" s="36">
        <f t="shared" si="41"/>
        <v>1437.86</v>
      </c>
      <c r="I225" s="36">
        <f t="shared" si="42"/>
        <v>1437.86</v>
      </c>
      <c r="J225" s="97">
        <f>I225 / J9</f>
        <v>1.1977332395727323E-4</v>
      </c>
      <c r="K225" s="176">
        <f t="shared" si="43"/>
        <v>1</v>
      </c>
      <c r="M225" s="33">
        <v>1</v>
      </c>
    </row>
    <row r="226" spans="1:13" ht="24" customHeight="1" x14ac:dyDescent="0.2">
      <c r="A226" s="92" t="s">
        <v>611</v>
      </c>
      <c r="B226" s="92" t="s">
        <v>13</v>
      </c>
      <c r="C226" s="92"/>
      <c r="D226" s="92" t="s">
        <v>612</v>
      </c>
      <c r="E226" s="93"/>
      <c r="F226" s="94">
        <v>1</v>
      </c>
      <c r="G226" s="94" t="s">
        <v>15</v>
      </c>
      <c r="H226" s="95">
        <f>ROUND(I227 + I234 + I240 + I246 + I249 + I263 + I269,2)</f>
        <v>200628.39</v>
      </c>
      <c r="I226" s="95">
        <f>ROUND(F226 * H226,2)</f>
        <v>200628.39</v>
      </c>
      <c r="J226" s="96">
        <f>I226 / J9</f>
        <v>1.6712287114528646E-2</v>
      </c>
      <c r="K226" s="176">
        <f t="shared" si="43"/>
        <v>1</v>
      </c>
      <c r="M226" s="94">
        <v>1</v>
      </c>
    </row>
    <row r="227" spans="1:13" ht="24" customHeight="1" x14ac:dyDescent="0.2">
      <c r="A227" s="92" t="s">
        <v>613</v>
      </c>
      <c r="B227" s="92" t="s">
        <v>13</v>
      </c>
      <c r="C227" s="92"/>
      <c r="D227" s="92" t="s">
        <v>614</v>
      </c>
      <c r="E227" s="93"/>
      <c r="F227" s="94">
        <v>1</v>
      </c>
      <c r="G227" s="94" t="s">
        <v>15</v>
      </c>
      <c r="H227" s="95">
        <f>ROUND(I228 + I229 + I230 + I231 + I232 + I233,2)</f>
        <v>25473.13</v>
      </c>
      <c r="I227" s="95">
        <f>ROUND(F227 * H227,2)</f>
        <v>25473.13</v>
      </c>
      <c r="J227" s="96">
        <f>I227 / J9</f>
        <v>2.121904393818408E-3</v>
      </c>
      <c r="K227" s="176">
        <f t="shared" si="43"/>
        <v>1</v>
      </c>
      <c r="M227" s="94">
        <v>1</v>
      </c>
    </row>
    <row r="228" spans="1:13" ht="39" customHeight="1" x14ac:dyDescent="0.2">
      <c r="A228" s="32" t="s">
        <v>615</v>
      </c>
      <c r="B228" s="32" t="s">
        <v>616</v>
      </c>
      <c r="C228" s="32" t="s">
        <v>18</v>
      </c>
      <c r="D228" s="32" t="s">
        <v>617</v>
      </c>
      <c r="E228" s="34" t="s">
        <v>29</v>
      </c>
      <c r="F228" s="33">
        <f t="shared" ref="F228:F293" si="44">ROUND(M228,2)</f>
        <v>2990.2</v>
      </c>
      <c r="G228" s="36">
        <v>3.39</v>
      </c>
      <c r="H228" s="36">
        <f t="shared" ref="H228:H293" si="45">ROUND(ROUND(G228 * $J$10, 2) + G228, 2)</f>
        <v>4.37</v>
      </c>
      <c r="I228" s="36">
        <f t="shared" ref="I228:I293" si="46">ROUND(F228 * H228,2)</f>
        <v>13067.17</v>
      </c>
      <c r="J228" s="97">
        <f>I228 / J9</f>
        <v>1.0884914982089787E-3</v>
      </c>
      <c r="K228" s="176">
        <f t="shared" si="43"/>
        <v>2990.2</v>
      </c>
      <c r="M228" s="33">
        <v>2990.2</v>
      </c>
    </row>
    <row r="229" spans="1:13" ht="39" customHeight="1" x14ac:dyDescent="0.2">
      <c r="A229" s="32" t="s">
        <v>618</v>
      </c>
      <c r="B229" s="32" t="s">
        <v>619</v>
      </c>
      <c r="C229" s="32" t="s">
        <v>18</v>
      </c>
      <c r="D229" s="32" t="s">
        <v>620</v>
      </c>
      <c r="E229" s="34" t="s">
        <v>29</v>
      </c>
      <c r="F229" s="33">
        <f t="shared" si="44"/>
        <v>142.5</v>
      </c>
      <c r="G229" s="36">
        <v>4.97</v>
      </c>
      <c r="H229" s="36">
        <f t="shared" si="45"/>
        <v>6.4</v>
      </c>
      <c r="I229" s="36">
        <f t="shared" si="46"/>
        <v>912</v>
      </c>
      <c r="J229" s="97">
        <f>I229 / J9</f>
        <v>7.5969337382661173E-5</v>
      </c>
      <c r="K229" s="176">
        <f t="shared" si="43"/>
        <v>142.5</v>
      </c>
      <c r="M229" s="33">
        <v>142.5</v>
      </c>
    </row>
    <row r="230" spans="1:13" ht="39" customHeight="1" x14ac:dyDescent="0.2">
      <c r="A230" s="32" t="s">
        <v>621</v>
      </c>
      <c r="B230" s="32" t="s">
        <v>622</v>
      </c>
      <c r="C230" s="32" t="s">
        <v>18</v>
      </c>
      <c r="D230" s="32" t="s">
        <v>623</v>
      </c>
      <c r="E230" s="34" t="s">
        <v>29</v>
      </c>
      <c r="F230" s="33">
        <f t="shared" si="44"/>
        <v>1084</v>
      </c>
      <c r="G230" s="36">
        <v>7.77</v>
      </c>
      <c r="H230" s="36">
        <f t="shared" si="45"/>
        <v>10.01</v>
      </c>
      <c r="I230" s="36">
        <f t="shared" si="46"/>
        <v>10850.84</v>
      </c>
      <c r="J230" s="97">
        <f>I230 / J9</f>
        <v>9.0387184741806486E-4</v>
      </c>
      <c r="K230" s="176">
        <f t="shared" si="43"/>
        <v>1084</v>
      </c>
      <c r="M230" s="33">
        <v>1084</v>
      </c>
    </row>
    <row r="231" spans="1:13" ht="39" customHeight="1" x14ac:dyDescent="0.2">
      <c r="A231" s="32" t="s">
        <v>624</v>
      </c>
      <c r="B231" s="32" t="s">
        <v>625</v>
      </c>
      <c r="C231" s="32" t="s">
        <v>18</v>
      </c>
      <c r="D231" s="32" t="s">
        <v>626</v>
      </c>
      <c r="E231" s="34" t="s">
        <v>29</v>
      </c>
      <c r="F231" s="33">
        <f t="shared" si="44"/>
        <v>8.8000000000000007</v>
      </c>
      <c r="G231" s="36">
        <v>19.7</v>
      </c>
      <c r="H231" s="36">
        <f t="shared" si="45"/>
        <v>25.38</v>
      </c>
      <c r="I231" s="36">
        <f t="shared" si="46"/>
        <v>223.34</v>
      </c>
      <c r="J231" s="97">
        <f>I231 / J9</f>
        <v>1.8604157687547749E-5</v>
      </c>
      <c r="K231" s="176">
        <f t="shared" si="43"/>
        <v>8.8000000000000007</v>
      </c>
      <c r="M231" s="33">
        <v>8.8000000000000007</v>
      </c>
    </row>
    <row r="232" spans="1:13" ht="39" customHeight="1" x14ac:dyDescent="0.2">
      <c r="A232" s="32" t="s">
        <v>627</v>
      </c>
      <c r="B232" s="32" t="s">
        <v>628</v>
      </c>
      <c r="C232" s="32" t="s">
        <v>18</v>
      </c>
      <c r="D232" s="32" t="s">
        <v>629</v>
      </c>
      <c r="E232" s="34" t="s">
        <v>29</v>
      </c>
      <c r="F232" s="33">
        <f t="shared" si="44"/>
        <v>3.6</v>
      </c>
      <c r="G232" s="36">
        <v>10.91</v>
      </c>
      <c r="H232" s="36">
        <f t="shared" si="45"/>
        <v>14.05</v>
      </c>
      <c r="I232" s="36">
        <f t="shared" si="46"/>
        <v>50.58</v>
      </c>
      <c r="J232" s="97">
        <f>I232 / J9</f>
        <v>4.2132994351041687E-6</v>
      </c>
      <c r="K232" s="176">
        <f t="shared" si="43"/>
        <v>3.6</v>
      </c>
      <c r="M232" s="33">
        <v>3.6</v>
      </c>
    </row>
    <row r="233" spans="1:13" ht="26.1" customHeight="1" x14ac:dyDescent="0.2">
      <c r="A233" s="32" t="s">
        <v>630</v>
      </c>
      <c r="B233" s="32" t="s">
        <v>631</v>
      </c>
      <c r="C233" s="32" t="s">
        <v>23</v>
      </c>
      <c r="D233" s="32" t="s">
        <v>632</v>
      </c>
      <c r="E233" s="34" t="s">
        <v>633</v>
      </c>
      <c r="F233" s="33">
        <f t="shared" si="44"/>
        <v>10.6</v>
      </c>
      <c r="G233" s="36">
        <v>27.04</v>
      </c>
      <c r="H233" s="36">
        <f t="shared" si="45"/>
        <v>34.83</v>
      </c>
      <c r="I233" s="36">
        <f t="shared" si="46"/>
        <v>369.2</v>
      </c>
      <c r="J233" s="97">
        <f>I233 / J9</f>
        <v>3.0754253686050991E-5</v>
      </c>
      <c r="K233" s="176">
        <f t="shared" si="43"/>
        <v>10.6</v>
      </c>
      <c r="M233" s="33">
        <v>10.6</v>
      </c>
    </row>
    <row r="234" spans="1:13" ht="24" customHeight="1" x14ac:dyDescent="0.2">
      <c r="A234" s="92" t="s">
        <v>634</v>
      </c>
      <c r="B234" s="92" t="s">
        <v>13</v>
      </c>
      <c r="C234" s="92"/>
      <c r="D234" s="92" t="s">
        <v>635</v>
      </c>
      <c r="E234" s="93"/>
      <c r="F234" s="94">
        <v>1</v>
      </c>
      <c r="G234" s="94" t="s">
        <v>15</v>
      </c>
      <c r="H234" s="95">
        <f>ROUND(I235 + I236 + I237 + I238 + I239,2)</f>
        <v>2331.81</v>
      </c>
      <c r="I234" s="95">
        <f>ROUND(F234 * H234,2)</f>
        <v>2331.81</v>
      </c>
      <c r="J234" s="96">
        <f>I234 / J9</f>
        <v>1.9423910153756923E-4</v>
      </c>
      <c r="K234" s="176">
        <f t="shared" si="43"/>
        <v>1</v>
      </c>
      <c r="M234" s="94">
        <v>1</v>
      </c>
    </row>
    <row r="235" spans="1:13" ht="26.1" customHeight="1" x14ac:dyDescent="0.2">
      <c r="A235" s="32" t="s">
        <v>636</v>
      </c>
      <c r="B235" s="32" t="s">
        <v>637</v>
      </c>
      <c r="C235" s="32" t="s">
        <v>18</v>
      </c>
      <c r="D235" s="32" t="s">
        <v>638</v>
      </c>
      <c r="E235" s="34" t="s">
        <v>25</v>
      </c>
      <c r="F235" s="33">
        <f t="shared" si="44"/>
        <v>19</v>
      </c>
      <c r="G235" s="36">
        <v>13.47</v>
      </c>
      <c r="H235" s="36">
        <f t="shared" si="45"/>
        <v>17.350000000000001</v>
      </c>
      <c r="I235" s="36">
        <f t="shared" si="46"/>
        <v>329.65</v>
      </c>
      <c r="J235" s="97">
        <f>I235 / J9</f>
        <v>2.7459750074774402E-5</v>
      </c>
      <c r="K235" s="176">
        <f t="shared" si="43"/>
        <v>19</v>
      </c>
      <c r="M235" s="33">
        <v>19</v>
      </c>
    </row>
    <row r="236" spans="1:13" ht="26.1" customHeight="1" x14ac:dyDescent="0.2">
      <c r="A236" s="32" t="s">
        <v>639</v>
      </c>
      <c r="B236" s="32" t="s">
        <v>640</v>
      </c>
      <c r="C236" s="32" t="s">
        <v>18</v>
      </c>
      <c r="D236" s="32" t="s">
        <v>641</v>
      </c>
      <c r="E236" s="34" t="s">
        <v>25</v>
      </c>
      <c r="F236" s="33">
        <f t="shared" si="44"/>
        <v>1</v>
      </c>
      <c r="G236" s="36">
        <v>16.739999999999998</v>
      </c>
      <c r="H236" s="36">
        <f t="shared" si="45"/>
        <v>21.56</v>
      </c>
      <c r="I236" s="36">
        <f t="shared" si="46"/>
        <v>21.56</v>
      </c>
      <c r="J236" s="97">
        <f>I236 / J9</f>
        <v>1.7959417916339636E-6</v>
      </c>
      <c r="K236" s="176">
        <f t="shared" si="43"/>
        <v>1</v>
      </c>
      <c r="M236" s="33">
        <v>1</v>
      </c>
    </row>
    <row r="237" spans="1:13" ht="26.1" customHeight="1" x14ac:dyDescent="0.2">
      <c r="A237" s="32" t="s">
        <v>642</v>
      </c>
      <c r="B237" s="32" t="s">
        <v>643</v>
      </c>
      <c r="C237" s="32" t="s">
        <v>23</v>
      </c>
      <c r="D237" s="32" t="s">
        <v>644</v>
      </c>
      <c r="E237" s="34" t="s">
        <v>25</v>
      </c>
      <c r="F237" s="33">
        <f t="shared" si="44"/>
        <v>7</v>
      </c>
      <c r="G237" s="36">
        <v>193.66</v>
      </c>
      <c r="H237" s="36">
        <f t="shared" si="45"/>
        <v>249.47</v>
      </c>
      <c r="I237" s="36">
        <f t="shared" si="46"/>
        <v>1746.29</v>
      </c>
      <c r="J237" s="97">
        <f>I237 / J9</f>
        <v>1.4546545414250808E-4</v>
      </c>
      <c r="K237" s="176">
        <f t="shared" si="43"/>
        <v>7</v>
      </c>
      <c r="M237" s="33">
        <v>7</v>
      </c>
    </row>
    <row r="238" spans="1:13" ht="26.1" customHeight="1" x14ac:dyDescent="0.2">
      <c r="A238" s="32" t="s">
        <v>645</v>
      </c>
      <c r="B238" s="32" t="s">
        <v>646</v>
      </c>
      <c r="C238" s="32" t="s">
        <v>18</v>
      </c>
      <c r="D238" s="32" t="s">
        <v>647</v>
      </c>
      <c r="E238" s="34" t="s">
        <v>25</v>
      </c>
      <c r="F238" s="33">
        <f t="shared" si="44"/>
        <v>1</v>
      </c>
      <c r="G238" s="36">
        <v>99.07</v>
      </c>
      <c r="H238" s="36">
        <f t="shared" si="45"/>
        <v>127.62</v>
      </c>
      <c r="I238" s="36">
        <f t="shared" si="46"/>
        <v>127.62</v>
      </c>
      <c r="J238" s="97">
        <f>I238 / J9</f>
        <v>1.0630709250850021E-5</v>
      </c>
      <c r="K238" s="176">
        <f t="shared" si="43"/>
        <v>1</v>
      </c>
      <c r="M238" s="33">
        <v>1</v>
      </c>
    </row>
    <row r="239" spans="1:13" ht="26.1" customHeight="1" x14ac:dyDescent="0.2">
      <c r="A239" s="32" t="s">
        <v>648</v>
      </c>
      <c r="B239" s="32" t="s">
        <v>649</v>
      </c>
      <c r="C239" s="32" t="s">
        <v>18</v>
      </c>
      <c r="D239" s="32" t="s">
        <v>650</v>
      </c>
      <c r="E239" s="34" t="s">
        <v>25</v>
      </c>
      <c r="F239" s="33">
        <f t="shared" si="44"/>
        <v>1</v>
      </c>
      <c r="G239" s="36">
        <v>82.82</v>
      </c>
      <c r="H239" s="36">
        <f t="shared" si="45"/>
        <v>106.69</v>
      </c>
      <c r="I239" s="36">
        <f t="shared" si="46"/>
        <v>106.69</v>
      </c>
      <c r="J239" s="97">
        <f>I239 / J9</f>
        <v>8.8872462778027639E-6</v>
      </c>
      <c r="K239" s="176">
        <f t="shared" si="43"/>
        <v>1</v>
      </c>
      <c r="M239" s="33">
        <v>1</v>
      </c>
    </row>
    <row r="240" spans="1:13" ht="24" customHeight="1" x14ac:dyDescent="0.2">
      <c r="A240" s="92" t="s">
        <v>651</v>
      </c>
      <c r="B240" s="92" t="s">
        <v>13</v>
      </c>
      <c r="C240" s="92"/>
      <c r="D240" s="92" t="s">
        <v>652</v>
      </c>
      <c r="E240" s="93"/>
      <c r="F240" s="94">
        <v>1</v>
      </c>
      <c r="G240" s="94" t="s">
        <v>15</v>
      </c>
      <c r="H240" s="95">
        <f>ROUND(I241 + I242 + I243 + I244 + I245,2)</f>
        <v>1953.01</v>
      </c>
      <c r="I240" s="95">
        <f>ROUND(F240 * H240,2)</f>
        <v>1953.01</v>
      </c>
      <c r="J240" s="96">
        <f>I240 / J9</f>
        <v>1.626851706159113E-4</v>
      </c>
      <c r="K240" s="176">
        <f t="shared" si="43"/>
        <v>1</v>
      </c>
      <c r="M240" s="94">
        <v>1</v>
      </c>
    </row>
    <row r="241" spans="1:13" ht="39" customHeight="1" x14ac:dyDescent="0.2">
      <c r="A241" s="32" t="s">
        <v>653</v>
      </c>
      <c r="B241" s="32" t="s">
        <v>654</v>
      </c>
      <c r="C241" s="32" t="s">
        <v>18</v>
      </c>
      <c r="D241" s="32" t="s">
        <v>655</v>
      </c>
      <c r="E241" s="34" t="s">
        <v>25</v>
      </c>
      <c r="F241" s="33">
        <f t="shared" si="44"/>
        <v>4</v>
      </c>
      <c r="G241" s="36">
        <v>65.44</v>
      </c>
      <c r="H241" s="36">
        <f t="shared" si="45"/>
        <v>84.3</v>
      </c>
      <c r="I241" s="36">
        <f t="shared" si="46"/>
        <v>337.2</v>
      </c>
      <c r="J241" s="97">
        <f>I241 / J9</f>
        <v>2.808866290069446E-5</v>
      </c>
      <c r="K241" s="176">
        <f t="shared" si="43"/>
        <v>4</v>
      </c>
      <c r="M241" s="33">
        <v>4</v>
      </c>
    </row>
    <row r="242" spans="1:13" ht="39" customHeight="1" x14ac:dyDescent="0.2">
      <c r="A242" s="32" t="s">
        <v>656</v>
      </c>
      <c r="B242" s="32" t="s">
        <v>657</v>
      </c>
      <c r="C242" s="32" t="s">
        <v>18</v>
      </c>
      <c r="D242" s="32" t="s">
        <v>658</v>
      </c>
      <c r="E242" s="34" t="s">
        <v>25</v>
      </c>
      <c r="F242" s="33">
        <f t="shared" si="44"/>
        <v>7</v>
      </c>
      <c r="G242" s="36">
        <v>31</v>
      </c>
      <c r="H242" s="36">
        <f t="shared" si="45"/>
        <v>39.93</v>
      </c>
      <c r="I242" s="36">
        <f t="shared" si="46"/>
        <v>279.51</v>
      </c>
      <c r="J242" s="97">
        <f>I242 / J9</f>
        <v>2.3283102512968885E-5</v>
      </c>
      <c r="K242" s="176">
        <f t="shared" si="43"/>
        <v>7</v>
      </c>
      <c r="M242" s="33">
        <v>7</v>
      </c>
    </row>
    <row r="243" spans="1:13" ht="39" customHeight="1" x14ac:dyDescent="0.2">
      <c r="A243" s="32" t="s">
        <v>659</v>
      </c>
      <c r="B243" s="32" t="s">
        <v>660</v>
      </c>
      <c r="C243" s="32" t="s">
        <v>18</v>
      </c>
      <c r="D243" s="32" t="s">
        <v>661</v>
      </c>
      <c r="E243" s="34" t="s">
        <v>25</v>
      </c>
      <c r="F243" s="33">
        <f t="shared" si="44"/>
        <v>4</v>
      </c>
      <c r="G243" s="36">
        <v>35.1</v>
      </c>
      <c r="H243" s="36">
        <f t="shared" si="45"/>
        <v>45.22</v>
      </c>
      <c r="I243" s="36">
        <f t="shared" si="46"/>
        <v>180.88</v>
      </c>
      <c r="J243" s="97">
        <f>I243 / J9</f>
        <v>1.50672519142278E-5</v>
      </c>
      <c r="K243" s="176">
        <f t="shared" si="43"/>
        <v>4</v>
      </c>
      <c r="M243" s="33">
        <v>4</v>
      </c>
    </row>
    <row r="244" spans="1:13" ht="39" customHeight="1" x14ac:dyDescent="0.2">
      <c r="A244" s="32" t="s">
        <v>662</v>
      </c>
      <c r="B244" s="32" t="s">
        <v>663</v>
      </c>
      <c r="C244" s="32" t="s">
        <v>18</v>
      </c>
      <c r="D244" s="32" t="s">
        <v>664</v>
      </c>
      <c r="E244" s="34" t="s">
        <v>25</v>
      </c>
      <c r="F244" s="33">
        <f t="shared" si="44"/>
        <v>3</v>
      </c>
      <c r="G244" s="36">
        <v>53.98</v>
      </c>
      <c r="H244" s="36">
        <f t="shared" si="45"/>
        <v>69.540000000000006</v>
      </c>
      <c r="I244" s="36">
        <f t="shared" si="46"/>
        <v>208.62</v>
      </c>
      <c r="J244" s="97">
        <f>I244 / J9</f>
        <v>1.7377985926283743E-5</v>
      </c>
      <c r="K244" s="176">
        <f t="shared" si="43"/>
        <v>3</v>
      </c>
      <c r="M244" s="33">
        <v>3</v>
      </c>
    </row>
    <row r="245" spans="1:13" ht="39" customHeight="1" x14ac:dyDescent="0.2">
      <c r="A245" s="32" t="s">
        <v>665</v>
      </c>
      <c r="B245" s="32" t="s">
        <v>666</v>
      </c>
      <c r="C245" s="32" t="s">
        <v>18</v>
      </c>
      <c r="D245" s="32" t="s">
        <v>667</v>
      </c>
      <c r="E245" s="34" t="s">
        <v>25</v>
      </c>
      <c r="F245" s="33">
        <f t="shared" si="44"/>
        <v>18</v>
      </c>
      <c r="G245" s="36">
        <v>40.83</v>
      </c>
      <c r="H245" s="36">
        <f t="shared" si="45"/>
        <v>52.6</v>
      </c>
      <c r="I245" s="36">
        <f t="shared" si="46"/>
        <v>946.8</v>
      </c>
      <c r="J245" s="97">
        <f>I245 / J9</f>
        <v>7.8868167361736399E-5</v>
      </c>
      <c r="K245" s="176">
        <f t="shared" si="43"/>
        <v>18</v>
      </c>
      <c r="M245" s="33">
        <v>18</v>
      </c>
    </row>
    <row r="246" spans="1:13" ht="24" customHeight="1" x14ac:dyDescent="0.2">
      <c r="A246" s="92" t="s">
        <v>668</v>
      </c>
      <c r="B246" s="92" t="s">
        <v>13</v>
      </c>
      <c r="C246" s="92"/>
      <c r="D246" s="92" t="s">
        <v>669</v>
      </c>
      <c r="E246" s="93"/>
      <c r="F246" s="94">
        <v>1</v>
      </c>
      <c r="G246" s="94" t="s">
        <v>15</v>
      </c>
      <c r="H246" s="95">
        <f>ROUND(I247 + I248,2)</f>
        <v>18504.61</v>
      </c>
      <c r="I246" s="95">
        <f>ROUND(F246 * H246,2)</f>
        <v>18504.61</v>
      </c>
      <c r="J246" s="96">
        <f>I246 / J9</f>
        <v>1.5414286844567609E-3</v>
      </c>
      <c r="K246" s="176">
        <f t="shared" si="43"/>
        <v>1</v>
      </c>
      <c r="M246" s="94">
        <v>1</v>
      </c>
    </row>
    <row r="247" spans="1:13" ht="39" customHeight="1" x14ac:dyDescent="0.2">
      <c r="A247" s="32" t="s">
        <v>670</v>
      </c>
      <c r="B247" s="32" t="s">
        <v>671</v>
      </c>
      <c r="C247" s="32" t="s">
        <v>18</v>
      </c>
      <c r="D247" s="32" t="s">
        <v>672</v>
      </c>
      <c r="E247" s="34" t="s">
        <v>29</v>
      </c>
      <c r="F247" s="33">
        <f t="shared" si="44"/>
        <v>515.5</v>
      </c>
      <c r="G247" s="36">
        <v>14.24</v>
      </c>
      <c r="H247" s="36">
        <f t="shared" si="45"/>
        <v>18.34</v>
      </c>
      <c r="I247" s="36">
        <f t="shared" si="46"/>
        <v>9454.27</v>
      </c>
      <c r="J247" s="97">
        <f>I247 / J9</f>
        <v>7.8753796857102204E-4</v>
      </c>
      <c r="K247" s="176">
        <f t="shared" si="43"/>
        <v>515.5</v>
      </c>
      <c r="M247" s="33">
        <v>515.5</v>
      </c>
    </row>
    <row r="248" spans="1:13" ht="51.95" customHeight="1" x14ac:dyDescent="0.2">
      <c r="A248" s="32" t="s">
        <v>673</v>
      </c>
      <c r="B248" s="32" t="s">
        <v>674</v>
      </c>
      <c r="C248" s="32" t="s">
        <v>18</v>
      </c>
      <c r="D248" s="32" t="s">
        <v>675</v>
      </c>
      <c r="E248" s="34" t="s">
        <v>29</v>
      </c>
      <c r="F248" s="33">
        <f t="shared" si="44"/>
        <v>592.29999999999995</v>
      </c>
      <c r="G248" s="36">
        <v>11.86</v>
      </c>
      <c r="H248" s="36">
        <f t="shared" si="45"/>
        <v>15.28</v>
      </c>
      <c r="I248" s="36">
        <f t="shared" si="46"/>
        <v>9050.34</v>
      </c>
      <c r="J248" s="97">
        <f>I248 / J9</f>
        <v>7.5389071588573872E-4</v>
      </c>
      <c r="K248" s="176">
        <f t="shared" si="43"/>
        <v>592.29999999999995</v>
      </c>
      <c r="M248" s="33">
        <v>592.29999999999995</v>
      </c>
    </row>
    <row r="249" spans="1:13" ht="24" customHeight="1" x14ac:dyDescent="0.2">
      <c r="A249" s="92" t="s">
        <v>676</v>
      </c>
      <c r="B249" s="92" t="s">
        <v>13</v>
      </c>
      <c r="C249" s="92"/>
      <c r="D249" s="92" t="s">
        <v>677</v>
      </c>
      <c r="E249" s="93"/>
      <c r="F249" s="94">
        <v>1</v>
      </c>
      <c r="G249" s="94" t="s">
        <v>15</v>
      </c>
      <c r="H249" s="95">
        <f>ROUND(I250 + I251 + I252 + I253 + I254 + I255 + I256 + I257 + I258 + I259 + I260 + I261 + I262,2)</f>
        <v>11059.54</v>
      </c>
      <c r="I249" s="95">
        <f>ROUND(F249 * H249,2)</f>
        <v>11059.54</v>
      </c>
      <c r="J249" s="96">
        <f>I249 / J9</f>
        <v>9.2125649732131213E-4</v>
      </c>
      <c r="K249" s="176">
        <f t="shared" si="43"/>
        <v>1</v>
      </c>
      <c r="M249" s="94">
        <v>1</v>
      </c>
    </row>
    <row r="250" spans="1:13" ht="26.1" customHeight="1" x14ac:dyDescent="0.2">
      <c r="A250" s="32" t="s">
        <v>678</v>
      </c>
      <c r="B250" s="32" t="s">
        <v>679</v>
      </c>
      <c r="C250" s="32" t="s">
        <v>23</v>
      </c>
      <c r="D250" s="32" t="s">
        <v>680</v>
      </c>
      <c r="E250" s="34" t="s">
        <v>61</v>
      </c>
      <c r="F250" s="33">
        <f t="shared" si="44"/>
        <v>15</v>
      </c>
      <c r="G250" s="36">
        <v>74.69</v>
      </c>
      <c r="H250" s="36">
        <f t="shared" si="45"/>
        <v>96.22</v>
      </c>
      <c r="I250" s="36">
        <f t="shared" si="46"/>
        <v>1443.3</v>
      </c>
      <c r="J250" s="97">
        <f>I250 / J9</f>
        <v>1.2022647439078384E-4</v>
      </c>
      <c r="K250" s="176">
        <f t="shared" si="43"/>
        <v>15</v>
      </c>
      <c r="M250" s="33">
        <v>15</v>
      </c>
    </row>
    <row r="251" spans="1:13" ht="39" customHeight="1" x14ac:dyDescent="0.2">
      <c r="A251" s="32" t="s">
        <v>681</v>
      </c>
      <c r="B251" s="32" t="s">
        <v>682</v>
      </c>
      <c r="C251" s="32" t="s">
        <v>18</v>
      </c>
      <c r="D251" s="32" t="s">
        <v>683</v>
      </c>
      <c r="E251" s="34" t="s">
        <v>25</v>
      </c>
      <c r="F251" s="33">
        <f t="shared" si="44"/>
        <v>29</v>
      </c>
      <c r="G251" s="36">
        <v>157.32</v>
      </c>
      <c r="H251" s="36">
        <f t="shared" si="45"/>
        <v>202.66</v>
      </c>
      <c r="I251" s="36">
        <f t="shared" si="46"/>
        <v>5877.14</v>
      </c>
      <c r="J251" s="97">
        <f>I251 / J9</f>
        <v>4.8956406963282159E-4</v>
      </c>
      <c r="K251" s="176">
        <f t="shared" si="43"/>
        <v>29</v>
      </c>
      <c r="M251" s="33">
        <v>29</v>
      </c>
    </row>
    <row r="252" spans="1:13" ht="26.1" customHeight="1" x14ac:dyDescent="0.2">
      <c r="A252" s="32" t="s">
        <v>684</v>
      </c>
      <c r="B252" s="32" t="s">
        <v>685</v>
      </c>
      <c r="C252" s="32" t="s">
        <v>18</v>
      </c>
      <c r="D252" s="32" t="s">
        <v>686</v>
      </c>
      <c r="E252" s="34" t="s">
        <v>25</v>
      </c>
      <c r="F252" s="33">
        <f t="shared" si="44"/>
        <v>2</v>
      </c>
      <c r="G252" s="36">
        <v>84.17</v>
      </c>
      <c r="H252" s="36">
        <f t="shared" si="45"/>
        <v>108.43</v>
      </c>
      <c r="I252" s="36">
        <f t="shared" si="46"/>
        <v>216.86</v>
      </c>
      <c r="J252" s="97">
        <f>I252 / J9</f>
        <v>1.806437555351305E-5</v>
      </c>
      <c r="K252" s="176">
        <f t="shared" si="43"/>
        <v>2</v>
      </c>
      <c r="M252" s="33">
        <v>2</v>
      </c>
    </row>
    <row r="253" spans="1:13" ht="26.1" customHeight="1" x14ac:dyDescent="0.2">
      <c r="A253" s="32" t="s">
        <v>687</v>
      </c>
      <c r="B253" s="32" t="s">
        <v>688</v>
      </c>
      <c r="C253" s="32" t="s">
        <v>18</v>
      </c>
      <c r="D253" s="32" t="s">
        <v>689</v>
      </c>
      <c r="E253" s="34" t="s">
        <v>25</v>
      </c>
      <c r="F253" s="33">
        <f t="shared" si="44"/>
        <v>2</v>
      </c>
      <c r="G253" s="36">
        <v>45.25</v>
      </c>
      <c r="H253" s="36">
        <f t="shared" si="45"/>
        <v>58.29</v>
      </c>
      <c r="I253" s="36">
        <f t="shared" si="46"/>
        <v>116.58</v>
      </c>
      <c r="J253" s="97">
        <f>I253 / J9</f>
        <v>9.7110804299020174E-6</v>
      </c>
      <c r="K253" s="176">
        <f t="shared" si="43"/>
        <v>2</v>
      </c>
      <c r="M253" s="33">
        <v>2</v>
      </c>
    </row>
    <row r="254" spans="1:13" ht="26.1" customHeight="1" x14ac:dyDescent="0.2">
      <c r="A254" s="32" t="s">
        <v>690</v>
      </c>
      <c r="B254" s="32" t="s">
        <v>691</v>
      </c>
      <c r="C254" s="32" t="s">
        <v>18</v>
      </c>
      <c r="D254" s="32" t="s">
        <v>692</v>
      </c>
      <c r="E254" s="34" t="s">
        <v>25</v>
      </c>
      <c r="F254" s="33">
        <f t="shared" si="44"/>
        <v>4</v>
      </c>
      <c r="G254" s="36">
        <v>89.31</v>
      </c>
      <c r="H254" s="36">
        <f t="shared" si="45"/>
        <v>115.05</v>
      </c>
      <c r="I254" s="36">
        <f t="shared" si="46"/>
        <v>460.2</v>
      </c>
      <c r="J254" s="97">
        <f>I254 / J9</f>
        <v>3.8334527481908632E-5</v>
      </c>
      <c r="K254" s="176">
        <f t="shared" si="43"/>
        <v>4</v>
      </c>
      <c r="M254" s="33">
        <v>4</v>
      </c>
    </row>
    <row r="255" spans="1:13" ht="26.1" customHeight="1" x14ac:dyDescent="0.2">
      <c r="A255" s="32" t="s">
        <v>693</v>
      </c>
      <c r="B255" s="32" t="s">
        <v>694</v>
      </c>
      <c r="C255" s="32" t="s">
        <v>18</v>
      </c>
      <c r="D255" s="32" t="s">
        <v>695</v>
      </c>
      <c r="E255" s="34" t="s">
        <v>25</v>
      </c>
      <c r="F255" s="33">
        <f t="shared" si="44"/>
        <v>8</v>
      </c>
      <c r="G255" s="36">
        <v>4.12</v>
      </c>
      <c r="H255" s="36">
        <f t="shared" si="45"/>
        <v>5.31</v>
      </c>
      <c r="I255" s="36">
        <f t="shared" si="46"/>
        <v>42.48</v>
      </c>
      <c r="J255" s="97">
        <f>I255 / J9</f>
        <v>3.5385717675607964E-6</v>
      </c>
      <c r="K255" s="176">
        <f t="shared" si="43"/>
        <v>8</v>
      </c>
      <c r="M255" s="33">
        <v>8</v>
      </c>
    </row>
    <row r="256" spans="1:13" ht="26.1" customHeight="1" x14ac:dyDescent="0.2">
      <c r="A256" s="32" t="s">
        <v>696</v>
      </c>
      <c r="B256" s="32" t="s">
        <v>697</v>
      </c>
      <c r="C256" s="32" t="s">
        <v>18</v>
      </c>
      <c r="D256" s="32" t="s">
        <v>698</v>
      </c>
      <c r="E256" s="34" t="s">
        <v>25</v>
      </c>
      <c r="F256" s="33">
        <f t="shared" si="44"/>
        <v>2</v>
      </c>
      <c r="G256" s="36">
        <v>161.96</v>
      </c>
      <c r="H256" s="36">
        <f t="shared" si="45"/>
        <v>208.64</v>
      </c>
      <c r="I256" s="36">
        <f t="shared" si="46"/>
        <v>417.28</v>
      </c>
      <c r="J256" s="97">
        <f>I256 / J9</f>
        <v>3.4759303841049181E-5</v>
      </c>
      <c r="K256" s="176">
        <f t="shared" si="43"/>
        <v>2</v>
      </c>
      <c r="M256" s="33">
        <v>2</v>
      </c>
    </row>
    <row r="257" spans="1:13" ht="51.95" customHeight="1" x14ac:dyDescent="0.2">
      <c r="A257" s="32" t="s">
        <v>699</v>
      </c>
      <c r="B257" s="32" t="s">
        <v>700</v>
      </c>
      <c r="C257" s="32" t="s">
        <v>18</v>
      </c>
      <c r="D257" s="32" t="s">
        <v>701</v>
      </c>
      <c r="E257" s="34" t="s">
        <v>25</v>
      </c>
      <c r="F257" s="33">
        <f t="shared" si="44"/>
        <v>1</v>
      </c>
      <c r="G257" s="36">
        <v>720.29</v>
      </c>
      <c r="H257" s="36">
        <f t="shared" si="45"/>
        <v>927.88</v>
      </c>
      <c r="I257" s="36">
        <f t="shared" si="46"/>
        <v>927.88</v>
      </c>
      <c r="J257" s="97">
        <f>I257 / J9</f>
        <v>7.7292136809894351E-5</v>
      </c>
      <c r="K257" s="176">
        <f t="shared" si="43"/>
        <v>1</v>
      </c>
      <c r="M257" s="33">
        <v>1</v>
      </c>
    </row>
    <row r="258" spans="1:13" ht="51.95" customHeight="1" x14ac:dyDescent="0.2">
      <c r="A258" s="32" t="s">
        <v>702</v>
      </c>
      <c r="B258" s="32" t="s">
        <v>703</v>
      </c>
      <c r="C258" s="32" t="s">
        <v>18</v>
      </c>
      <c r="D258" s="32" t="s">
        <v>704</v>
      </c>
      <c r="E258" s="34" t="s">
        <v>25</v>
      </c>
      <c r="F258" s="33">
        <f t="shared" si="44"/>
        <v>1</v>
      </c>
      <c r="G258" s="36">
        <v>753.1</v>
      </c>
      <c r="H258" s="36">
        <f t="shared" si="45"/>
        <v>970.14</v>
      </c>
      <c r="I258" s="36">
        <f t="shared" si="46"/>
        <v>970.14</v>
      </c>
      <c r="J258" s="97">
        <f>I258 / J9</f>
        <v>8.0812382640805825E-5</v>
      </c>
      <c r="K258" s="176">
        <f t="shared" si="43"/>
        <v>1</v>
      </c>
      <c r="M258" s="33">
        <v>1</v>
      </c>
    </row>
    <row r="259" spans="1:13" ht="51.95" customHeight="1" x14ac:dyDescent="0.2">
      <c r="A259" s="32" t="s">
        <v>705</v>
      </c>
      <c r="B259" s="32" t="s">
        <v>706</v>
      </c>
      <c r="C259" s="32" t="s">
        <v>18</v>
      </c>
      <c r="D259" s="32" t="s">
        <v>707</v>
      </c>
      <c r="E259" s="34" t="s">
        <v>25</v>
      </c>
      <c r="F259" s="33">
        <f t="shared" si="44"/>
        <v>4</v>
      </c>
      <c r="G259" s="36">
        <v>16.64</v>
      </c>
      <c r="H259" s="36">
        <f t="shared" si="45"/>
        <v>21.44</v>
      </c>
      <c r="I259" s="36">
        <f t="shared" si="46"/>
        <v>85.76</v>
      </c>
      <c r="J259" s="97">
        <f>I259 / J9</f>
        <v>7.1437833047555073E-6</v>
      </c>
      <c r="K259" s="176">
        <f t="shared" si="43"/>
        <v>4</v>
      </c>
      <c r="M259" s="33">
        <v>4</v>
      </c>
    </row>
    <row r="260" spans="1:13" ht="26.1" customHeight="1" x14ac:dyDescent="0.2">
      <c r="A260" s="32" t="s">
        <v>708</v>
      </c>
      <c r="B260" s="32" t="s">
        <v>709</v>
      </c>
      <c r="C260" s="32" t="s">
        <v>18</v>
      </c>
      <c r="D260" s="32" t="s">
        <v>710</v>
      </c>
      <c r="E260" s="34" t="s">
        <v>25</v>
      </c>
      <c r="F260" s="33">
        <f t="shared" si="44"/>
        <v>2</v>
      </c>
      <c r="G260" s="36">
        <v>59.64</v>
      </c>
      <c r="H260" s="36">
        <f t="shared" si="45"/>
        <v>76.83</v>
      </c>
      <c r="I260" s="36">
        <f t="shared" si="46"/>
        <v>153.66</v>
      </c>
      <c r="J260" s="97">
        <f>I260 / J9</f>
        <v>1.2799833752433898E-5</v>
      </c>
      <c r="K260" s="176">
        <f t="shared" si="43"/>
        <v>2</v>
      </c>
      <c r="M260" s="33">
        <v>2</v>
      </c>
    </row>
    <row r="261" spans="1:13" ht="51.95" customHeight="1" x14ac:dyDescent="0.2">
      <c r="A261" s="32" t="s">
        <v>711</v>
      </c>
      <c r="B261" s="32" t="s">
        <v>706</v>
      </c>
      <c r="C261" s="32" t="s">
        <v>18</v>
      </c>
      <c r="D261" s="32" t="s">
        <v>707</v>
      </c>
      <c r="E261" s="34" t="s">
        <v>25</v>
      </c>
      <c r="F261" s="33">
        <f t="shared" si="44"/>
        <v>4</v>
      </c>
      <c r="G261" s="36">
        <v>16.64</v>
      </c>
      <c r="H261" s="36">
        <f t="shared" si="45"/>
        <v>21.44</v>
      </c>
      <c r="I261" s="36">
        <f t="shared" si="46"/>
        <v>85.76</v>
      </c>
      <c r="J261" s="97">
        <f>I261 / J9</f>
        <v>7.1437833047555073E-6</v>
      </c>
      <c r="K261" s="176">
        <f t="shared" si="43"/>
        <v>4</v>
      </c>
      <c r="M261" s="33">
        <v>4</v>
      </c>
    </row>
    <row r="262" spans="1:13" ht="39" customHeight="1" x14ac:dyDescent="0.2">
      <c r="A262" s="32" t="s">
        <v>712</v>
      </c>
      <c r="B262" s="32" t="s">
        <v>713</v>
      </c>
      <c r="C262" s="32" t="s">
        <v>23</v>
      </c>
      <c r="D262" s="32" t="s">
        <v>714</v>
      </c>
      <c r="E262" s="34" t="s">
        <v>25</v>
      </c>
      <c r="F262" s="33">
        <f t="shared" si="44"/>
        <v>1</v>
      </c>
      <c r="G262" s="36">
        <v>203.77</v>
      </c>
      <c r="H262" s="36">
        <f t="shared" si="45"/>
        <v>262.5</v>
      </c>
      <c r="I262" s="36">
        <f t="shared" si="46"/>
        <v>262.5</v>
      </c>
      <c r="J262" s="97">
        <f>I262 / J9</f>
        <v>2.1866174411127803E-5</v>
      </c>
      <c r="K262" s="176">
        <f t="shared" si="43"/>
        <v>1</v>
      </c>
      <c r="M262" s="33">
        <v>1</v>
      </c>
    </row>
    <row r="263" spans="1:13" ht="24" customHeight="1" x14ac:dyDescent="0.2">
      <c r="A263" s="92" t="s">
        <v>715</v>
      </c>
      <c r="B263" s="92" t="s">
        <v>13</v>
      </c>
      <c r="C263" s="92"/>
      <c r="D263" s="92" t="s">
        <v>716</v>
      </c>
      <c r="E263" s="93"/>
      <c r="F263" s="94">
        <v>1</v>
      </c>
      <c r="G263" s="94" t="s">
        <v>15</v>
      </c>
      <c r="H263" s="95">
        <f>ROUND(I264 + I265 + I266 + I267 + I268,2)</f>
        <v>133170.04999999999</v>
      </c>
      <c r="I263" s="95">
        <f>ROUND(F263 * H263,2)</f>
        <v>133170.04999999999</v>
      </c>
      <c r="J263" s="96">
        <f>I263 / J9</f>
        <v>1.1093026817670895E-2</v>
      </c>
      <c r="K263" s="176">
        <f t="shared" si="43"/>
        <v>1</v>
      </c>
      <c r="M263" s="94">
        <v>1</v>
      </c>
    </row>
    <row r="264" spans="1:13" ht="39" customHeight="1" x14ac:dyDescent="0.2">
      <c r="A264" s="32" t="s">
        <v>717</v>
      </c>
      <c r="B264" s="32" t="s">
        <v>718</v>
      </c>
      <c r="C264" s="32" t="s">
        <v>23</v>
      </c>
      <c r="D264" s="32" t="s">
        <v>719</v>
      </c>
      <c r="E264" s="34" t="s">
        <v>25</v>
      </c>
      <c r="F264" s="33">
        <f t="shared" si="44"/>
        <v>13</v>
      </c>
      <c r="G264" s="36">
        <v>6600.88</v>
      </c>
      <c r="H264" s="36">
        <f t="shared" si="45"/>
        <v>8503.25</v>
      </c>
      <c r="I264" s="36">
        <f t="shared" si="46"/>
        <v>110542.25</v>
      </c>
      <c r="J264" s="97">
        <f>I264 / J9</f>
        <v>9.2081375935180662E-3</v>
      </c>
      <c r="K264" s="176">
        <f t="shared" si="43"/>
        <v>13</v>
      </c>
      <c r="M264" s="33">
        <v>13</v>
      </c>
    </row>
    <row r="265" spans="1:13" ht="26.1" customHeight="1" x14ac:dyDescent="0.2">
      <c r="A265" s="32" t="s">
        <v>720</v>
      </c>
      <c r="B265" s="32" t="s">
        <v>721</v>
      </c>
      <c r="C265" s="32" t="s">
        <v>23</v>
      </c>
      <c r="D265" s="32" t="s">
        <v>722</v>
      </c>
      <c r="E265" s="34" t="s">
        <v>25</v>
      </c>
      <c r="F265" s="33">
        <f t="shared" si="44"/>
        <v>144</v>
      </c>
      <c r="G265" s="36">
        <v>16.91</v>
      </c>
      <c r="H265" s="36">
        <f t="shared" si="45"/>
        <v>21.78</v>
      </c>
      <c r="I265" s="36">
        <f t="shared" si="46"/>
        <v>3136.32</v>
      </c>
      <c r="J265" s="97">
        <f>I265 / J9</f>
        <v>2.6125455287279376E-4</v>
      </c>
      <c r="K265" s="176">
        <f t="shared" si="43"/>
        <v>144</v>
      </c>
      <c r="M265" s="33">
        <v>144</v>
      </c>
    </row>
    <row r="266" spans="1:13" ht="26.1" customHeight="1" x14ac:dyDescent="0.2">
      <c r="A266" s="32" t="s">
        <v>723</v>
      </c>
      <c r="B266" s="32" t="s">
        <v>724</v>
      </c>
      <c r="C266" s="32" t="s">
        <v>23</v>
      </c>
      <c r="D266" s="32" t="s">
        <v>725</v>
      </c>
      <c r="E266" s="34" t="s">
        <v>61</v>
      </c>
      <c r="F266" s="33">
        <f t="shared" si="44"/>
        <v>12</v>
      </c>
      <c r="G266" s="36">
        <v>303.33</v>
      </c>
      <c r="H266" s="36">
        <f t="shared" si="45"/>
        <v>390.75</v>
      </c>
      <c r="I266" s="36">
        <f t="shared" si="46"/>
        <v>4689</v>
      </c>
      <c r="J266" s="97">
        <f>I266 / J9</f>
        <v>3.905923497667744E-4</v>
      </c>
      <c r="K266" s="176">
        <f t="shared" si="43"/>
        <v>12</v>
      </c>
      <c r="M266" s="33">
        <v>12</v>
      </c>
    </row>
    <row r="267" spans="1:13" ht="26.1" customHeight="1" x14ac:dyDescent="0.2">
      <c r="A267" s="32" t="s">
        <v>726</v>
      </c>
      <c r="B267" s="32" t="s">
        <v>727</v>
      </c>
      <c r="C267" s="32" t="s">
        <v>18</v>
      </c>
      <c r="D267" s="32" t="s">
        <v>728</v>
      </c>
      <c r="E267" s="34" t="s">
        <v>25</v>
      </c>
      <c r="F267" s="33">
        <f t="shared" si="44"/>
        <v>60</v>
      </c>
      <c r="G267" s="36">
        <v>14.94</v>
      </c>
      <c r="H267" s="36">
        <f t="shared" si="45"/>
        <v>19.25</v>
      </c>
      <c r="I267" s="36">
        <f t="shared" si="46"/>
        <v>1155</v>
      </c>
      <c r="J267" s="97">
        <f>I267 / J9</f>
        <v>9.6211167408962334E-5</v>
      </c>
      <c r="K267" s="176">
        <f t="shared" si="43"/>
        <v>60</v>
      </c>
      <c r="M267" s="33">
        <v>60</v>
      </c>
    </row>
    <row r="268" spans="1:13" ht="26.1" customHeight="1" x14ac:dyDescent="0.2">
      <c r="A268" s="32" t="s">
        <v>729</v>
      </c>
      <c r="B268" s="32" t="s">
        <v>730</v>
      </c>
      <c r="C268" s="32" t="s">
        <v>23</v>
      </c>
      <c r="D268" s="32" t="s">
        <v>731</v>
      </c>
      <c r="E268" s="34" t="s">
        <v>25</v>
      </c>
      <c r="F268" s="33">
        <f t="shared" si="44"/>
        <v>84</v>
      </c>
      <c r="G268" s="36">
        <v>126.12</v>
      </c>
      <c r="H268" s="36">
        <f t="shared" si="45"/>
        <v>162.47</v>
      </c>
      <c r="I268" s="36">
        <f t="shared" si="46"/>
        <v>13647.48</v>
      </c>
      <c r="J268" s="97">
        <f>I268 / J9</f>
        <v>1.136831154104299E-3</v>
      </c>
      <c r="K268" s="176">
        <f t="shared" si="43"/>
        <v>84</v>
      </c>
      <c r="M268" s="33">
        <v>84</v>
      </c>
    </row>
    <row r="269" spans="1:13" ht="24" customHeight="1" x14ac:dyDescent="0.2">
      <c r="A269" s="92" t="s">
        <v>732</v>
      </c>
      <c r="B269" s="92" t="s">
        <v>13</v>
      </c>
      <c r="C269" s="92"/>
      <c r="D269" s="92" t="s">
        <v>733</v>
      </c>
      <c r="E269" s="93"/>
      <c r="F269" s="94">
        <v>1</v>
      </c>
      <c r="G269" s="94" t="s">
        <v>15</v>
      </c>
      <c r="H269" s="95">
        <f>ROUND(I270 + I271 + I272 + I273 + I274 + I275 + I276 + I277 + I278,2)</f>
        <v>8136.24</v>
      </c>
      <c r="I269" s="95">
        <f>ROUND(F269 * H269,2)</f>
        <v>8136.24</v>
      </c>
      <c r="J269" s="96">
        <f>I269 / J9</f>
        <v>6.7774644910778851E-4</v>
      </c>
      <c r="K269" s="176">
        <f t="shared" si="43"/>
        <v>1</v>
      </c>
      <c r="M269" s="94">
        <v>1</v>
      </c>
    </row>
    <row r="270" spans="1:13" ht="24" customHeight="1" x14ac:dyDescent="0.2">
      <c r="A270" s="32" t="s">
        <v>734</v>
      </c>
      <c r="B270" s="32" t="s">
        <v>735</v>
      </c>
      <c r="C270" s="32" t="s">
        <v>23</v>
      </c>
      <c r="D270" s="32" t="s">
        <v>736</v>
      </c>
      <c r="E270" s="34" t="s">
        <v>61</v>
      </c>
      <c r="F270" s="33">
        <f t="shared" si="44"/>
        <v>6</v>
      </c>
      <c r="G270" s="36">
        <v>6.21</v>
      </c>
      <c r="H270" s="36">
        <f t="shared" si="45"/>
        <v>8</v>
      </c>
      <c r="I270" s="36">
        <f t="shared" si="46"/>
        <v>48</v>
      </c>
      <c r="J270" s="97">
        <f>I270 / J9</f>
        <v>3.9983861780347988E-6</v>
      </c>
      <c r="K270" s="176">
        <f t="shared" ref="K270:K333" si="47">TRUNC(M270,2)</f>
        <v>6</v>
      </c>
      <c r="M270" s="33">
        <v>6</v>
      </c>
    </row>
    <row r="271" spans="1:13" ht="26.1" customHeight="1" x14ac:dyDescent="0.2">
      <c r="A271" s="32" t="s">
        <v>737</v>
      </c>
      <c r="B271" s="32" t="s">
        <v>738</v>
      </c>
      <c r="C271" s="32" t="s">
        <v>23</v>
      </c>
      <c r="D271" s="32" t="s">
        <v>739</v>
      </c>
      <c r="E271" s="34" t="s">
        <v>61</v>
      </c>
      <c r="F271" s="33">
        <f t="shared" si="44"/>
        <v>6</v>
      </c>
      <c r="G271" s="36">
        <v>10.55</v>
      </c>
      <c r="H271" s="36">
        <f t="shared" si="45"/>
        <v>13.59</v>
      </c>
      <c r="I271" s="36">
        <f t="shared" si="46"/>
        <v>81.540000000000006</v>
      </c>
      <c r="J271" s="97">
        <f>I271 / J9</f>
        <v>6.7922585199366145E-6</v>
      </c>
      <c r="K271" s="176">
        <f t="shared" si="47"/>
        <v>6</v>
      </c>
      <c r="M271" s="33">
        <v>6</v>
      </c>
    </row>
    <row r="272" spans="1:13" ht="51.95" customHeight="1" x14ac:dyDescent="0.2">
      <c r="A272" s="32" t="s">
        <v>740</v>
      </c>
      <c r="B272" s="32" t="s">
        <v>741</v>
      </c>
      <c r="C272" s="32" t="s">
        <v>23</v>
      </c>
      <c r="D272" s="32" t="s">
        <v>742</v>
      </c>
      <c r="E272" s="34" t="s">
        <v>61</v>
      </c>
      <c r="F272" s="33">
        <f t="shared" si="44"/>
        <v>4</v>
      </c>
      <c r="G272" s="36">
        <v>12.86</v>
      </c>
      <c r="H272" s="36">
        <f t="shared" si="45"/>
        <v>16.57</v>
      </c>
      <c r="I272" s="36">
        <f t="shared" si="46"/>
        <v>66.28</v>
      </c>
      <c r="J272" s="97">
        <f>I272 / J9</f>
        <v>5.5211049141697177E-6</v>
      </c>
      <c r="K272" s="176">
        <f t="shared" si="47"/>
        <v>4</v>
      </c>
      <c r="M272" s="33">
        <v>4</v>
      </c>
    </row>
    <row r="273" spans="1:13" ht="39" customHeight="1" x14ac:dyDescent="0.2">
      <c r="A273" s="32" t="s">
        <v>743</v>
      </c>
      <c r="B273" s="32" t="s">
        <v>744</v>
      </c>
      <c r="C273" s="32" t="s">
        <v>18</v>
      </c>
      <c r="D273" s="32" t="s">
        <v>745</v>
      </c>
      <c r="E273" s="34" t="s">
        <v>25</v>
      </c>
      <c r="F273" s="33">
        <f t="shared" si="44"/>
        <v>27</v>
      </c>
      <c r="G273" s="36">
        <v>30.32</v>
      </c>
      <c r="H273" s="36">
        <f t="shared" si="45"/>
        <v>39.06</v>
      </c>
      <c r="I273" s="36">
        <f t="shared" si="46"/>
        <v>1054.6199999999999</v>
      </c>
      <c r="J273" s="97">
        <f>I273 / J9</f>
        <v>8.7849542314147059E-5</v>
      </c>
      <c r="K273" s="176">
        <f t="shared" si="47"/>
        <v>27</v>
      </c>
      <c r="M273" s="33">
        <v>27</v>
      </c>
    </row>
    <row r="274" spans="1:13" ht="26.1" customHeight="1" x14ac:dyDescent="0.2">
      <c r="A274" s="32" t="s">
        <v>746</v>
      </c>
      <c r="B274" s="32" t="s">
        <v>747</v>
      </c>
      <c r="C274" s="32" t="s">
        <v>18</v>
      </c>
      <c r="D274" s="32" t="s">
        <v>748</v>
      </c>
      <c r="E274" s="34" t="s">
        <v>25</v>
      </c>
      <c r="F274" s="33">
        <f t="shared" si="44"/>
        <v>60</v>
      </c>
      <c r="G274" s="36">
        <v>14.56</v>
      </c>
      <c r="H274" s="36">
        <f t="shared" si="45"/>
        <v>18.760000000000002</v>
      </c>
      <c r="I274" s="36">
        <f t="shared" si="46"/>
        <v>1125.5999999999999</v>
      </c>
      <c r="J274" s="97">
        <f>I274 / J9</f>
        <v>9.3762155874916017E-5</v>
      </c>
      <c r="K274" s="176">
        <f t="shared" si="47"/>
        <v>60</v>
      </c>
      <c r="M274" s="33">
        <v>60</v>
      </c>
    </row>
    <row r="275" spans="1:13" ht="26.1" customHeight="1" x14ac:dyDescent="0.2">
      <c r="A275" s="32" t="s">
        <v>749</v>
      </c>
      <c r="B275" s="32" t="s">
        <v>750</v>
      </c>
      <c r="C275" s="32" t="s">
        <v>18</v>
      </c>
      <c r="D275" s="32" t="s">
        <v>751</v>
      </c>
      <c r="E275" s="34" t="s">
        <v>25</v>
      </c>
      <c r="F275" s="33">
        <f t="shared" si="44"/>
        <v>24</v>
      </c>
      <c r="G275" s="36">
        <v>16.04</v>
      </c>
      <c r="H275" s="36">
        <f t="shared" si="45"/>
        <v>20.66</v>
      </c>
      <c r="I275" s="36">
        <f t="shared" si="46"/>
        <v>495.84</v>
      </c>
      <c r="J275" s="97">
        <f>I275 / J9</f>
        <v>4.1303329219099465E-5</v>
      </c>
      <c r="K275" s="176">
        <f t="shared" si="47"/>
        <v>24</v>
      </c>
      <c r="M275" s="33">
        <v>24</v>
      </c>
    </row>
    <row r="276" spans="1:13" ht="26.1" customHeight="1" x14ac:dyDescent="0.2">
      <c r="A276" s="32" t="s">
        <v>752</v>
      </c>
      <c r="B276" s="32" t="s">
        <v>753</v>
      </c>
      <c r="C276" s="32" t="s">
        <v>23</v>
      </c>
      <c r="D276" s="32" t="s">
        <v>754</v>
      </c>
      <c r="E276" s="34" t="s">
        <v>25</v>
      </c>
      <c r="F276" s="33">
        <f t="shared" si="44"/>
        <v>6</v>
      </c>
      <c r="G276" s="36">
        <v>102.61</v>
      </c>
      <c r="H276" s="36">
        <f t="shared" si="45"/>
        <v>132.18</v>
      </c>
      <c r="I276" s="36">
        <f t="shared" si="46"/>
        <v>793.08</v>
      </c>
      <c r="J276" s="97">
        <f>I276 / J9</f>
        <v>6.6063335626579962E-5</v>
      </c>
      <c r="K276" s="176">
        <f t="shared" si="47"/>
        <v>6</v>
      </c>
      <c r="M276" s="33">
        <v>6</v>
      </c>
    </row>
    <row r="277" spans="1:13" ht="24" customHeight="1" x14ac:dyDescent="0.2">
      <c r="A277" s="32" t="s">
        <v>755</v>
      </c>
      <c r="B277" s="32" t="s">
        <v>756</v>
      </c>
      <c r="C277" s="32" t="s">
        <v>23</v>
      </c>
      <c r="D277" s="32" t="s">
        <v>757</v>
      </c>
      <c r="E277" s="34" t="s">
        <v>25</v>
      </c>
      <c r="F277" s="33">
        <f t="shared" si="44"/>
        <v>4</v>
      </c>
      <c r="G277" s="36">
        <v>15.57</v>
      </c>
      <c r="H277" s="36">
        <f t="shared" si="45"/>
        <v>20.059999999999999</v>
      </c>
      <c r="I277" s="36">
        <f t="shared" si="46"/>
        <v>80.239999999999995</v>
      </c>
      <c r="J277" s="97">
        <f>I277 / J9</f>
        <v>6.6839688942815045E-6</v>
      </c>
      <c r="K277" s="176">
        <f t="shared" si="47"/>
        <v>4</v>
      </c>
      <c r="M277" s="33">
        <v>4</v>
      </c>
    </row>
    <row r="278" spans="1:13" ht="39" customHeight="1" x14ac:dyDescent="0.2">
      <c r="A278" s="32" t="s">
        <v>758</v>
      </c>
      <c r="B278" s="32" t="s">
        <v>759</v>
      </c>
      <c r="C278" s="32" t="s">
        <v>23</v>
      </c>
      <c r="D278" s="32" t="s">
        <v>760</v>
      </c>
      <c r="E278" s="34" t="s">
        <v>633</v>
      </c>
      <c r="F278" s="33">
        <f t="shared" si="44"/>
        <v>24</v>
      </c>
      <c r="G278" s="36">
        <v>142.03</v>
      </c>
      <c r="H278" s="36">
        <f t="shared" si="45"/>
        <v>182.96</v>
      </c>
      <c r="I278" s="36">
        <f t="shared" si="46"/>
        <v>4391.04</v>
      </c>
      <c r="J278" s="97">
        <f>I278 / J9</f>
        <v>3.6577236756662335E-4</v>
      </c>
      <c r="K278" s="176">
        <f t="shared" si="47"/>
        <v>24</v>
      </c>
      <c r="M278" s="33">
        <v>24</v>
      </c>
    </row>
    <row r="279" spans="1:13" ht="24" customHeight="1" x14ac:dyDescent="0.2">
      <c r="A279" s="92" t="s">
        <v>761</v>
      </c>
      <c r="B279" s="92" t="s">
        <v>13</v>
      </c>
      <c r="C279" s="92"/>
      <c r="D279" s="92" t="s">
        <v>762</v>
      </c>
      <c r="E279" s="93"/>
      <c r="F279" s="94">
        <v>1</v>
      </c>
      <c r="G279" s="94" t="s">
        <v>15</v>
      </c>
      <c r="H279" s="95">
        <f>ROUND(I280 + I281 + I282 + I283 + I284 + I285 + I286 + I287,2)</f>
        <v>373794.28</v>
      </c>
      <c r="I279" s="95">
        <f>ROUND(F279 * H279,2)</f>
        <v>373794.28</v>
      </c>
      <c r="J279" s="96">
        <f>I279 / J9</f>
        <v>3.1136955887093115E-2</v>
      </c>
      <c r="K279" s="176">
        <f t="shared" si="47"/>
        <v>1</v>
      </c>
      <c r="M279" s="94">
        <v>1</v>
      </c>
    </row>
    <row r="280" spans="1:13" ht="26.1" customHeight="1" x14ac:dyDescent="0.2">
      <c r="A280" s="32" t="s">
        <v>763</v>
      </c>
      <c r="B280" s="32" t="s">
        <v>764</v>
      </c>
      <c r="C280" s="32" t="s">
        <v>18</v>
      </c>
      <c r="D280" s="32" t="s">
        <v>765</v>
      </c>
      <c r="E280" s="34" t="s">
        <v>20</v>
      </c>
      <c r="F280" s="33">
        <f t="shared" si="44"/>
        <v>72.08</v>
      </c>
      <c r="G280" s="36">
        <v>1.91</v>
      </c>
      <c r="H280" s="36">
        <f t="shared" si="45"/>
        <v>2.46</v>
      </c>
      <c r="I280" s="36">
        <f t="shared" si="46"/>
        <v>177.32</v>
      </c>
      <c r="J280" s="97">
        <f>I280 / J9</f>
        <v>1.4770704939356884E-5</v>
      </c>
      <c r="K280" s="176">
        <f t="shared" si="47"/>
        <v>72.08</v>
      </c>
      <c r="M280" s="33">
        <v>72.084000000000003</v>
      </c>
    </row>
    <row r="281" spans="1:13" ht="26.1" customHeight="1" x14ac:dyDescent="0.2">
      <c r="A281" s="32" t="s">
        <v>766</v>
      </c>
      <c r="B281" s="32" t="s">
        <v>767</v>
      </c>
      <c r="C281" s="32" t="s">
        <v>23</v>
      </c>
      <c r="D281" s="32" t="s">
        <v>768</v>
      </c>
      <c r="E281" s="34" t="s">
        <v>25</v>
      </c>
      <c r="F281" s="33">
        <f t="shared" si="44"/>
        <v>1</v>
      </c>
      <c r="G281" s="36">
        <v>5416.33</v>
      </c>
      <c r="H281" s="36">
        <f t="shared" si="45"/>
        <v>6977.32</v>
      </c>
      <c r="I281" s="36">
        <f t="shared" si="46"/>
        <v>6977.32</v>
      </c>
      <c r="J281" s="97">
        <f>I281 / J9</f>
        <v>5.8120874682761998E-4</v>
      </c>
      <c r="K281" s="176">
        <f t="shared" si="47"/>
        <v>1</v>
      </c>
      <c r="M281" s="33">
        <v>1</v>
      </c>
    </row>
    <row r="282" spans="1:13" ht="39" customHeight="1" x14ac:dyDescent="0.2">
      <c r="A282" s="32" t="s">
        <v>769</v>
      </c>
      <c r="B282" s="32" t="s">
        <v>770</v>
      </c>
      <c r="C282" s="32" t="s">
        <v>23</v>
      </c>
      <c r="D282" s="32" t="s">
        <v>771</v>
      </c>
      <c r="E282" s="34" t="s">
        <v>29</v>
      </c>
      <c r="F282" s="33">
        <f t="shared" si="44"/>
        <v>334.99</v>
      </c>
      <c r="G282" s="36">
        <v>495.98</v>
      </c>
      <c r="H282" s="36">
        <f t="shared" si="45"/>
        <v>638.91999999999996</v>
      </c>
      <c r="I282" s="36">
        <f t="shared" si="46"/>
        <v>214031.81</v>
      </c>
      <c r="J282" s="97">
        <f>I282 / J9</f>
        <v>1.7828788140911878E-2</v>
      </c>
      <c r="K282" s="176">
        <f t="shared" si="47"/>
        <v>334.99</v>
      </c>
      <c r="M282" s="33">
        <v>334.99</v>
      </c>
    </row>
    <row r="283" spans="1:13" ht="26.1" customHeight="1" x14ac:dyDescent="0.2">
      <c r="A283" s="32" t="s">
        <v>772</v>
      </c>
      <c r="B283" s="32" t="s">
        <v>773</v>
      </c>
      <c r="C283" s="32" t="s">
        <v>23</v>
      </c>
      <c r="D283" s="32" t="s">
        <v>774</v>
      </c>
      <c r="E283" s="34" t="s">
        <v>20</v>
      </c>
      <c r="F283" s="33">
        <v>6.72</v>
      </c>
      <c r="G283" s="36">
        <v>861.02</v>
      </c>
      <c r="H283" s="36">
        <f t="shared" si="45"/>
        <v>1109.17</v>
      </c>
      <c r="I283" s="36">
        <f t="shared" si="46"/>
        <v>7453.62</v>
      </c>
      <c r="J283" s="97">
        <f>I283 / J9</f>
        <v>6.2088439967341116E-4</v>
      </c>
      <c r="K283" s="176">
        <f t="shared" si="47"/>
        <v>6.72</v>
      </c>
      <c r="M283" s="33">
        <v>6.7249999999999996</v>
      </c>
    </row>
    <row r="284" spans="1:13" ht="39" customHeight="1" x14ac:dyDescent="0.2">
      <c r="A284" s="32" t="s">
        <v>775</v>
      </c>
      <c r="B284" s="32" t="s">
        <v>776</v>
      </c>
      <c r="C284" s="32" t="s">
        <v>23</v>
      </c>
      <c r="D284" s="32" t="s">
        <v>777</v>
      </c>
      <c r="E284" s="34" t="s">
        <v>29</v>
      </c>
      <c r="F284" s="33">
        <f t="shared" si="44"/>
        <v>7.6</v>
      </c>
      <c r="G284" s="36">
        <v>2369.6799999999998</v>
      </c>
      <c r="H284" s="36">
        <f t="shared" si="45"/>
        <v>3052.62</v>
      </c>
      <c r="I284" s="36">
        <f t="shared" si="46"/>
        <v>23199.91</v>
      </c>
      <c r="J284" s="97">
        <f>I284 / J9</f>
        <v>1.9325458224094022E-3</v>
      </c>
      <c r="K284" s="176">
        <f t="shared" si="47"/>
        <v>7.6</v>
      </c>
      <c r="M284" s="33">
        <v>7.6</v>
      </c>
    </row>
    <row r="285" spans="1:13" ht="51.95" customHeight="1" x14ac:dyDescent="0.2">
      <c r="A285" s="32" t="s">
        <v>778</v>
      </c>
      <c r="B285" s="32" t="s">
        <v>779</v>
      </c>
      <c r="C285" s="32" t="s">
        <v>23</v>
      </c>
      <c r="D285" s="32" t="s">
        <v>780</v>
      </c>
      <c r="E285" s="34" t="s">
        <v>633</v>
      </c>
      <c r="F285" s="33">
        <f t="shared" si="44"/>
        <v>142.22</v>
      </c>
      <c r="G285" s="36">
        <v>333.01</v>
      </c>
      <c r="H285" s="36">
        <f t="shared" si="45"/>
        <v>428.98</v>
      </c>
      <c r="I285" s="36">
        <f t="shared" si="46"/>
        <v>61009.54</v>
      </c>
      <c r="J285" s="97">
        <f>I285 / J9</f>
        <v>5.0820771138387743E-3</v>
      </c>
      <c r="K285" s="176">
        <f t="shared" si="47"/>
        <v>142.22</v>
      </c>
      <c r="M285" s="33">
        <v>142.22</v>
      </c>
    </row>
    <row r="286" spans="1:13" ht="24" customHeight="1" x14ac:dyDescent="0.2">
      <c r="A286" s="32" t="s">
        <v>781</v>
      </c>
      <c r="B286" s="32" t="s">
        <v>782</v>
      </c>
      <c r="C286" s="32" t="s">
        <v>23</v>
      </c>
      <c r="D286" s="32" t="s">
        <v>783</v>
      </c>
      <c r="E286" s="34" t="s">
        <v>173</v>
      </c>
      <c r="F286" s="33">
        <f t="shared" si="44"/>
        <v>36</v>
      </c>
      <c r="G286" s="36">
        <v>1091.1500000000001</v>
      </c>
      <c r="H286" s="36">
        <f t="shared" si="45"/>
        <v>1405.62</v>
      </c>
      <c r="I286" s="36">
        <f t="shared" si="46"/>
        <v>50602.32</v>
      </c>
      <c r="J286" s="97">
        <f>I286 / J9</f>
        <v>4.215158684676955E-3</v>
      </c>
      <c r="K286" s="176">
        <f t="shared" si="47"/>
        <v>36</v>
      </c>
      <c r="M286" s="33">
        <v>36</v>
      </c>
    </row>
    <row r="287" spans="1:13" ht="39" customHeight="1" x14ac:dyDescent="0.2">
      <c r="A287" s="32" t="s">
        <v>784</v>
      </c>
      <c r="B287" s="32" t="s">
        <v>785</v>
      </c>
      <c r="C287" s="32" t="s">
        <v>23</v>
      </c>
      <c r="D287" s="32" t="s">
        <v>786</v>
      </c>
      <c r="E287" s="34" t="s">
        <v>25</v>
      </c>
      <c r="F287" s="33">
        <f t="shared" si="44"/>
        <v>12</v>
      </c>
      <c r="G287" s="36">
        <v>669.05</v>
      </c>
      <c r="H287" s="36">
        <f t="shared" si="45"/>
        <v>861.87</v>
      </c>
      <c r="I287" s="36">
        <f t="shared" si="46"/>
        <v>10342.44</v>
      </c>
      <c r="J287" s="97">
        <f>I287 / J9</f>
        <v>8.6152227381571303E-4</v>
      </c>
      <c r="K287" s="176">
        <f t="shared" si="47"/>
        <v>12</v>
      </c>
      <c r="M287" s="33">
        <v>12</v>
      </c>
    </row>
    <row r="288" spans="1:13" ht="24" customHeight="1" x14ac:dyDescent="0.2">
      <c r="A288" s="92" t="s">
        <v>787</v>
      </c>
      <c r="B288" s="92" t="s">
        <v>13</v>
      </c>
      <c r="C288" s="92"/>
      <c r="D288" s="92" t="s">
        <v>788</v>
      </c>
      <c r="E288" s="93"/>
      <c r="F288" s="94">
        <v>1</v>
      </c>
      <c r="G288" s="94" t="s">
        <v>15</v>
      </c>
      <c r="H288" s="95">
        <f>ROUND(I289 + I290,2)</f>
        <v>49128.959999999999</v>
      </c>
      <c r="I288" s="95">
        <f>ROUND(F288 * H288,2)</f>
        <v>49128.959999999999</v>
      </c>
      <c r="J288" s="96">
        <f>I288 / J9</f>
        <v>4.0924282209421773E-3</v>
      </c>
      <c r="K288" s="176">
        <f t="shared" si="47"/>
        <v>1</v>
      </c>
      <c r="M288" s="94">
        <v>1</v>
      </c>
    </row>
    <row r="289" spans="1:13" ht="39" customHeight="1" x14ac:dyDescent="0.2">
      <c r="A289" s="32" t="s">
        <v>789</v>
      </c>
      <c r="B289" s="32" t="s">
        <v>17</v>
      </c>
      <c r="C289" s="32" t="s">
        <v>18</v>
      </c>
      <c r="D289" s="32" t="s">
        <v>19</v>
      </c>
      <c r="E289" s="34" t="s">
        <v>20</v>
      </c>
      <c r="F289" s="33">
        <f t="shared" si="44"/>
        <v>21</v>
      </c>
      <c r="G289" s="36">
        <v>461.91</v>
      </c>
      <c r="H289" s="36">
        <f t="shared" si="45"/>
        <v>595.03</v>
      </c>
      <c r="I289" s="36">
        <f t="shared" si="46"/>
        <v>12495.63</v>
      </c>
      <c r="J289" s="97">
        <f>I289 / J9</f>
        <v>1.0408823807882702E-3</v>
      </c>
      <c r="K289" s="176">
        <f t="shared" si="47"/>
        <v>21</v>
      </c>
      <c r="M289" s="33">
        <v>21</v>
      </c>
    </row>
    <row r="290" spans="1:13" ht="26.1" customHeight="1" x14ac:dyDescent="0.2">
      <c r="A290" s="32" t="s">
        <v>790</v>
      </c>
      <c r="B290" s="32" t="s">
        <v>22</v>
      </c>
      <c r="C290" s="32" t="s">
        <v>23</v>
      </c>
      <c r="D290" s="32" t="s">
        <v>24</v>
      </c>
      <c r="E290" s="34" t="s">
        <v>25</v>
      </c>
      <c r="F290" s="33">
        <f t="shared" si="44"/>
        <v>1</v>
      </c>
      <c r="G290" s="36">
        <v>28437.61</v>
      </c>
      <c r="H290" s="36">
        <f t="shared" si="45"/>
        <v>36633.33</v>
      </c>
      <c r="I290" s="36">
        <f t="shared" si="46"/>
        <v>36633.33</v>
      </c>
      <c r="J290" s="97">
        <f>I290 / J9</f>
        <v>3.0515458401539071E-3</v>
      </c>
      <c r="K290" s="176">
        <f t="shared" si="47"/>
        <v>1</v>
      </c>
      <c r="M290" s="33">
        <v>1</v>
      </c>
    </row>
    <row r="291" spans="1:13" ht="24" customHeight="1" x14ac:dyDescent="0.2">
      <c r="A291" s="92" t="s">
        <v>791</v>
      </c>
      <c r="B291" s="92" t="s">
        <v>13</v>
      </c>
      <c r="C291" s="92"/>
      <c r="D291" s="92" t="s">
        <v>792</v>
      </c>
      <c r="E291" s="93"/>
      <c r="F291" s="94">
        <v>1</v>
      </c>
      <c r="G291" s="94" t="s">
        <v>15</v>
      </c>
      <c r="H291" s="95">
        <f>ROUND(I292 + I293 + I294 + I295 + I296 + I297 + I298 + I299 + I300 + I301 + I302 + I303 + I304 + I305 + I306 + I307 + I308 + I309,2)</f>
        <v>191325.28</v>
      </c>
      <c r="I291" s="95">
        <f>ROUND(F291 * H291,2)</f>
        <v>191325.28</v>
      </c>
      <c r="J291" s="96">
        <f>I291 / J9</f>
        <v>1.593734073042995E-2</v>
      </c>
      <c r="K291" s="176">
        <f t="shared" si="47"/>
        <v>1</v>
      </c>
      <c r="M291" s="94">
        <v>1</v>
      </c>
    </row>
    <row r="292" spans="1:13" ht="39" customHeight="1" x14ac:dyDescent="0.2">
      <c r="A292" s="32" t="s">
        <v>793</v>
      </c>
      <c r="B292" s="32" t="s">
        <v>35</v>
      </c>
      <c r="C292" s="32" t="s">
        <v>18</v>
      </c>
      <c r="D292" s="32" t="s">
        <v>36</v>
      </c>
      <c r="E292" s="34" t="s">
        <v>37</v>
      </c>
      <c r="F292" s="33">
        <v>115.03</v>
      </c>
      <c r="G292" s="36">
        <v>93.59</v>
      </c>
      <c r="H292" s="36">
        <f t="shared" si="45"/>
        <v>120.56</v>
      </c>
      <c r="I292" s="36">
        <f t="shared" si="46"/>
        <v>13868.02</v>
      </c>
      <c r="J292" s="97">
        <f>I292 / J9</f>
        <v>1.1552020725981282E-3</v>
      </c>
      <c r="K292" s="176">
        <f t="shared" si="47"/>
        <v>115.03</v>
      </c>
      <c r="M292" s="33">
        <v>115.039</v>
      </c>
    </row>
    <row r="293" spans="1:13" ht="24" customHeight="1" x14ac:dyDescent="0.2">
      <c r="A293" s="32" t="s">
        <v>794</v>
      </c>
      <c r="B293" s="32" t="s">
        <v>795</v>
      </c>
      <c r="C293" s="32" t="s">
        <v>23</v>
      </c>
      <c r="D293" s="32" t="s">
        <v>796</v>
      </c>
      <c r="E293" s="34" t="s">
        <v>37</v>
      </c>
      <c r="F293" s="33">
        <f t="shared" si="44"/>
        <v>249.84</v>
      </c>
      <c r="G293" s="36">
        <v>70.989999999999995</v>
      </c>
      <c r="H293" s="36">
        <f t="shared" si="45"/>
        <v>91.45</v>
      </c>
      <c r="I293" s="36">
        <f t="shared" si="46"/>
        <v>22847.87</v>
      </c>
      <c r="J293" s="97">
        <f>I293 / J9</f>
        <v>1.9032209917819985E-3</v>
      </c>
      <c r="K293" s="176">
        <f t="shared" si="47"/>
        <v>249.84</v>
      </c>
      <c r="M293" s="33">
        <v>249.84</v>
      </c>
    </row>
    <row r="294" spans="1:13" ht="39" customHeight="1" x14ac:dyDescent="0.2">
      <c r="A294" s="32" t="s">
        <v>797</v>
      </c>
      <c r="B294" s="32" t="s">
        <v>798</v>
      </c>
      <c r="C294" s="32" t="s">
        <v>18</v>
      </c>
      <c r="D294" s="32" t="s">
        <v>799</v>
      </c>
      <c r="E294" s="34" t="s">
        <v>20</v>
      </c>
      <c r="F294" s="33">
        <f t="shared" ref="F294:F312" si="48">ROUND(M294,2)</f>
        <v>3880.62</v>
      </c>
      <c r="G294" s="36">
        <v>3.24</v>
      </c>
      <c r="H294" s="36">
        <f t="shared" ref="H294:H312" si="49">ROUND(ROUND(G294 * $J$10, 2) + G294, 2)</f>
        <v>4.17</v>
      </c>
      <c r="I294" s="36">
        <f t="shared" ref="I294:I312" si="50">ROUND(F294 * H294,2)</f>
        <v>16182.19</v>
      </c>
      <c r="J294" s="97">
        <f>I294 / J9</f>
        <v>1.3479717672152695E-3</v>
      </c>
      <c r="K294" s="176">
        <f t="shared" si="47"/>
        <v>3880.62</v>
      </c>
      <c r="M294" s="33">
        <v>3880.6232</v>
      </c>
    </row>
    <row r="295" spans="1:13" ht="26.1" customHeight="1" x14ac:dyDescent="0.2">
      <c r="A295" s="32" t="s">
        <v>800</v>
      </c>
      <c r="B295" s="32" t="s">
        <v>802</v>
      </c>
      <c r="C295" s="32" t="s">
        <v>18</v>
      </c>
      <c r="D295" s="32" t="s">
        <v>803</v>
      </c>
      <c r="E295" s="34" t="s">
        <v>37</v>
      </c>
      <c r="F295" s="33">
        <v>213.98</v>
      </c>
      <c r="G295" s="36">
        <v>51.93</v>
      </c>
      <c r="H295" s="36">
        <f t="shared" si="49"/>
        <v>66.900000000000006</v>
      </c>
      <c r="I295" s="36">
        <f t="shared" si="50"/>
        <v>14315.26</v>
      </c>
      <c r="J295" s="97">
        <f>I295 / J9</f>
        <v>1.1924570358119674E-3</v>
      </c>
      <c r="K295" s="176">
        <f t="shared" si="47"/>
        <v>213.98</v>
      </c>
      <c r="M295" s="33">
        <v>213.988</v>
      </c>
    </row>
    <row r="296" spans="1:13" ht="26.1" customHeight="1" x14ac:dyDescent="0.2">
      <c r="A296" s="32" t="s">
        <v>801</v>
      </c>
      <c r="B296" s="32" t="s">
        <v>59</v>
      </c>
      <c r="C296" s="32" t="s">
        <v>23</v>
      </c>
      <c r="D296" s="32" t="s">
        <v>60</v>
      </c>
      <c r="E296" s="34" t="s">
        <v>61</v>
      </c>
      <c r="F296" s="33">
        <f t="shared" si="48"/>
        <v>1</v>
      </c>
      <c r="G296" s="36">
        <v>528.54</v>
      </c>
      <c r="H296" s="36">
        <f t="shared" si="49"/>
        <v>680.87</v>
      </c>
      <c r="I296" s="36">
        <f t="shared" si="50"/>
        <v>680.87</v>
      </c>
      <c r="J296" s="97">
        <f>I296 / J9</f>
        <v>5.6716274938303194E-5</v>
      </c>
      <c r="K296" s="176">
        <f t="shared" si="47"/>
        <v>1</v>
      </c>
      <c r="M296" s="33">
        <v>1</v>
      </c>
    </row>
    <row r="297" spans="1:13" ht="26.1" customHeight="1" x14ac:dyDescent="0.2">
      <c r="A297" s="32" t="s">
        <v>804</v>
      </c>
      <c r="B297" s="32" t="s">
        <v>806</v>
      </c>
      <c r="C297" s="32" t="s">
        <v>18</v>
      </c>
      <c r="D297" s="32" t="s">
        <v>807</v>
      </c>
      <c r="E297" s="34" t="s">
        <v>20</v>
      </c>
      <c r="F297" s="33">
        <f t="shared" si="48"/>
        <v>85.68</v>
      </c>
      <c r="G297" s="36">
        <v>8.7100000000000009</v>
      </c>
      <c r="H297" s="36">
        <f t="shared" si="49"/>
        <v>11.22</v>
      </c>
      <c r="I297" s="36">
        <f t="shared" si="50"/>
        <v>961.33</v>
      </c>
      <c r="J297" s="97">
        <f>I297 / J9</f>
        <v>8.0078512177712353E-5</v>
      </c>
      <c r="K297" s="176">
        <f t="shared" si="47"/>
        <v>85.68</v>
      </c>
      <c r="M297" s="33">
        <v>85.68</v>
      </c>
    </row>
    <row r="298" spans="1:13" ht="26.1" customHeight="1" x14ac:dyDescent="0.2">
      <c r="A298" s="32" t="s">
        <v>805</v>
      </c>
      <c r="B298" s="32" t="s">
        <v>809</v>
      </c>
      <c r="C298" s="32" t="s">
        <v>18</v>
      </c>
      <c r="D298" s="32" t="s">
        <v>810</v>
      </c>
      <c r="E298" s="34" t="s">
        <v>25</v>
      </c>
      <c r="F298" s="33">
        <f t="shared" si="48"/>
        <v>56</v>
      </c>
      <c r="G298" s="36">
        <v>12.19</v>
      </c>
      <c r="H298" s="36">
        <f t="shared" si="49"/>
        <v>15.7</v>
      </c>
      <c r="I298" s="36">
        <f t="shared" si="50"/>
        <v>879.2</v>
      </c>
      <c r="J298" s="97">
        <f>I298 / J9</f>
        <v>7.3237106827670737E-5</v>
      </c>
      <c r="K298" s="176">
        <f t="shared" si="47"/>
        <v>56</v>
      </c>
      <c r="M298" s="33">
        <v>56</v>
      </c>
    </row>
    <row r="299" spans="1:13" ht="26.1" customHeight="1" x14ac:dyDescent="0.2">
      <c r="A299" s="32" t="s">
        <v>808</v>
      </c>
      <c r="B299" s="32" t="s">
        <v>812</v>
      </c>
      <c r="C299" s="32" t="s">
        <v>18</v>
      </c>
      <c r="D299" s="32" t="s">
        <v>813</v>
      </c>
      <c r="E299" s="34" t="s">
        <v>25</v>
      </c>
      <c r="F299" s="33">
        <f t="shared" si="48"/>
        <v>12</v>
      </c>
      <c r="G299" s="36">
        <v>8.89</v>
      </c>
      <c r="H299" s="36">
        <f t="shared" si="49"/>
        <v>11.45</v>
      </c>
      <c r="I299" s="36">
        <f t="shared" si="50"/>
        <v>137.4</v>
      </c>
      <c r="J299" s="97">
        <f>I299 / J9</f>
        <v>1.1445380434624612E-5</v>
      </c>
      <c r="K299" s="176">
        <f t="shared" si="47"/>
        <v>12</v>
      </c>
      <c r="M299" s="33">
        <v>12</v>
      </c>
    </row>
    <row r="300" spans="1:13" ht="24" customHeight="1" x14ac:dyDescent="0.2">
      <c r="A300" s="32" t="s">
        <v>811</v>
      </c>
      <c r="B300" s="32" t="s">
        <v>815</v>
      </c>
      <c r="C300" s="32" t="s">
        <v>23</v>
      </c>
      <c r="D300" s="32" t="s">
        <v>816</v>
      </c>
      <c r="E300" s="34" t="s">
        <v>20</v>
      </c>
      <c r="F300" s="33">
        <f t="shared" si="48"/>
        <v>3</v>
      </c>
      <c r="G300" s="36">
        <v>23.38</v>
      </c>
      <c r="H300" s="36">
        <f t="shared" si="49"/>
        <v>30.12</v>
      </c>
      <c r="I300" s="36">
        <f t="shared" si="50"/>
        <v>90.36</v>
      </c>
      <c r="J300" s="97">
        <f>I300 / J9</f>
        <v>7.5269619801505083E-6</v>
      </c>
      <c r="K300" s="176">
        <f t="shared" si="47"/>
        <v>3</v>
      </c>
      <c r="M300" s="33">
        <v>3</v>
      </c>
    </row>
    <row r="301" spans="1:13" ht="39" customHeight="1" x14ac:dyDescent="0.2">
      <c r="A301" s="32" t="s">
        <v>814</v>
      </c>
      <c r="B301" s="32" t="s">
        <v>818</v>
      </c>
      <c r="C301" s="32" t="s">
        <v>18</v>
      </c>
      <c r="D301" s="32" t="s">
        <v>819</v>
      </c>
      <c r="E301" s="34" t="s">
        <v>25</v>
      </c>
      <c r="F301" s="33">
        <f t="shared" si="48"/>
        <v>6</v>
      </c>
      <c r="G301" s="36">
        <v>735.19</v>
      </c>
      <c r="H301" s="36">
        <f t="shared" si="49"/>
        <v>947.07</v>
      </c>
      <c r="I301" s="36">
        <f t="shared" si="50"/>
        <v>5682.42</v>
      </c>
      <c r="J301" s="97">
        <f>I301 / J9</f>
        <v>4.7334394970392708E-4</v>
      </c>
      <c r="K301" s="176">
        <f t="shared" si="47"/>
        <v>6</v>
      </c>
      <c r="M301" s="33">
        <v>6</v>
      </c>
    </row>
    <row r="302" spans="1:13" ht="26.1" customHeight="1" x14ac:dyDescent="0.2">
      <c r="A302" s="32" t="s">
        <v>817</v>
      </c>
      <c r="B302" s="32" t="s">
        <v>3236</v>
      </c>
      <c r="C302" s="32" t="s">
        <v>23</v>
      </c>
      <c r="D302" s="32" t="s">
        <v>3237</v>
      </c>
      <c r="E302" s="34" t="s">
        <v>20</v>
      </c>
      <c r="F302" s="33">
        <f t="shared" si="48"/>
        <v>2937.95</v>
      </c>
      <c r="G302" s="36">
        <v>17.59</v>
      </c>
      <c r="H302" s="36">
        <f t="shared" si="49"/>
        <v>22.66</v>
      </c>
      <c r="I302" s="36">
        <f t="shared" si="50"/>
        <v>66573.95</v>
      </c>
      <c r="J302" s="97">
        <f>I302 / J9</f>
        <v>5.5455908645245782E-3</v>
      </c>
      <c r="K302" s="176">
        <f t="shared" si="47"/>
        <v>2937.95</v>
      </c>
      <c r="M302" s="33">
        <v>2937.9531999999999</v>
      </c>
    </row>
    <row r="303" spans="1:13" ht="24" customHeight="1" x14ac:dyDescent="0.2">
      <c r="A303" s="32" t="s">
        <v>820</v>
      </c>
      <c r="B303" s="32" t="s">
        <v>822</v>
      </c>
      <c r="C303" s="32" t="s">
        <v>23</v>
      </c>
      <c r="D303" s="32" t="s">
        <v>823</v>
      </c>
      <c r="E303" s="34" t="s">
        <v>25</v>
      </c>
      <c r="F303" s="33">
        <f t="shared" si="48"/>
        <v>9</v>
      </c>
      <c r="G303" s="36">
        <v>221.05</v>
      </c>
      <c r="H303" s="36">
        <f t="shared" si="49"/>
        <v>284.76</v>
      </c>
      <c r="I303" s="36">
        <f t="shared" si="50"/>
        <v>2562.84</v>
      </c>
      <c r="J303" s="97">
        <f>I303 / J9</f>
        <v>2.1348383401072299E-4</v>
      </c>
      <c r="K303" s="176">
        <f t="shared" si="47"/>
        <v>9</v>
      </c>
      <c r="M303" s="33">
        <v>9</v>
      </c>
    </row>
    <row r="304" spans="1:13" ht="24" customHeight="1" x14ac:dyDescent="0.2">
      <c r="A304" s="32" t="s">
        <v>821</v>
      </c>
      <c r="B304" s="32" t="s">
        <v>825</v>
      </c>
      <c r="C304" s="32" t="s">
        <v>23</v>
      </c>
      <c r="D304" s="32" t="s">
        <v>826</v>
      </c>
      <c r="E304" s="34" t="s">
        <v>25</v>
      </c>
      <c r="F304" s="33">
        <f t="shared" si="48"/>
        <v>97</v>
      </c>
      <c r="G304" s="36">
        <v>22.06</v>
      </c>
      <c r="H304" s="36">
        <f t="shared" si="49"/>
        <v>28.42</v>
      </c>
      <c r="I304" s="36">
        <f t="shared" si="50"/>
        <v>2756.74</v>
      </c>
      <c r="J304" s="97">
        <f>I304 / J9</f>
        <v>2.2963564817574271E-4</v>
      </c>
      <c r="K304" s="176">
        <f t="shared" si="47"/>
        <v>97</v>
      </c>
      <c r="M304" s="33">
        <v>97</v>
      </c>
    </row>
    <row r="305" spans="1:13" ht="26.1" customHeight="1" x14ac:dyDescent="0.2">
      <c r="A305" s="32" t="s">
        <v>824</v>
      </c>
      <c r="B305" s="32" t="s">
        <v>828</v>
      </c>
      <c r="C305" s="32" t="s">
        <v>23</v>
      </c>
      <c r="D305" s="32" t="s">
        <v>829</v>
      </c>
      <c r="E305" s="34" t="s">
        <v>20</v>
      </c>
      <c r="F305" s="33">
        <f t="shared" si="48"/>
        <v>155.47999999999999</v>
      </c>
      <c r="G305" s="36">
        <v>19.149999999999999</v>
      </c>
      <c r="H305" s="36">
        <f t="shared" si="49"/>
        <v>24.67</v>
      </c>
      <c r="I305" s="36">
        <f t="shared" si="50"/>
        <v>3835.69</v>
      </c>
      <c r="J305" s="97">
        <f>I305 / J9</f>
        <v>3.1951187248388117E-4</v>
      </c>
      <c r="K305" s="176">
        <f t="shared" si="47"/>
        <v>155.47999999999999</v>
      </c>
      <c r="M305" s="33">
        <v>155.48400000000001</v>
      </c>
    </row>
    <row r="306" spans="1:13" ht="24" customHeight="1" x14ac:dyDescent="0.2">
      <c r="A306" s="32" t="s">
        <v>827</v>
      </c>
      <c r="B306" s="32" t="s">
        <v>831</v>
      </c>
      <c r="C306" s="32" t="s">
        <v>23</v>
      </c>
      <c r="D306" s="32" t="s">
        <v>832</v>
      </c>
      <c r="E306" s="34" t="s">
        <v>20</v>
      </c>
      <c r="F306" s="33">
        <v>406.22</v>
      </c>
      <c r="G306" s="36">
        <v>22.88</v>
      </c>
      <c r="H306" s="36">
        <f t="shared" si="49"/>
        <v>29.47</v>
      </c>
      <c r="I306" s="36">
        <f t="shared" si="50"/>
        <v>11971.3</v>
      </c>
      <c r="J306" s="97">
        <f>I306 / J9</f>
        <v>9.9720584277308301E-4</v>
      </c>
      <c r="K306" s="176">
        <f t="shared" si="47"/>
        <v>406.22</v>
      </c>
      <c r="M306" s="33">
        <v>406.22500000000002</v>
      </c>
    </row>
    <row r="307" spans="1:13" ht="24" customHeight="1" x14ac:dyDescent="0.2">
      <c r="A307" s="32" t="s">
        <v>830</v>
      </c>
      <c r="B307" s="32" t="s">
        <v>834</v>
      </c>
      <c r="C307" s="32" t="s">
        <v>23</v>
      </c>
      <c r="D307" s="32" t="s">
        <v>835</v>
      </c>
      <c r="E307" s="34" t="s">
        <v>20</v>
      </c>
      <c r="F307" s="33">
        <f t="shared" si="48"/>
        <v>248.64</v>
      </c>
      <c r="G307" s="36">
        <v>22.88</v>
      </c>
      <c r="H307" s="36">
        <f t="shared" si="49"/>
        <v>29.47</v>
      </c>
      <c r="I307" s="36">
        <f t="shared" si="50"/>
        <v>7327.42</v>
      </c>
      <c r="J307" s="97">
        <f>I307 / J9</f>
        <v>6.1037197601366134E-4</v>
      </c>
      <c r="K307" s="176">
        <f t="shared" si="47"/>
        <v>248.64</v>
      </c>
      <c r="M307" s="33">
        <v>248.64</v>
      </c>
    </row>
    <row r="308" spans="1:13" ht="26.1" customHeight="1" x14ac:dyDescent="0.2">
      <c r="A308" s="32" t="s">
        <v>833</v>
      </c>
      <c r="B308" s="32" t="s">
        <v>837</v>
      </c>
      <c r="C308" s="32" t="s">
        <v>18</v>
      </c>
      <c r="D308" s="32" t="s">
        <v>838</v>
      </c>
      <c r="E308" s="34" t="s">
        <v>20</v>
      </c>
      <c r="F308" s="33">
        <v>618.01</v>
      </c>
      <c r="G308" s="36">
        <v>1.71</v>
      </c>
      <c r="H308" s="36">
        <f t="shared" si="49"/>
        <v>2.2000000000000002</v>
      </c>
      <c r="I308" s="36">
        <f t="shared" si="50"/>
        <v>1359.62</v>
      </c>
      <c r="J308" s="97">
        <f>I308 / J9</f>
        <v>1.1325595448707651E-4</v>
      </c>
      <c r="K308" s="176">
        <f t="shared" si="47"/>
        <v>618.01</v>
      </c>
      <c r="M308" s="33">
        <v>618.01959999999997</v>
      </c>
    </row>
    <row r="309" spans="1:13" ht="26.1" customHeight="1" x14ac:dyDescent="0.2">
      <c r="A309" s="32" t="s">
        <v>836</v>
      </c>
      <c r="B309" s="32" t="s">
        <v>839</v>
      </c>
      <c r="C309" s="32" t="s">
        <v>18</v>
      </c>
      <c r="D309" s="32" t="s">
        <v>840</v>
      </c>
      <c r="E309" s="34" t="s">
        <v>20</v>
      </c>
      <c r="F309" s="33">
        <v>718.54</v>
      </c>
      <c r="G309" s="36">
        <v>20.84</v>
      </c>
      <c r="H309" s="36">
        <f t="shared" si="49"/>
        <v>26.85</v>
      </c>
      <c r="I309" s="36">
        <f t="shared" si="50"/>
        <v>19292.8</v>
      </c>
      <c r="J309" s="97">
        <f>I309 / J9</f>
        <v>1.6070846844914533E-3</v>
      </c>
      <c r="K309" s="176">
        <f t="shared" si="47"/>
        <v>718.54</v>
      </c>
      <c r="M309" s="33">
        <v>718.54899999999998</v>
      </c>
    </row>
    <row r="310" spans="1:13" ht="24" customHeight="1" x14ac:dyDescent="0.2">
      <c r="A310" s="92" t="s">
        <v>841</v>
      </c>
      <c r="B310" s="92" t="s">
        <v>13</v>
      </c>
      <c r="C310" s="92"/>
      <c r="D310" s="92" t="s">
        <v>842</v>
      </c>
      <c r="E310" s="93"/>
      <c r="F310" s="94">
        <v>1</v>
      </c>
      <c r="G310" s="94" t="s">
        <v>15</v>
      </c>
      <c r="H310" s="95">
        <f>ROUND(I311 + I312,2)</f>
        <v>28709.63</v>
      </c>
      <c r="I310" s="95">
        <f>ROUND(F310 * H310,2)</f>
        <v>28709.63</v>
      </c>
      <c r="J310" s="96">
        <f>I310 / J9</f>
        <v>2.3915039118436081E-3</v>
      </c>
      <c r="K310" s="176">
        <f t="shared" si="47"/>
        <v>1</v>
      </c>
      <c r="M310" s="94">
        <v>1</v>
      </c>
    </row>
    <row r="311" spans="1:13" ht="39" customHeight="1" x14ac:dyDescent="0.2">
      <c r="A311" s="32" t="s">
        <v>843</v>
      </c>
      <c r="B311" s="32" t="s">
        <v>68</v>
      </c>
      <c r="C311" s="32" t="s">
        <v>18</v>
      </c>
      <c r="D311" s="32" t="s">
        <v>69</v>
      </c>
      <c r="E311" s="34" t="s">
        <v>37</v>
      </c>
      <c r="F311" s="33">
        <f t="shared" si="48"/>
        <v>173.5</v>
      </c>
      <c r="G311" s="36">
        <v>93.81</v>
      </c>
      <c r="H311" s="36">
        <f t="shared" si="49"/>
        <v>120.85</v>
      </c>
      <c r="I311" s="36">
        <f t="shared" si="50"/>
        <v>20967.48</v>
      </c>
      <c r="J311" s="97">
        <f>I311 / J9</f>
        <v>1.7465850462546058E-3</v>
      </c>
      <c r="K311" s="176">
        <f t="shared" si="47"/>
        <v>173.5</v>
      </c>
      <c r="M311" s="33">
        <v>173.5</v>
      </c>
    </row>
    <row r="312" spans="1:13" ht="26.1" customHeight="1" x14ac:dyDescent="0.2">
      <c r="A312" s="32" t="s">
        <v>844</v>
      </c>
      <c r="B312" s="32" t="s">
        <v>71</v>
      </c>
      <c r="C312" s="32" t="s">
        <v>18</v>
      </c>
      <c r="D312" s="32" t="s">
        <v>72</v>
      </c>
      <c r="E312" s="34" t="s">
        <v>37</v>
      </c>
      <c r="F312" s="33">
        <f t="shared" si="48"/>
        <v>65</v>
      </c>
      <c r="G312" s="36">
        <v>92.46</v>
      </c>
      <c r="H312" s="36">
        <f t="shared" si="49"/>
        <v>119.11</v>
      </c>
      <c r="I312" s="36">
        <f t="shared" si="50"/>
        <v>7742.15</v>
      </c>
      <c r="J312" s="97">
        <f>I312 / J9</f>
        <v>6.4491886558900235E-4</v>
      </c>
      <c r="K312" s="176">
        <f t="shared" si="47"/>
        <v>65</v>
      </c>
      <c r="M312" s="33">
        <v>65</v>
      </c>
    </row>
    <row r="313" spans="1:13" ht="24" customHeight="1" x14ac:dyDescent="0.2">
      <c r="A313" s="92" t="s">
        <v>845</v>
      </c>
      <c r="B313" s="92" t="s">
        <v>13</v>
      </c>
      <c r="C313" s="92"/>
      <c r="D313" s="92" t="s">
        <v>846</v>
      </c>
      <c r="E313" s="93"/>
      <c r="F313" s="94">
        <v>1</v>
      </c>
      <c r="G313" s="94" t="s">
        <v>15</v>
      </c>
      <c r="H313" s="95">
        <f>I314</f>
        <v>72779.95</v>
      </c>
      <c r="I313" s="95">
        <f>ROUND(F313 * H313,2)</f>
        <v>72779.95</v>
      </c>
      <c r="J313" s="96">
        <f>I313 / J9</f>
        <v>6.0625488774596614E-3</v>
      </c>
      <c r="K313" s="176">
        <f t="shared" si="47"/>
        <v>1</v>
      </c>
      <c r="M313" s="94">
        <v>1</v>
      </c>
    </row>
    <row r="314" spans="1:13" ht="24" customHeight="1" x14ac:dyDescent="0.2">
      <c r="A314" s="92" t="s">
        <v>847</v>
      </c>
      <c r="B314" s="92" t="s">
        <v>13</v>
      </c>
      <c r="C314" s="92"/>
      <c r="D314" s="92" t="s">
        <v>848</v>
      </c>
      <c r="E314" s="93"/>
      <c r="F314" s="94">
        <v>1</v>
      </c>
      <c r="G314" s="94" t="s">
        <v>15</v>
      </c>
      <c r="H314" s="95">
        <f>ROUND(I315 + I316 + I317 + I318 + I319 + I320,2)</f>
        <v>72779.95</v>
      </c>
      <c r="I314" s="95">
        <f>ROUND(F314 * H314,2)</f>
        <v>72779.95</v>
      </c>
      <c r="J314" s="96">
        <f>I314 / J9</f>
        <v>6.0625488774596614E-3</v>
      </c>
      <c r="K314" s="176">
        <f t="shared" si="47"/>
        <v>1</v>
      </c>
      <c r="M314" s="94">
        <v>1</v>
      </c>
    </row>
    <row r="315" spans="1:13" ht="39" customHeight="1" x14ac:dyDescent="0.2">
      <c r="A315" s="32" t="s">
        <v>849</v>
      </c>
      <c r="B315" s="32" t="s">
        <v>119</v>
      </c>
      <c r="C315" s="32" t="s">
        <v>18</v>
      </c>
      <c r="D315" s="32" t="s">
        <v>120</v>
      </c>
      <c r="E315" s="34" t="s">
        <v>20</v>
      </c>
      <c r="F315" s="33">
        <f t="shared" ref="F315:F320" si="51">ROUND(M315,2)</f>
        <v>73.98</v>
      </c>
      <c r="G315" s="36">
        <v>191.2</v>
      </c>
      <c r="H315" s="36">
        <f t="shared" ref="H315:H320" si="52">ROUND(ROUND(G315 * $J$10, 2) + G315, 2)</f>
        <v>246.3</v>
      </c>
      <c r="I315" s="36">
        <f t="shared" ref="I315:I320" si="53">ROUND(F315 * H315,2)</f>
        <v>18221.27</v>
      </c>
      <c r="J315" s="97">
        <f>I315 / J9</f>
        <v>1.5178265440466696E-3</v>
      </c>
      <c r="K315" s="176">
        <f t="shared" si="47"/>
        <v>73.98</v>
      </c>
      <c r="M315" s="33">
        <v>73.982500000000002</v>
      </c>
    </row>
    <row r="316" spans="1:13" ht="39" customHeight="1" x14ac:dyDescent="0.2">
      <c r="A316" s="32" t="s">
        <v>850</v>
      </c>
      <c r="B316" s="32" t="s">
        <v>84</v>
      </c>
      <c r="C316" s="32" t="s">
        <v>18</v>
      </c>
      <c r="D316" s="32" t="s">
        <v>85</v>
      </c>
      <c r="E316" s="34" t="s">
        <v>37</v>
      </c>
      <c r="F316" s="33">
        <f t="shared" si="51"/>
        <v>23.47</v>
      </c>
      <c r="G316" s="36">
        <v>760.3</v>
      </c>
      <c r="H316" s="36">
        <f t="shared" si="52"/>
        <v>979.42</v>
      </c>
      <c r="I316" s="36">
        <f t="shared" si="53"/>
        <v>22986.99</v>
      </c>
      <c r="J316" s="97">
        <f>I316 / J9</f>
        <v>1.9148096477213364E-3</v>
      </c>
      <c r="K316" s="176">
        <f t="shared" si="47"/>
        <v>23.47</v>
      </c>
      <c r="M316" s="33">
        <v>23.47</v>
      </c>
    </row>
    <row r="317" spans="1:13" ht="39" customHeight="1" x14ac:dyDescent="0.2">
      <c r="A317" s="32" t="s">
        <v>851</v>
      </c>
      <c r="B317" s="32" t="s">
        <v>91</v>
      </c>
      <c r="C317" s="32" t="s">
        <v>18</v>
      </c>
      <c r="D317" s="32" t="s">
        <v>92</v>
      </c>
      <c r="E317" s="34" t="s">
        <v>89</v>
      </c>
      <c r="F317" s="33">
        <f t="shared" si="51"/>
        <v>627</v>
      </c>
      <c r="G317" s="36">
        <v>14.4</v>
      </c>
      <c r="H317" s="36">
        <f t="shared" si="52"/>
        <v>18.55</v>
      </c>
      <c r="I317" s="36">
        <f t="shared" si="53"/>
        <v>11630.85</v>
      </c>
      <c r="J317" s="97">
        <f>I317 / J9</f>
        <v>9.6884645580825083E-4</v>
      </c>
      <c r="K317" s="176">
        <f t="shared" si="47"/>
        <v>627</v>
      </c>
      <c r="M317" s="33">
        <v>627</v>
      </c>
    </row>
    <row r="318" spans="1:13" ht="39" customHeight="1" x14ac:dyDescent="0.2">
      <c r="A318" s="32" t="s">
        <v>852</v>
      </c>
      <c r="B318" s="32" t="s">
        <v>853</v>
      </c>
      <c r="C318" s="32" t="s">
        <v>18</v>
      </c>
      <c r="D318" s="32" t="s">
        <v>854</v>
      </c>
      <c r="E318" s="34" t="s">
        <v>89</v>
      </c>
      <c r="F318" s="33">
        <f t="shared" si="51"/>
        <v>548.1</v>
      </c>
      <c r="G318" s="36">
        <v>15.97</v>
      </c>
      <c r="H318" s="36">
        <f t="shared" si="52"/>
        <v>20.57</v>
      </c>
      <c r="I318" s="36">
        <f t="shared" si="53"/>
        <v>11274.42</v>
      </c>
      <c r="J318" s="97">
        <f>I318 / J9</f>
        <v>9.3915593944498112E-4</v>
      </c>
      <c r="K318" s="176">
        <f t="shared" si="47"/>
        <v>548.1</v>
      </c>
      <c r="M318" s="33">
        <v>548.1</v>
      </c>
    </row>
    <row r="319" spans="1:13" ht="39" customHeight="1" x14ac:dyDescent="0.2">
      <c r="A319" s="32" t="s">
        <v>3238</v>
      </c>
      <c r="B319" s="32" t="s">
        <v>3239</v>
      </c>
      <c r="C319" s="32" t="s">
        <v>18</v>
      </c>
      <c r="D319" s="32" t="s">
        <v>3240</v>
      </c>
      <c r="E319" s="34" t="s">
        <v>89</v>
      </c>
      <c r="F319" s="33">
        <f t="shared" si="51"/>
        <v>169.1</v>
      </c>
      <c r="G319" s="36">
        <v>12.28</v>
      </c>
      <c r="H319" s="36">
        <f t="shared" si="52"/>
        <v>15.82</v>
      </c>
      <c r="I319" s="36">
        <f t="shared" si="53"/>
        <v>2675.16</v>
      </c>
      <c r="J319" s="97">
        <f>I319 / J9</f>
        <v>2.2284005766732439E-4</v>
      </c>
      <c r="K319" s="176">
        <f t="shared" si="47"/>
        <v>169.1</v>
      </c>
      <c r="M319" s="33">
        <v>169.1</v>
      </c>
    </row>
    <row r="320" spans="1:13" ht="39" customHeight="1" x14ac:dyDescent="0.2">
      <c r="A320" s="32" t="s">
        <v>3241</v>
      </c>
      <c r="B320" s="32" t="s">
        <v>87</v>
      </c>
      <c r="C320" s="32" t="s">
        <v>18</v>
      </c>
      <c r="D320" s="32" t="s">
        <v>88</v>
      </c>
      <c r="E320" s="34" t="s">
        <v>89</v>
      </c>
      <c r="F320" s="33">
        <f t="shared" si="51"/>
        <v>263.7</v>
      </c>
      <c r="G320" s="36">
        <v>17.64</v>
      </c>
      <c r="H320" s="36">
        <f t="shared" si="52"/>
        <v>22.72</v>
      </c>
      <c r="I320" s="36">
        <f t="shared" si="53"/>
        <v>5991.26</v>
      </c>
      <c r="J320" s="97">
        <f>I320 / J9</f>
        <v>4.9907023277109938E-4</v>
      </c>
      <c r="K320" s="176">
        <f t="shared" si="47"/>
        <v>263.7</v>
      </c>
      <c r="M320" s="33">
        <v>263.7</v>
      </c>
    </row>
    <row r="321" spans="1:13" ht="24" customHeight="1" x14ac:dyDescent="0.2">
      <c r="A321" s="92" t="s">
        <v>855</v>
      </c>
      <c r="B321" s="92" t="s">
        <v>13</v>
      </c>
      <c r="C321" s="92"/>
      <c r="D321" s="92" t="s">
        <v>97</v>
      </c>
      <c r="E321" s="93"/>
      <c r="F321" s="94">
        <v>1</v>
      </c>
      <c r="G321" s="94" t="s">
        <v>15</v>
      </c>
      <c r="H321" s="95">
        <f>ROUND(I322 + I330 + I339 + I344 + I350,2)</f>
        <v>1656335.71</v>
      </c>
      <c r="I321" s="95">
        <f>ROUND(F321 * H321,2)</f>
        <v>1656335.71</v>
      </c>
      <c r="J321" s="96">
        <f>I321 / J9</f>
        <v>0.13797228768853029</v>
      </c>
      <c r="K321" s="176">
        <f t="shared" si="47"/>
        <v>1</v>
      </c>
      <c r="M321" s="94">
        <v>1</v>
      </c>
    </row>
    <row r="322" spans="1:13" ht="24" customHeight="1" x14ac:dyDescent="0.2">
      <c r="A322" s="92" t="s">
        <v>856</v>
      </c>
      <c r="B322" s="92" t="s">
        <v>13</v>
      </c>
      <c r="C322" s="92"/>
      <c r="D322" s="92" t="s">
        <v>857</v>
      </c>
      <c r="E322" s="93"/>
      <c r="F322" s="94">
        <v>1</v>
      </c>
      <c r="G322" s="94" t="s">
        <v>15</v>
      </c>
      <c r="H322" s="95">
        <f>I323</f>
        <v>28261.99</v>
      </c>
      <c r="I322" s="95">
        <f>ROUND(F322 * H322,2)</f>
        <v>28261.99</v>
      </c>
      <c r="J322" s="96">
        <f>I322 / J9</f>
        <v>2.3542156287449521E-3</v>
      </c>
      <c r="K322" s="176">
        <f t="shared" si="47"/>
        <v>1</v>
      </c>
      <c r="M322" s="94">
        <v>1</v>
      </c>
    </row>
    <row r="323" spans="1:13" ht="24" customHeight="1" x14ac:dyDescent="0.2">
      <c r="A323" s="92" t="s">
        <v>858</v>
      </c>
      <c r="B323" s="92" t="s">
        <v>13</v>
      </c>
      <c r="C323" s="92"/>
      <c r="D323" s="92" t="s">
        <v>859</v>
      </c>
      <c r="E323" s="93"/>
      <c r="F323" s="94">
        <v>1</v>
      </c>
      <c r="G323" s="94" t="s">
        <v>15</v>
      </c>
      <c r="H323" s="95">
        <f>ROUND(I324 + I325 + I326 + I327 + I328 + I329,2)</f>
        <v>28261.99</v>
      </c>
      <c r="I323" s="95">
        <f>ROUND(F323 * H323,2)</f>
        <v>28261.99</v>
      </c>
      <c r="J323" s="96">
        <f>I323 / J9</f>
        <v>2.3542156287449521E-3</v>
      </c>
      <c r="K323" s="176">
        <f t="shared" si="47"/>
        <v>1</v>
      </c>
      <c r="M323" s="94">
        <v>1</v>
      </c>
    </row>
    <row r="324" spans="1:13" ht="51.95" customHeight="1" x14ac:dyDescent="0.2">
      <c r="A324" s="32" t="s">
        <v>860</v>
      </c>
      <c r="B324" s="32" t="s">
        <v>861</v>
      </c>
      <c r="C324" s="32" t="s">
        <v>18</v>
      </c>
      <c r="D324" s="32" t="s">
        <v>862</v>
      </c>
      <c r="E324" s="34" t="s">
        <v>20</v>
      </c>
      <c r="F324" s="33">
        <v>45.82</v>
      </c>
      <c r="G324" s="36">
        <v>89.82</v>
      </c>
      <c r="H324" s="36">
        <f t="shared" ref="H324:H352" si="54">ROUND(ROUND(G324 * $J$10, 2) + G324, 2)</f>
        <v>115.71</v>
      </c>
      <c r="I324" s="36">
        <f t="shared" ref="I324:I352" si="55">ROUND(F324 * H324,2)</f>
        <v>5301.83</v>
      </c>
      <c r="J324" s="97">
        <f>I324 / J9</f>
        <v>4.4164091229771326E-4</v>
      </c>
      <c r="K324" s="176">
        <f t="shared" si="47"/>
        <v>45.82</v>
      </c>
      <c r="M324" s="33">
        <v>45.827500000000001</v>
      </c>
    </row>
    <row r="325" spans="1:13" ht="39" customHeight="1" x14ac:dyDescent="0.2">
      <c r="A325" s="32" t="s">
        <v>863</v>
      </c>
      <c r="B325" s="32" t="s">
        <v>107</v>
      </c>
      <c r="C325" s="32" t="s">
        <v>18</v>
      </c>
      <c r="D325" s="32" t="s">
        <v>108</v>
      </c>
      <c r="E325" s="34" t="s">
        <v>89</v>
      </c>
      <c r="F325" s="33">
        <f t="shared" ref="F324:F352" si="56">ROUND(M325,2)</f>
        <v>475.2</v>
      </c>
      <c r="G325" s="36">
        <v>12.9</v>
      </c>
      <c r="H325" s="36">
        <f t="shared" si="54"/>
        <v>16.62</v>
      </c>
      <c r="I325" s="36">
        <f t="shared" si="55"/>
        <v>7897.82</v>
      </c>
      <c r="J325" s="97">
        <f>I325 / J9</f>
        <v>6.5788613176264148E-4</v>
      </c>
      <c r="K325" s="176">
        <f t="shared" si="47"/>
        <v>475.2</v>
      </c>
      <c r="M325" s="33">
        <v>475.2</v>
      </c>
    </row>
    <row r="326" spans="1:13" ht="39" customHeight="1" x14ac:dyDescent="0.2">
      <c r="A326" s="32" t="s">
        <v>864</v>
      </c>
      <c r="B326" s="32" t="s">
        <v>110</v>
      </c>
      <c r="C326" s="32" t="s">
        <v>18</v>
      </c>
      <c r="D326" s="32" t="s">
        <v>111</v>
      </c>
      <c r="E326" s="34" t="s">
        <v>89</v>
      </c>
      <c r="F326" s="33">
        <f t="shared" si="56"/>
        <v>100.8</v>
      </c>
      <c r="G326" s="36">
        <v>10.94</v>
      </c>
      <c r="H326" s="36">
        <f t="shared" si="54"/>
        <v>14.09</v>
      </c>
      <c r="I326" s="36">
        <f t="shared" si="55"/>
        <v>1420.27</v>
      </c>
      <c r="J326" s="97">
        <f>I326 / J9</f>
        <v>1.1830808202244757E-4</v>
      </c>
      <c r="K326" s="176">
        <f t="shared" si="47"/>
        <v>100.8</v>
      </c>
      <c r="M326" s="33">
        <v>100.8</v>
      </c>
    </row>
    <row r="327" spans="1:13" ht="39" customHeight="1" x14ac:dyDescent="0.2">
      <c r="A327" s="32" t="s">
        <v>865</v>
      </c>
      <c r="B327" s="32" t="s">
        <v>104</v>
      </c>
      <c r="C327" s="32" t="s">
        <v>18</v>
      </c>
      <c r="D327" s="32" t="s">
        <v>105</v>
      </c>
      <c r="E327" s="34" t="s">
        <v>89</v>
      </c>
      <c r="F327" s="33">
        <f t="shared" si="56"/>
        <v>243.2</v>
      </c>
      <c r="G327" s="36">
        <v>15.33</v>
      </c>
      <c r="H327" s="36">
        <f t="shared" si="54"/>
        <v>19.75</v>
      </c>
      <c r="I327" s="36">
        <f t="shared" si="55"/>
        <v>4803.2</v>
      </c>
      <c r="J327" s="97">
        <f>I327 / J9</f>
        <v>4.0010517688201548E-4</v>
      </c>
      <c r="K327" s="176">
        <f t="shared" si="47"/>
        <v>243.2</v>
      </c>
      <c r="M327" s="33">
        <v>243.2</v>
      </c>
    </row>
    <row r="328" spans="1:13" ht="39" customHeight="1" x14ac:dyDescent="0.2">
      <c r="A328" s="32" t="s">
        <v>866</v>
      </c>
      <c r="B328" s="32" t="s">
        <v>867</v>
      </c>
      <c r="C328" s="32" t="s">
        <v>23</v>
      </c>
      <c r="D328" s="32" t="s">
        <v>868</v>
      </c>
      <c r="E328" s="34" t="s">
        <v>869</v>
      </c>
      <c r="F328" s="33">
        <f t="shared" si="56"/>
        <v>9.59</v>
      </c>
      <c r="G328" s="36">
        <v>693.88</v>
      </c>
      <c r="H328" s="36">
        <f t="shared" si="54"/>
        <v>893.86</v>
      </c>
      <c r="I328" s="36">
        <f t="shared" si="55"/>
        <v>8572.1200000000008</v>
      </c>
      <c r="J328" s="97">
        <f>I328 / J9</f>
        <v>7.1405512759282629E-4</v>
      </c>
      <c r="K328" s="176">
        <f t="shared" si="47"/>
        <v>9.59</v>
      </c>
      <c r="M328" s="33">
        <v>9.59</v>
      </c>
    </row>
    <row r="329" spans="1:13" ht="39" customHeight="1" x14ac:dyDescent="0.2">
      <c r="A329" s="32" t="s">
        <v>3242</v>
      </c>
      <c r="B329" s="32" t="s">
        <v>881</v>
      </c>
      <c r="C329" s="32" t="s">
        <v>18</v>
      </c>
      <c r="D329" s="32" t="s">
        <v>882</v>
      </c>
      <c r="E329" s="34" t="s">
        <v>89</v>
      </c>
      <c r="F329" s="33">
        <f t="shared" si="56"/>
        <v>19.399999999999999</v>
      </c>
      <c r="G329" s="36">
        <v>10.67</v>
      </c>
      <c r="H329" s="36">
        <f t="shared" si="54"/>
        <v>13.75</v>
      </c>
      <c r="I329" s="36">
        <f t="shared" si="55"/>
        <v>266.75</v>
      </c>
      <c r="J329" s="97">
        <f>I329 / J9</f>
        <v>2.2220198187307969E-5</v>
      </c>
      <c r="K329" s="176">
        <f t="shared" si="47"/>
        <v>19.399999999999999</v>
      </c>
      <c r="M329" s="33">
        <v>19.399999999999999</v>
      </c>
    </row>
    <row r="330" spans="1:13" ht="24" customHeight="1" x14ac:dyDescent="0.2">
      <c r="A330" s="92" t="s">
        <v>870</v>
      </c>
      <c r="B330" s="92" t="s">
        <v>13</v>
      </c>
      <c r="C330" s="92"/>
      <c r="D330" s="92" t="s">
        <v>871</v>
      </c>
      <c r="E330" s="93"/>
      <c r="F330" s="94">
        <v>1</v>
      </c>
      <c r="G330" s="94" t="s">
        <v>15</v>
      </c>
      <c r="H330" s="95">
        <f>ROUND(I331 + I332 + I333 + I334 + I335 + I336 + I337 + I338,2)</f>
        <v>39008.43</v>
      </c>
      <c r="I330" s="95">
        <f>ROUND(F330 * H330,2)</f>
        <v>39008.43</v>
      </c>
      <c r="J330" s="96">
        <f>I330 / J9</f>
        <v>3.2493909862257911E-3</v>
      </c>
      <c r="K330" s="176">
        <f t="shared" si="47"/>
        <v>1</v>
      </c>
      <c r="M330" s="94">
        <v>1</v>
      </c>
    </row>
    <row r="331" spans="1:13" ht="39" customHeight="1" x14ac:dyDescent="0.2">
      <c r="A331" s="32" t="s">
        <v>872</v>
      </c>
      <c r="B331" s="32" t="s">
        <v>873</v>
      </c>
      <c r="C331" s="32" t="s">
        <v>18</v>
      </c>
      <c r="D331" s="32" t="s">
        <v>874</v>
      </c>
      <c r="E331" s="34" t="s">
        <v>20</v>
      </c>
      <c r="F331" s="33">
        <v>41.43</v>
      </c>
      <c r="G331" s="36">
        <v>159.81</v>
      </c>
      <c r="H331" s="36">
        <f t="shared" si="54"/>
        <v>205.87</v>
      </c>
      <c r="I331" s="36">
        <f t="shared" si="55"/>
        <v>8529.19</v>
      </c>
      <c r="J331" s="97">
        <f>I331 / J9</f>
        <v>7.1047907095484635E-4</v>
      </c>
      <c r="K331" s="176">
        <f t="shared" si="47"/>
        <v>41.43</v>
      </c>
      <c r="M331" s="33">
        <v>41.4375</v>
      </c>
    </row>
    <row r="332" spans="1:13" ht="39" customHeight="1" x14ac:dyDescent="0.2">
      <c r="A332" s="32" t="s">
        <v>875</v>
      </c>
      <c r="B332" s="32" t="s">
        <v>876</v>
      </c>
      <c r="C332" s="32" t="s">
        <v>18</v>
      </c>
      <c r="D332" s="32" t="s">
        <v>877</v>
      </c>
      <c r="E332" s="34" t="s">
        <v>89</v>
      </c>
      <c r="F332" s="33">
        <f t="shared" si="56"/>
        <v>143.69999999999999</v>
      </c>
      <c r="G332" s="36">
        <v>14.28</v>
      </c>
      <c r="H332" s="36">
        <f t="shared" si="54"/>
        <v>18.399999999999999</v>
      </c>
      <c r="I332" s="36">
        <f t="shared" si="55"/>
        <v>2644.08</v>
      </c>
      <c r="J332" s="97">
        <f>I332 / J9</f>
        <v>2.2025110261704686E-4</v>
      </c>
      <c r="K332" s="176">
        <f t="shared" si="47"/>
        <v>143.69999999999999</v>
      </c>
      <c r="M332" s="33">
        <v>143.69999999999999</v>
      </c>
    </row>
    <row r="333" spans="1:13" ht="39" customHeight="1" x14ac:dyDescent="0.2">
      <c r="A333" s="32" t="s">
        <v>878</v>
      </c>
      <c r="B333" s="32" t="s">
        <v>107</v>
      </c>
      <c r="C333" s="32" t="s">
        <v>18</v>
      </c>
      <c r="D333" s="32" t="s">
        <v>108</v>
      </c>
      <c r="E333" s="34" t="s">
        <v>89</v>
      </c>
      <c r="F333" s="33">
        <f t="shared" si="56"/>
        <v>314.3</v>
      </c>
      <c r="G333" s="36">
        <v>12.9</v>
      </c>
      <c r="H333" s="36">
        <f t="shared" si="54"/>
        <v>16.62</v>
      </c>
      <c r="I333" s="36">
        <f t="shared" si="55"/>
        <v>5223.67</v>
      </c>
      <c r="J333" s="97">
        <f>I333 / J9</f>
        <v>4.3513020680447994E-4</v>
      </c>
      <c r="K333" s="176">
        <f t="shared" si="47"/>
        <v>314.3</v>
      </c>
      <c r="M333" s="33">
        <v>314.3</v>
      </c>
    </row>
    <row r="334" spans="1:13" ht="39" customHeight="1" x14ac:dyDescent="0.2">
      <c r="A334" s="32" t="s">
        <v>879</v>
      </c>
      <c r="B334" s="32" t="s">
        <v>110</v>
      </c>
      <c r="C334" s="32" t="s">
        <v>18</v>
      </c>
      <c r="D334" s="32" t="s">
        <v>111</v>
      </c>
      <c r="E334" s="34" t="s">
        <v>89</v>
      </c>
      <c r="F334" s="33">
        <f t="shared" si="56"/>
        <v>301</v>
      </c>
      <c r="G334" s="36">
        <v>10.94</v>
      </c>
      <c r="H334" s="36">
        <f t="shared" si="54"/>
        <v>14.09</v>
      </c>
      <c r="I334" s="36">
        <f t="shared" si="55"/>
        <v>4241.09</v>
      </c>
      <c r="J334" s="97">
        <f>I334 / J9</f>
        <v>3.5328157574586678E-4</v>
      </c>
      <c r="K334" s="176">
        <f t="shared" ref="K334:K397" si="57">TRUNC(M334,2)</f>
        <v>301</v>
      </c>
      <c r="M334" s="33">
        <v>301</v>
      </c>
    </row>
    <row r="335" spans="1:13" ht="39" customHeight="1" x14ac:dyDescent="0.2">
      <c r="A335" s="32" t="s">
        <v>880</v>
      </c>
      <c r="B335" s="32" t="s">
        <v>881</v>
      </c>
      <c r="C335" s="32" t="s">
        <v>18</v>
      </c>
      <c r="D335" s="32" t="s">
        <v>882</v>
      </c>
      <c r="E335" s="34" t="s">
        <v>89</v>
      </c>
      <c r="F335" s="33">
        <f t="shared" si="56"/>
        <v>124.8</v>
      </c>
      <c r="G335" s="36">
        <v>10.67</v>
      </c>
      <c r="H335" s="36">
        <f t="shared" si="54"/>
        <v>13.75</v>
      </c>
      <c r="I335" s="36">
        <f t="shared" si="55"/>
        <v>1716</v>
      </c>
      <c r="J335" s="97">
        <f>I335 / J9</f>
        <v>1.4294230586474406E-4</v>
      </c>
      <c r="K335" s="176">
        <f t="shared" si="57"/>
        <v>124.8</v>
      </c>
      <c r="M335" s="33">
        <v>124.8</v>
      </c>
    </row>
    <row r="336" spans="1:13" ht="39" customHeight="1" x14ac:dyDescent="0.2">
      <c r="A336" s="32" t="s">
        <v>883</v>
      </c>
      <c r="B336" s="32" t="s">
        <v>104</v>
      </c>
      <c r="C336" s="32" t="s">
        <v>18</v>
      </c>
      <c r="D336" s="32" t="s">
        <v>105</v>
      </c>
      <c r="E336" s="34" t="s">
        <v>89</v>
      </c>
      <c r="F336" s="33">
        <f t="shared" si="56"/>
        <v>223.5</v>
      </c>
      <c r="G336" s="36">
        <v>15.33</v>
      </c>
      <c r="H336" s="36">
        <f t="shared" si="54"/>
        <v>19.75</v>
      </c>
      <c r="I336" s="36">
        <f t="shared" si="55"/>
        <v>4414.13</v>
      </c>
      <c r="J336" s="97">
        <f>I336 / J9</f>
        <v>3.676957579176822E-4</v>
      </c>
      <c r="K336" s="176">
        <f t="shared" si="57"/>
        <v>223.5</v>
      </c>
      <c r="M336" s="33">
        <v>223.5</v>
      </c>
    </row>
    <row r="337" spans="1:13" ht="39" customHeight="1" x14ac:dyDescent="0.2">
      <c r="A337" s="32" t="s">
        <v>886</v>
      </c>
      <c r="B337" s="32" t="s">
        <v>867</v>
      </c>
      <c r="C337" s="32" t="s">
        <v>23</v>
      </c>
      <c r="D337" s="32" t="s">
        <v>868</v>
      </c>
      <c r="E337" s="34" t="s">
        <v>869</v>
      </c>
      <c r="F337" s="33">
        <f t="shared" si="56"/>
        <v>13.51</v>
      </c>
      <c r="G337" s="36">
        <v>693.88</v>
      </c>
      <c r="H337" s="36">
        <f t="shared" si="54"/>
        <v>893.86</v>
      </c>
      <c r="I337" s="36">
        <f t="shared" si="55"/>
        <v>12076.05</v>
      </c>
      <c r="J337" s="97">
        <f>I337 / J9</f>
        <v>1.0059314876095236E-3</v>
      </c>
      <c r="K337" s="176">
        <f t="shared" si="57"/>
        <v>13.51</v>
      </c>
      <c r="M337" s="33">
        <v>13.51</v>
      </c>
    </row>
    <row r="338" spans="1:13" ht="39" customHeight="1" x14ac:dyDescent="0.2">
      <c r="A338" s="32" t="s">
        <v>887</v>
      </c>
      <c r="B338" s="32" t="s">
        <v>3243</v>
      </c>
      <c r="C338" s="32" t="s">
        <v>18</v>
      </c>
      <c r="D338" s="32" t="s">
        <v>3244</v>
      </c>
      <c r="E338" s="34" t="s">
        <v>89</v>
      </c>
      <c r="F338" s="33">
        <f t="shared" si="56"/>
        <v>6.7</v>
      </c>
      <c r="G338" s="36">
        <v>19.03</v>
      </c>
      <c r="H338" s="36">
        <f t="shared" si="54"/>
        <v>24.51</v>
      </c>
      <c r="I338" s="36">
        <f t="shared" si="55"/>
        <v>164.22</v>
      </c>
      <c r="J338" s="97">
        <f>I338 / J9</f>
        <v>1.3679478711601554E-5</v>
      </c>
      <c r="K338" s="176">
        <f t="shared" si="57"/>
        <v>6.7</v>
      </c>
      <c r="M338" s="33">
        <v>6.7</v>
      </c>
    </row>
    <row r="339" spans="1:13" ht="24" customHeight="1" x14ac:dyDescent="0.2">
      <c r="A339" s="92" t="s">
        <v>888</v>
      </c>
      <c r="B339" s="92" t="s">
        <v>13</v>
      </c>
      <c r="C339" s="92"/>
      <c r="D339" s="92" t="s">
        <v>889</v>
      </c>
      <c r="E339" s="93"/>
      <c r="F339" s="94">
        <v>1</v>
      </c>
      <c r="G339" s="94" t="s">
        <v>15</v>
      </c>
      <c r="H339" s="95">
        <f>ROUND(I340 + I341 + I342 + I343,2)</f>
        <v>152060.43</v>
      </c>
      <c r="I339" s="95">
        <f>ROUND(F339 * H339,2)</f>
        <v>152060.43</v>
      </c>
      <c r="J339" s="96">
        <f>I339 / J9</f>
        <v>1.2666590032042249E-2</v>
      </c>
      <c r="K339" s="176">
        <f t="shared" si="57"/>
        <v>1</v>
      </c>
      <c r="M339" s="94">
        <v>1</v>
      </c>
    </row>
    <row r="340" spans="1:13" ht="39" customHeight="1" x14ac:dyDescent="0.2">
      <c r="A340" s="32" t="s">
        <v>890</v>
      </c>
      <c r="B340" s="32" t="s">
        <v>144</v>
      </c>
      <c r="C340" s="32" t="s">
        <v>18</v>
      </c>
      <c r="D340" s="32" t="s">
        <v>145</v>
      </c>
      <c r="E340" s="34" t="s">
        <v>89</v>
      </c>
      <c r="F340" s="33">
        <f t="shared" si="56"/>
        <v>101.1</v>
      </c>
      <c r="G340" s="36">
        <v>14.88</v>
      </c>
      <c r="H340" s="36">
        <f t="shared" si="54"/>
        <v>19.170000000000002</v>
      </c>
      <c r="I340" s="36">
        <f t="shared" si="55"/>
        <v>1938.09</v>
      </c>
      <c r="J340" s="97">
        <f>I340 / J9</f>
        <v>1.614423389122388E-4</v>
      </c>
      <c r="K340" s="176">
        <f t="shared" si="57"/>
        <v>101.1</v>
      </c>
      <c r="M340" s="33">
        <v>101.1</v>
      </c>
    </row>
    <row r="341" spans="1:13" ht="39" customHeight="1" x14ac:dyDescent="0.2">
      <c r="A341" s="32" t="s">
        <v>891</v>
      </c>
      <c r="B341" s="32" t="s">
        <v>147</v>
      </c>
      <c r="C341" s="32" t="s">
        <v>18</v>
      </c>
      <c r="D341" s="32" t="s">
        <v>148</v>
      </c>
      <c r="E341" s="34" t="s">
        <v>89</v>
      </c>
      <c r="F341" s="33">
        <f t="shared" si="56"/>
        <v>296.39999999999998</v>
      </c>
      <c r="G341" s="36">
        <v>14.45</v>
      </c>
      <c r="H341" s="36">
        <f t="shared" si="54"/>
        <v>18.61</v>
      </c>
      <c r="I341" s="36">
        <f t="shared" si="55"/>
        <v>5516</v>
      </c>
      <c r="J341" s="97">
        <f>I341 / J9</f>
        <v>4.5948121162583228E-4</v>
      </c>
      <c r="K341" s="176">
        <f t="shared" si="57"/>
        <v>296.39999999999998</v>
      </c>
      <c r="M341" s="33">
        <v>296.39999999999998</v>
      </c>
    </row>
    <row r="342" spans="1:13" ht="39" customHeight="1" x14ac:dyDescent="0.2">
      <c r="A342" s="32" t="s">
        <v>892</v>
      </c>
      <c r="B342" s="32" t="s">
        <v>150</v>
      </c>
      <c r="C342" s="32" t="s">
        <v>18</v>
      </c>
      <c r="D342" s="32" t="s">
        <v>151</v>
      </c>
      <c r="E342" s="34" t="s">
        <v>89</v>
      </c>
      <c r="F342" s="33">
        <f t="shared" si="56"/>
        <v>131.80000000000001</v>
      </c>
      <c r="G342" s="36">
        <v>13.85</v>
      </c>
      <c r="H342" s="36">
        <f t="shared" si="54"/>
        <v>17.84</v>
      </c>
      <c r="I342" s="36">
        <f t="shared" si="55"/>
        <v>2351.31</v>
      </c>
      <c r="J342" s="97">
        <f>I342 / J9</f>
        <v>1.9586344592239588E-4</v>
      </c>
      <c r="K342" s="176">
        <f t="shared" si="57"/>
        <v>131.80000000000001</v>
      </c>
      <c r="M342" s="33">
        <v>131.80000000000001</v>
      </c>
    </row>
    <row r="343" spans="1:13" ht="51.95" customHeight="1" x14ac:dyDescent="0.2">
      <c r="A343" s="32" t="s">
        <v>893</v>
      </c>
      <c r="B343" s="32" t="s">
        <v>894</v>
      </c>
      <c r="C343" s="32" t="s">
        <v>23</v>
      </c>
      <c r="D343" s="32" t="s">
        <v>895</v>
      </c>
      <c r="E343" s="34" t="s">
        <v>20</v>
      </c>
      <c r="F343" s="33">
        <f t="shared" si="56"/>
        <v>430.88</v>
      </c>
      <c r="G343" s="36">
        <v>256.29000000000002</v>
      </c>
      <c r="H343" s="36">
        <f t="shared" si="54"/>
        <v>330.15</v>
      </c>
      <c r="I343" s="36">
        <f t="shared" si="55"/>
        <v>142255.03</v>
      </c>
      <c r="J343" s="97">
        <f>I343 / J9</f>
        <v>1.1849803035581783E-2</v>
      </c>
      <c r="K343" s="176">
        <f t="shared" si="57"/>
        <v>430.88</v>
      </c>
      <c r="M343" s="33">
        <v>430.88</v>
      </c>
    </row>
    <row r="344" spans="1:13" ht="24" customHeight="1" x14ac:dyDescent="0.2">
      <c r="A344" s="92" t="s">
        <v>896</v>
      </c>
      <c r="B344" s="92" t="s">
        <v>13</v>
      </c>
      <c r="C344" s="92"/>
      <c r="D344" s="92" t="s">
        <v>440</v>
      </c>
      <c r="E344" s="93"/>
      <c r="F344" s="94">
        <v>1</v>
      </c>
      <c r="G344" s="94" t="s">
        <v>15</v>
      </c>
      <c r="H344" s="95">
        <f>ROUND(I345 + I346 + I347 + I348 + I349,2)</f>
        <v>11858.79</v>
      </c>
      <c r="I344" s="95">
        <f>ROUND(F344 * H344,2)</f>
        <v>11858.79</v>
      </c>
      <c r="J344" s="96">
        <f>I344 / J9</f>
        <v>9.8783379217119369E-4</v>
      </c>
      <c r="K344" s="176">
        <f t="shared" si="57"/>
        <v>1</v>
      </c>
      <c r="M344" s="94">
        <v>1</v>
      </c>
    </row>
    <row r="345" spans="1:13" ht="39" customHeight="1" x14ac:dyDescent="0.2">
      <c r="A345" s="32" t="s">
        <v>897</v>
      </c>
      <c r="B345" s="32" t="s">
        <v>884</v>
      </c>
      <c r="C345" s="32" t="s">
        <v>18</v>
      </c>
      <c r="D345" s="32" t="s">
        <v>885</v>
      </c>
      <c r="E345" s="34" t="s">
        <v>89</v>
      </c>
      <c r="F345" s="33">
        <f t="shared" si="56"/>
        <v>110.5</v>
      </c>
      <c r="G345" s="36">
        <v>14.9</v>
      </c>
      <c r="H345" s="36">
        <f t="shared" si="54"/>
        <v>19.190000000000001</v>
      </c>
      <c r="I345" s="36">
        <f t="shared" si="55"/>
        <v>2120.5</v>
      </c>
      <c r="J345" s="97">
        <f>I345 / J9</f>
        <v>1.7663703938589146E-4</v>
      </c>
      <c r="K345" s="176">
        <f t="shared" si="57"/>
        <v>110.5</v>
      </c>
      <c r="M345" s="33">
        <v>110.5</v>
      </c>
    </row>
    <row r="346" spans="1:13" ht="39" customHeight="1" x14ac:dyDescent="0.2">
      <c r="A346" s="32" t="s">
        <v>898</v>
      </c>
      <c r="B346" s="32" t="s">
        <v>876</v>
      </c>
      <c r="C346" s="32" t="s">
        <v>18</v>
      </c>
      <c r="D346" s="32" t="s">
        <v>877</v>
      </c>
      <c r="E346" s="34" t="s">
        <v>89</v>
      </c>
      <c r="F346" s="33">
        <f t="shared" si="56"/>
        <v>25</v>
      </c>
      <c r="G346" s="36">
        <v>14.28</v>
      </c>
      <c r="H346" s="36">
        <f t="shared" si="54"/>
        <v>18.399999999999999</v>
      </c>
      <c r="I346" s="36">
        <f t="shared" si="55"/>
        <v>460</v>
      </c>
      <c r="J346" s="97">
        <f>I346 / J9</f>
        <v>3.8317867539500151E-5</v>
      </c>
      <c r="K346" s="176">
        <f t="shared" si="57"/>
        <v>25</v>
      </c>
      <c r="M346" s="33">
        <v>25</v>
      </c>
    </row>
    <row r="347" spans="1:13" ht="39" customHeight="1" x14ac:dyDescent="0.2">
      <c r="A347" s="32" t="s">
        <v>899</v>
      </c>
      <c r="B347" s="32" t="s">
        <v>107</v>
      </c>
      <c r="C347" s="32" t="s">
        <v>18</v>
      </c>
      <c r="D347" s="32" t="s">
        <v>108</v>
      </c>
      <c r="E347" s="34" t="s">
        <v>89</v>
      </c>
      <c r="F347" s="33">
        <f t="shared" si="56"/>
        <v>236.9</v>
      </c>
      <c r="G347" s="36">
        <v>12.9</v>
      </c>
      <c r="H347" s="36">
        <f t="shared" si="54"/>
        <v>16.62</v>
      </c>
      <c r="I347" s="36">
        <f t="shared" si="55"/>
        <v>3937.28</v>
      </c>
      <c r="J347" s="97">
        <f>I347 / J9</f>
        <v>3.2797429023026774E-4</v>
      </c>
      <c r="K347" s="176">
        <f t="shared" si="57"/>
        <v>236.9</v>
      </c>
      <c r="M347" s="33">
        <v>236.9</v>
      </c>
    </row>
    <row r="348" spans="1:13" ht="39" customHeight="1" x14ac:dyDescent="0.2">
      <c r="A348" s="32" t="s">
        <v>900</v>
      </c>
      <c r="B348" s="32" t="s">
        <v>867</v>
      </c>
      <c r="C348" s="32" t="s">
        <v>23</v>
      </c>
      <c r="D348" s="32" t="s">
        <v>868</v>
      </c>
      <c r="E348" s="34" t="s">
        <v>869</v>
      </c>
      <c r="F348" s="33">
        <f t="shared" si="56"/>
        <v>3.6</v>
      </c>
      <c r="G348" s="36">
        <v>693.88</v>
      </c>
      <c r="H348" s="36">
        <f t="shared" si="54"/>
        <v>893.86</v>
      </c>
      <c r="I348" s="36">
        <f t="shared" si="55"/>
        <v>3217.9</v>
      </c>
      <c r="J348" s="97">
        <f>I348 / J9</f>
        <v>2.6805014338121205E-4</v>
      </c>
      <c r="K348" s="176">
        <f t="shared" si="57"/>
        <v>3.6</v>
      </c>
      <c r="M348" s="33">
        <v>3.6</v>
      </c>
    </row>
    <row r="349" spans="1:13" ht="39" customHeight="1" x14ac:dyDescent="0.2">
      <c r="A349" s="32" t="s">
        <v>901</v>
      </c>
      <c r="B349" s="32" t="s">
        <v>119</v>
      </c>
      <c r="C349" s="32" t="s">
        <v>18</v>
      </c>
      <c r="D349" s="32" t="s">
        <v>120</v>
      </c>
      <c r="E349" s="34" t="s">
        <v>20</v>
      </c>
      <c r="F349" s="33">
        <v>8.6199999999999992</v>
      </c>
      <c r="G349" s="36">
        <v>191.2</v>
      </c>
      <c r="H349" s="36">
        <f t="shared" si="54"/>
        <v>246.3</v>
      </c>
      <c r="I349" s="36">
        <f t="shared" si="55"/>
        <v>2123.11</v>
      </c>
      <c r="J349" s="97">
        <f>I349 / J9</f>
        <v>1.7685445163432211E-4</v>
      </c>
      <c r="K349" s="176">
        <f t="shared" si="57"/>
        <v>8.6199999999999992</v>
      </c>
      <c r="M349" s="33">
        <v>8.625</v>
      </c>
    </row>
    <row r="350" spans="1:13" ht="24" customHeight="1" x14ac:dyDescent="0.2">
      <c r="A350" s="92" t="s">
        <v>902</v>
      </c>
      <c r="B350" s="92" t="s">
        <v>13</v>
      </c>
      <c r="C350" s="92"/>
      <c r="D350" s="92" t="s">
        <v>903</v>
      </c>
      <c r="E350" s="93"/>
      <c r="F350" s="94">
        <v>1</v>
      </c>
      <c r="G350" s="94" t="s">
        <v>15</v>
      </c>
      <c r="H350" s="95">
        <f>ROUND(I351 + I352,2)</f>
        <v>1425146.07</v>
      </c>
      <c r="I350" s="95">
        <f>ROUND(F350 * H350,2)</f>
        <v>1425146.07</v>
      </c>
      <c r="J350" s="96">
        <f>I350 / J9</f>
        <v>0.11871425724934612</v>
      </c>
      <c r="K350" s="176">
        <f t="shared" si="57"/>
        <v>1</v>
      </c>
      <c r="M350" s="94">
        <v>1</v>
      </c>
    </row>
    <row r="351" spans="1:13" ht="39" customHeight="1" x14ac:dyDescent="0.2">
      <c r="A351" s="32" t="s">
        <v>904</v>
      </c>
      <c r="B351" s="32" t="s">
        <v>905</v>
      </c>
      <c r="C351" s="32" t="s">
        <v>23</v>
      </c>
      <c r="D351" s="32" t="s">
        <v>906</v>
      </c>
      <c r="E351" s="34" t="s">
        <v>20</v>
      </c>
      <c r="F351" s="33">
        <v>2376.98</v>
      </c>
      <c r="G351" s="36">
        <v>330</v>
      </c>
      <c r="H351" s="36">
        <f t="shared" si="54"/>
        <v>425.11</v>
      </c>
      <c r="I351" s="36">
        <f t="shared" si="55"/>
        <v>1010477.97</v>
      </c>
      <c r="J351" s="97">
        <f>I351 / J9</f>
        <v>8.4172523926180451E-2</v>
      </c>
      <c r="K351" s="176">
        <f t="shared" si="57"/>
        <v>2376.98</v>
      </c>
      <c r="M351" s="33">
        <v>2376.9859999999999</v>
      </c>
    </row>
    <row r="352" spans="1:13" ht="39" customHeight="1" x14ac:dyDescent="0.2">
      <c r="A352" s="32" t="s">
        <v>907</v>
      </c>
      <c r="B352" s="32" t="s">
        <v>908</v>
      </c>
      <c r="C352" s="32" t="s">
        <v>23</v>
      </c>
      <c r="D352" s="32" t="s">
        <v>909</v>
      </c>
      <c r="E352" s="34" t="s">
        <v>20</v>
      </c>
      <c r="F352" s="33">
        <f t="shared" si="56"/>
        <v>870</v>
      </c>
      <c r="G352" s="36">
        <v>370</v>
      </c>
      <c r="H352" s="36">
        <f t="shared" si="54"/>
        <v>476.63</v>
      </c>
      <c r="I352" s="36">
        <f t="shared" si="55"/>
        <v>414668.1</v>
      </c>
      <c r="J352" s="97">
        <f>I352 / J9</f>
        <v>3.4541733323165659E-2</v>
      </c>
      <c r="K352" s="176">
        <f t="shared" si="57"/>
        <v>870</v>
      </c>
      <c r="M352" s="33">
        <v>870</v>
      </c>
    </row>
    <row r="353" spans="1:13" ht="24" customHeight="1" x14ac:dyDescent="0.2">
      <c r="A353" s="92" t="s">
        <v>910</v>
      </c>
      <c r="B353" s="92" t="s">
        <v>13</v>
      </c>
      <c r="C353" s="92"/>
      <c r="D353" s="92" t="s">
        <v>911</v>
      </c>
      <c r="E353" s="93"/>
      <c r="F353" s="94">
        <v>1</v>
      </c>
      <c r="G353" s="94" t="s">
        <v>15</v>
      </c>
      <c r="H353" s="95">
        <f>ROUND(I354 + I358,2)</f>
        <v>125722.48</v>
      </c>
      <c r="I353" s="95">
        <f>ROUND(F353 * H353,2)</f>
        <v>125722.48</v>
      </c>
      <c r="J353" s="96">
        <f>I353 / J9</f>
        <v>1.0472646381255342E-2</v>
      </c>
      <c r="K353" s="176">
        <f t="shared" si="57"/>
        <v>1</v>
      </c>
      <c r="M353" s="94">
        <v>1</v>
      </c>
    </row>
    <row r="354" spans="1:13" ht="24" customHeight="1" x14ac:dyDescent="0.2">
      <c r="A354" s="92" t="s">
        <v>912</v>
      </c>
      <c r="B354" s="92" t="s">
        <v>13</v>
      </c>
      <c r="C354" s="92"/>
      <c r="D354" s="92" t="s">
        <v>186</v>
      </c>
      <c r="E354" s="93"/>
      <c r="F354" s="94">
        <v>1</v>
      </c>
      <c r="G354" s="94" t="s">
        <v>15</v>
      </c>
      <c r="H354" s="95">
        <f>I355 + I356 + I357</f>
        <v>105216.67</v>
      </c>
      <c r="I354" s="95">
        <f t="shared" ref="I354:I394" si="58">TRUNC(F354 * H354,2)</f>
        <v>105216.67</v>
      </c>
      <c r="J354" s="96">
        <f>I354 / J9</f>
        <v>8.7645183130593465E-3</v>
      </c>
      <c r="K354" s="176">
        <f t="shared" si="57"/>
        <v>1</v>
      </c>
      <c r="M354" s="94">
        <v>1</v>
      </c>
    </row>
    <row r="355" spans="1:13" ht="51.95" customHeight="1" x14ac:dyDescent="0.2">
      <c r="A355" s="32" t="s">
        <v>913</v>
      </c>
      <c r="B355" s="32" t="s">
        <v>914</v>
      </c>
      <c r="C355" s="32" t="s">
        <v>18</v>
      </c>
      <c r="D355" s="32" t="s">
        <v>915</v>
      </c>
      <c r="E355" s="34" t="s">
        <v>20</v>
      </c>
      <c r="F355" s="33">
        <v>902.65</v>
      </c>
      <c r="G355" s="36">
        <v>78.44</v>
      </c>
      <c r="H355" s="36">
        <f t="shared" ref="H355:H359" si="59">ROUND(ROUND(G355 * $J$10, 2) + G355, 2)</f>
        <v>101.05</v>
      </c>
      <c r="I355" s="36">
        <f t="shared" ref="I355:I359" si="60">ROUND(F355 * H355,2)</f>
        <v>91212.78</v>
      </c>
      <c r="J355" s="97">
        <f>I355 / J9</f>
        <v>7.5979983085860186E-3</v>
      </c>
      <c r="K355" s="176">
        <f t="shared" si="57"/>
        <v>902.65</v>
      </c>
      <c r="M355" s="33">
        <v>902.65599999999995</v>
      </c>
    </row>
    <row r="356" spans="1:13" ht="26.1" customHeight="1" x14ac:dyDescent="0.2">
      <c r="A356" s="32" t="s">
        <v>916</v>
      </c>
      <c r="B356" s="32" t="s">
        <v>917</v>
      </c>
      <c r="C356" s="32" t="s">
        <v>18</v>
      </c>
      <c r="D356" s="32" t="s">
        <v>918</v>
      </c>
      <c r="E356" s="34" t="s">
        <v>29</v>
      </c>
      <c r="F356" s="33">
        <f t="shared" ref="F355:F359" si="61">ROUND(M356,2)</f>
        <v>116.2</v>
      </c>
      <c r="G356" s="36">
        <v>67.36</v>
      </c>
      <c r="H356" s="36">
        <f t="shared" si="59"/>
        <v>86.77</v>
      </c>
      <c r="I356" s="36">
        <f t="shared" si="60"/>
        <v>10082.67</v>
      </c>
      <c r="J356" s="97">
        <f>I356 / J9</f>
        <v>8.3988350761846086E-4</v>
      </c>
      <c r="K356" s="176">
        <f t="shared" si="57"/>
        <v>116.2</v>
      </c>
      <c r="M356" s="33">
        <v>116.2</v>
      </c>
    </row>
    <row r="357" spans="1:13" ht="26.1" customHeight="1" x14ac:dyDescent="0.2">
      <c r="A357" s="32" t="s">
        <v>919</v>
      </c>
      <c r="B357" s="32" t="s">
        <v>920</v>
      </c>
      <c r="C357" s="32" t="s">
        <v>18</v>
      </c>
      <c r="D357" s="32" t="s">
        <v>921</v>
      </c>
      <c r="E357" s="34" t="s">
        <v>29</v>
      </c>
      <c r="F357" s="33">
        <f t="shared" si="61"/>
        <v>62.4</v>
      </c>
      <c r="G357" s="36">
        <v>48.78</v>
      </c>
      <c r="H357" s="36">
        <f t="shared" si="59"/>
        <v>62.84</v>
      </c>
      <c r="I357" s="36">
        <f t="shared" si="60"/>
        <v>3921.22</v>
      </c>
      <c r="J357" s="97">
        <f>I357 / J9</f>
        <v>3.2663649685486692E-4</v>
      </c>
      <c r="K357" s="176">
        <f t="shared" si="57"/>
        <v>62.4</v>
      </c>
      <c r="M357" s="33">
        <v>62.4</v>
      </c>
    </row>
    <row r="358" spans="1:13" ht="24" customHeight="1" x14ac:dyDescent="0.2">
      <c r="A358" s="92" t="s">
        <v>922</v>
      </c>
      <c r="B358" s="92" t="s">
        <v>13</v>
      </c>
      <c r="C358" s="92"/>
      <c r="D358" s="92" t="s">
        <v>923</v>
      </c>
      <c r="E358" s="93"/>
      <c r="F358" s="94">
        <v>1</v>
      </c>
      <c r="G358" s="94" t="s">
        <v>15</v>
      </c>
      <c r="H358" s="95">
        <f>I359</f>
        <v>20505.810000000001</v>
      </c>
      <c r="I358" s="95">
        <f>ROUND(F358 * H358,2)</f>
        <v>20505.810000000001</v>
      </c>
      <c r="J358" s="96">
        <f>I358 / J9</f>
        <v>1.708128068195995E-3</v>
      </c>
      <c r="K358" s="176">
        <f t="shared" si="57"/>
        <v>1</v>
      </c>
      <c r="M358" s="94">
        <v>1</v>
      </c>
    </row>
    <row r="359" spans="1:13" ht="39" customHeight="1" x14ac:dyDescent="0.2">
      <c r="A359" s="32" t="s">
        <v>924</v>
      </c>
      <c r="B359" s="32" t="s">
        <v>925</v>
      </c>
      <c r="C359" s="32" t="s">
        <v>23</v>
      </c>
      <c r="D359" s="32" t="s">
        <v>926</v>
      </c>
      <c r="E359" s="34" t="s">
        <v>20</v>
      </c>
      <c r="F359" s="33">
        <f t="shared" si="61"/>
        <v>90.33</v>
      </c>
      <c r="G359" s="36">
        <v>176.22</v>
      </c>
      <c r="H359" s="36">
        <f t="shared" si="59"/>
        <v>227.01</v>
      </c>
      <c r="I359" s="36">
        <f t="shared" si="60"/>
        <v>20505.810000000001</v>
      </c>
      <c r="J359" s="97">
        <f>I359 / J9</f>
        <v>1.708128068195995E-3</v>
      </c>
      <c r="K359" s="176">
        <f t="shared" si="57"/>
        <v>90.33</v>
      </c>
      <c r="M359" s="33">
        <v>90.33</v>
      </c>
    </row>
    <row r="360" spans="1:13" ht="24" customHeight="1" x14ac:dyDescent="0.2">
      <c r="A360" s="92" t="s">
        <v>927</v>
      </c>
      <c r="B360" s="92" t="s">
        <v>13</v>
      </c>
      <c r="C360" s="92"/>
      <c r="D360" s="92" t="s">
        <v>928</v>
      </c>
      <c r="E360" s="93"/>
      <c r="F360" s="94">
        <v>1</v>
      </c>
      <c r="G360" s="94" t="s">
        <v>15</v>
      </c>
      <c r="H360" s="95">
        <f>ROUND(I361 + I365,2)</f>
        <v>987260.82</v>
      </c>
      <c r="I360" s="95">
        <f>ROUND(F360 * H360,2)</f>
        <v>987260.82</v>
      </c>
      <c r="J360" s="96">
        <f>I360 / J9</f>
        <v>8.2238542016735444E-2</v>
      </c>
      <c r="K360" s="176">
        <f t="shared" si="57"/>
        <v>1</v>
      </c>
      <c r="M360" s="94">
        <v>1</v>
      </c>
    </row>
    <row r="361" spans="1:13" ht="24" customHeight="1" x14ac:dyDescent="0.2">
      <c r="A361" s="92" t="s">
        <v>929</v>
      </c>
      <c r="B361" s="92" t="s">
        <v>13</v>
      </c>
      <c r="C361" s="92"/>
      <c r="D361" s="92" t="s">
        <v>930</v>
      </c>
      <c r="E361" s="93"/>
      <c r="F361" s="94">
        <v>1</v>
      </c>
      <c r="G361" s="94" t="s">
        <v>15</v>
      </c>
      <c r="H361" s="95">
        <f>ROUND(I362 + I363 + I364,2)</f>
        <v>850813.62</v>
      </c>
      <c r="I361" s="95">
        <f>ROUND(F361 * H361,2)</f>
        <v>850813.62</v>
      </c>
      <c r="J361" s="96">
        <f>I361 / J9</f>
        <v>7.0872529547744825E-2</v>
      </c>
      <c r="K361" s="176">
        <f t="shared" si="57"/>
        <v>1</v>
      </c>
      <c r="M361" s="94">
        <v>1</v>
      </c>
    </row>
    <row r="362" spans="1:13" ht="39" customHeight="1" x14ac:dyDescent="0.2">
      <c r="A362" s="32" t="s">
        <v>931</v>
      </c>
      <c r="B362" s="32" t="s">
        <v>932</v>
      </c>
      <c r="C362" s="32" t="s">
        <v>18</v>
      </c>
      <c r="D362" s="32" t="s">
        <v>933</v>
      </c>
      <c r="E362" s="34" t="s">
        <v>20</v>
      </c>
      <c r="F362" s="33">
        <f t="shared" ref="F362:F370" si="62">ROUND(M362,2)</f>
        <v>3067.92</v>
      </c>
      <c r="G362" s="36">
        <v>185.93</v>
      </c>
      <c r="H362" s="36">
        <f t="shared" ref="H362:H364" si="63">ROUND(ROUND(G362 * $J$10, 2) + G362, 2)</f>
        <v>239.52</v>
      </c>
      <c r="I362" s="36">
        <f t="shared" ref="I362:I370" si="64">ROUND(F362 * H362,2)</f>
        <v>734828.2</v>
      </c>
      <c r="J362" s="97">
        <f>I362 / J9</f>
        <v>6.1210977460628965E-2</v>
      </c>
      <c r="K362" s="176">
        <f t="shared" si="57"/>
        <v>3067.92</v>
      </c>
      <c r="M362" s="33">
        <v>3067.92</v>
      </c>
    </row>
    <row r="363" spans="1:13" ht="51.95" customHeight="1" x14ac:dyDescent="0.2">
      <c r="A363" s="32" t="s">
        <v>3245</v>
      </c>
      <c r="B363" s="32" t="s">
        <v>3246</v>
      </c>
      <c r="C363" s="32" t="s">
        <v>18</v>
      </c>
      <c r="D363" s="32" t="s">
        <v>3247</v>
      </c>
      <c r="E363" s="34" t="s">
        <v>20</v>
      </c>
      <c r="F363" s="33">
        <f t="shared" si="62"/>
        <v>1241.19</v>
      </c>
      <c r="G363" s="36">
        <v>61.46</v>
      </c>
      <c r="H363" s="36">
        <f t="shared" si="63"/>
        <v>79.17</v>
      </c>
      <c r="I363" s="36">
        <f t="shared" si="64"/>
        <v>98265.01</v>
      </c>
      <c r="J363" s="97">
        <f>I363 / J9</f>
        <v>8.1854470368427339E-3</v>
      </c>
      <c r="K363" s="176">
        <f t="shared" si="57"/>
        <v>1241.19</v>
      </c>
      <c r="M363" s="33">
        <v>1241.19</v>
      </c>
    </row>
    <row r="364" spans="1:13" ht="39" customHeight="1" x14ac:dyDescent="0.2">
      <c r="A364" s="32" t="s">
        <v>3248</v>
      </c>
      <c r="B364" s="32" t="s">
        <v>1648</v>
      </c>
      <c r="C364" s="32" t="s">
        <v>18</v>
      </c>
      <c r="D364" s="32" t="s">
        <v>1649</v>
      </c>
      <c r="E364" s="34" t="s">
        <v>20</v>
      </c>
      <c r="F364" s="33">
        <f t="shared" si="62"/>
        <v>948.63</v>
      </c>
      <c r="G364" s="36">
        <v>14.5</v>
      </c>
      <c r="H364" s="36">
        <f t="shared" si="63"/>
        <v>18.68</v>
      </c>
      <c r="I364" s="36">
        <f t="shared" si="64"/>
        <v>17720.41</v>
      </c>
      <c r="J364" s="97">
        <f>I364 / J9</f>
        <v>1.4761050502731172E-3</v>
      </c>
      <c r="K364" s="176">
        <f t="shared" si="57"/>
        <v>948.63</v>
      </c>
      <c r="M364" s="33">
        <v>948.63</v>
      </c>
    </row>
    <row r="365" spans="1:13" ht="24" customHeight="1" x14ac:dyDescent="0.2">
      <c r="A365" s="92" t="s">
        <v>934</v>
      </c>
      <c r="B365" s="92" t="s">
        <v>13</v>
      </c>
      <c r="C365" s="92"/>
      <c r="D365" s="92" t="s">
        <v>935</v>
      </c>
      <c r="E365" s="93"/>
      <c r="F365" s="94">
        <v>1</v>
      </c>
      <c r="G365" s="94" t="s">
        <v>15</v>
      </c>
      <c r="H365" s="95">
        <f>ROUND(I366 + I367,2)</f>
        <v>136447.20000000001</v>
      </c>
      <c r="I365" s="95">
        <f>ROUND(F365 * H365,2)</f>
        <v>136447.20000000001</v>
      </c>
      <c r="J365" s="96">
        <f>I365 / J9</f>
        <v>1.1366012468990621E-2</v>
      </c>
      <c r="K365" s="176">
        <f t="shared" si="57"/>
        <v>1</v>
      </c>
      <c r="M365" s="94">
        <v>1</v>
      </c>
    </row>
    <row r="366" spans="1:13" ht="24" customHeight="1" x14ac:dyDescent="0.2">
      <c r="A366" s="32" t="s">
        <v>936</v>
      </c>
      <c r="B366" s="32" t="s">
        <v>168</v>
      </c>
      <c r="C366" s="32" t="s">
        <v>23</v>
      </c>
      <c r="D366" s="32" t="s">
        <v>169</v>
      </c>
      <c r="E366" s="34" t="s">
        <v>29</v>
      </c>
      <c r="F366" s="33">
        <f t="shared" si="62"/>
        <v>506.74</v>
      </c>
      <c r="G366" s="36">
        <v>139.79</v>
      </c>
      <c r="H366" s="36">
        <f t="shared" ref="H366:H370" si="65">ROUND(ROUND(G366 * $J$10, 2) + G366, 2)</f>
        <v>180.08</v>
      </c>
      <c r="I366" s="36">
        <f t="shared" si="64"/>
        <v>91253.74</v>
      </c>
      <c r="J366" s="97">
        <f>I366 / J9</f>
        <v>7.601410264791276E-3</v>
      </c>
      <c r="K366" s="176">
        <f t="shared" si="57"/>
        <v>506.74</v>
      </c>
      <c r="M366" s="33">
        <v>506.74</v>
      </c>
    </row>
    <row r="367" spans="1:13" ht="24" customHeight="1" x14ac:dyDescent="0.2">
      <c r="A367" s="32" t="s">
        <v>937</v>
      </c>
      <c r="B367" s="32" t="s">
        <v>938</v>
      </c>
      <c r="C367" s="32" t="s">
        <v>23</v>
      </c>
      <c r="D367" s="32" t="s">
        <v>939</v>
      </c>
      <c r="E367" s="34" t="s">
        <v>29</v>
      </c>
      <c r="F367" s="33">
        <f t="shared" si="62"/>
        <v>227.87</v>
      </c>
      <c r="G367" s="36">
        <v>153.96</v>
      </c>
      <c r="H367" s="36">
        <f t="shared" si="65"/>
        <v>198.33</v>
      </c>
      <c r="I367" s="36">
        <f t="shared" si="64"/>
        <v>45193.46</v>
      </c>
      <c r="J367" s="97">
        <f>I367 / J9</f>
        <v>3.7646022041993446E-3</v>
      </c>
      <c r="K367" s="176">
        <f t="shared" si="57"/>
        <v>227.87</v>
      </c>
      <c r="M367" s="33">
        <v>227.87</v>
      </c>
    </row>
    <row r="368" spans="1:13" ht="24" customHeight="1" x14ac:dyDescent="0.2">
      <c r="A368" s="92" t="s">
        <v>940</v>
      </c>
      <c r="B368" s="92" t="s">
        <v>13</v>
      </c>
      <c r="C368" s="92"/>
      <c r="D368" s="92" t="s">
        <v>285</v>
      </c>
      <c r="E368" s="93"/>
      <c r="F368" s="94">
        <v>1</v>
      </c>
      <c r="G368" s="94" t="s">
        <v>15</v>
      </c>
      <c r="H368" s="95">
        <f>I369 + I370</f>
        <v>114582.18</v>
      </c>
      <c r="I368" s="95">
        <f t="shared" si="58"/>
        <v>114582.18</v>
      </c>
      <c r="J368" s="96">
        <f>I368 / J9</f>
        <v>9.5446625991894851E-3</v>
      </c>
      <c r="K368" s="176">
        <f t="shared" si="57"/>
        <v>1</v>
      </c>
      <c r="M368" s="94">
        <v>1</v>
      </c>
    </row>
    <row r="369" spans="1:13" ht="39" customHeight="1" x14ac:dyDescent="0.2">
      <c r="A369" s="32" t="s">
        <v>941</v>
      </c>
      <c r="B369" s="32" t="s">
        <v>292</v>
      </c>
      <c r="C369" s="32" t="s">
        <v>18</v>
      </c>
      <c r="D369" s="32" t="s">
        <v>293</v>
      </c>
      <c r="E369" s="34" t="s">
        <v>20</v>
      </c>
      <c r="F369" s="33">
        <f t="shared" si="62"/>
        <v>430.88</v>
      </c>
      <c r="G369" s="36">
        <v>51.08</v>
      </c>
      <c r="H369" s="36">
        <f t="shared" si="65"/>
        <v>65.8</v>
      </c>
      <c r="I369" s="36">
        <f t="shared" si="64"/>
        <v>28351.9</v>
      </c>
      <c r="J369" s="97">
        <f>I369 / J9</f>
        <v>2.3617051058546835E-3</v>
      </c>
      <c r="K369" s="176">
        <f t="shared" si="57"/>
        <v>430.88</v>
      </c>
      <c r="M369" s="33">
        <v>430.88</v>
      </c>
    </row>
    <row r="370" spans="1:13" ht="39" customHeight="1" x14ac:dyDescent="0.2">
      <c r="A370" s="32" t="s">
        <v>942</v>
      </c>
      <c r="B370" s="32" t="s">
        <v>943</v>
      </c>
      <c r="C370" s="32" t="s">
        <v>18</v>
      </c>
      <c r="D370" s="32" t="s">
        <v>944</v>
      </c>
      <c r="E370" s="34" t="s">
        <v>20</v>
      </c>
      <c r="F370" s="33">
        <f t="shared" si="62"/>
        <v>519.71</v>
      </c>
      <c r="G370" s="36">
        <v>128.80000000000001</v>
      </c>
      <c r="H370" s="36">
        <f t="shared" si="65"/>
        <v>165.92</v>
      </c>
      <c r="I370" s="36">
        <f t="shared" si="64"/>
        <v>86230.28</v>
      </c>
      <c r="J370" s="97">
        <f>I370 / J9</f>
        <v>7.1829574933348029E-3</v>
      </c>
      <c r="K370" s="176">
        <f t="shared" si="57"/>
        <v>519.71</v>
      </c>
      <c r="M370" s="33">
        <v>519.71</v>
      </c>
    </row>
    <row r="371" spans="1:13" ht="24" customHeight="1" x14ac:dyDescent="0.2">
      <c r="A371" s="92" t="s">
        <v>945</v>
      </c>
      <c r="B371" s="92" t="s">
        <v>13</v>
      </c>
      <c r="C371" s="92"/>
      <c r="D371" s="92" t="s">
        <v>244</v>
      </c>
      <c r="E371" s="93"/>
      <c r="F371" s="94">
        <v>1</v>
      </c>
      <c r="G371" s="94" t="s">
        <v>15</v>
      </c>
      <c r="H371" s="95">
        <f>I372 + I378 + I386 + I390</f>
        <v>851572.05999999994</v>
      </c>
      <c r="I371" s="95">
        <f t="shared" si="58"/>
        <v>851572.06</v>
      </c>
      <c r="J371" s="96">
        <f>I371 / J9</f>
        <v>7.0935707381346261E-2</v>
      </c>
      <c r="K371" s="176">
        <f t="shared" si="57"/>
        <v>1</v>
      </c>
      <c r="M371" s="94">
        <v>1</v>
      </c>
    </row>
    <row r="372" spans="1:13" ht="24" customHeight="1" x14ac:dyDescent="0.2">
      <c r="A372" s="92" t="s">
        <v>946</v>
      </c>
      <c r="B372" s="92" t="s">
        <v>13</v>
      </c>
      <c r="C372" s="92"/>
      <c r="D372" s="92" t="s">
        <v>947</v>
      </c>
      <c r="E372" s="93"/>
      <c r="F372" s="94">
        <v>1</v>
      </c>
      <c r="G372" s="94" t="s">
        <v>15</v>
      </c>
      <c r="H372" s="95">
        <f>I373</f>
        <v>123228.56</v>
      </c>
      <c r="I372" s="95">
        <f t="shared" si="58"/>
        <v>123228.56</v>
      </c>
      <c r="J372" s="96">
        <f>I372 / J9</f>
        <v>1.026490356339858E-2</v>
      </c>
      <c r="K372" s="176">
        <f t="shared" si="57"/>
        <v>1</v>
      </c>
      <c r="M372" s="94">
        <v>1</v>
      </c>
    </row>
    <row r="373" spans="1:13" ht="24" customHeight="1" x14ac:dyDescent="0.2">
      <c r="A373" s="92" t="s">
        <v>948</v>
      </c>
      <c r="B373" s="92" t="s">
        <v>13</v>
      </c>
      <c r="C373" s="92"/>
      <c r="D373" s="92" t="s">
        <v>949</v>
      </c>
      <c r="E373" s="93"/>
      <c r="F373" s="94">
        <v>1</v>
      </c>
      <c r="G373" s="94" t="s">
        <v>15</v>
      </c>
      <c r="H373" s="95">
        <f>I374 + I375 + I376 + I377</f>
        <v>123228.56</v>
      </c>
      <c r="I373" s="95">
        <f t="shared" si="58"/>
        <v>123228.56</v>
      </c>
      <c r="J373" s="96">
        <f>I373 / J9</f>
        <v>1.026490356339858E-2</v>
      </c>
      <c r="K373" s="176">
        <f t="shared" si="57"/>
        <v>1</v>
      </c>
      <c r="M373" s="94">
        <v>1</v>
      </c>
    </row>
    <row r="374" spans="1:13" ht="65.099999999999994" customHeight="1" x14ac:dyDescent="0.2">
      <c r="A374" s="32" t="s">
        <v>950</v>
      </c>
      <c r="B374" s="32" t="s">
        <v>951</v>
      </c>
      <c r="C374" s="32" t="s">
        <v>18</v>
      </c>
      <c r="D374" s="32" t="s">
        <v>952</v>
      </c>
      <c r="E374" s="34" t="s">
        <v>25</v>
      </c>
      <c r="F374" s="33">
        <f t="shared" ref="F374:F377" si="66">ROUND(M374,2)</f>
        <v>27</v>
      </c>
      <c r="G374" s="36">
        <v>2283.71</v>
      </c>
      <c r="H374" s="36">
        <f t="shared" ref="H374:H377" si="67">ROUND(ROUND(G374 * $J$10, 2) + G374, 2)</f>
        <v>2941.88</v>
      </c>
      <c r="I374" s="36">
        <f t="shared" ref="I374:I377" si="68">ROUND(F374 * H374,2)</f>
        <v>79430.759999999995</v>
      </c>
      <c r="J374" s="97">
        <f>I374 / J9</f>
        <v>6.6165594353083199E-3</v>
      </c>
      <c r="K374" s="176">
        <f t="shared" si="57"/>
        <v>27</v>
      </c>
      <c r="M374" s="33">
        <v>27</v>
      </c>
    </row>
    <row r="375" spans="1:13" ht="65.099999999999994" customHeight="1" x14ac:dyDescent="0.2">
      <c r="A375" s="32" t="s">
        <v>953</v>
      </c>
      <c r="B375" s="32" t="s">
        <v>954</v>
      </c>
      <c r="C375" s="32" t="s">
        <v>23</v>
      </c>
      <c r="D375" s="32" t="s">
        <v>3249</v>
      </c>
      <c r="E375" s="34" t="s">
        <v>25</v>
      </c>
      <c r="F375" s="33">
        <f t="shared" si="66"/>
        <v>4</v>
      </c>
      <c r="G375" s="36">
        <v>2119.9299999999998</v>
      </c>
      <c r="H375" s="36">
        <f t="shared" si="67"/>
        <v>2730.89</v>
      </c>
      <c r="I375" s="36">
        <f t="shared" si="68"/>
        <v>10923.56</v>
      </c>
      <c r="J375" s="97">
        <f>I375 / J9</f>
        <v>9.099294024777875E-4</v>
      </c>
      <c r="K375" s="176">
        <f t="shared" si="57"/>
        <v>4</v>
      </c>
      <c r="M375" s="33">
        <v>4</v>
      </c>
    </row>
    <row r="376" spans="1:13" ht="51.95" customHeight="1" x14ac:dyDescent="0.2">
      <c r="A376" s="32" t="s">
        <v>955</v>
      </c>
      <c r="B376" s="32" t="s">
        <v>956</v>
      </c>
      <c r="C376" s="32" t="s">
        <v>23</v>
      </c>
      <c r="D376" s="32" t="s">
        <v>3250</v>
      </c>
      <c r="E376" s="34" t="s">
        <v>25</v>
      </c>
      <c r="F376" s="33">
        <f t="shared" si="66"/>
        <v>16</v>
      </c>
      <c r="G376" s="36">
        <v>1150.8599999999999</v>
      </c>
      <c r="H376" s="36">
        <f t="shared" si="67"/>
        <v>1482.54</v>
      </c>
      <c r="I376" s="36">
        <f t="shared" si="68"/>
        <v>23720.639999999999</v>
      </c>
      <c r="J376" s="97">
        <f>I376 / J9</f>
        <v>1.9759224814612365E-3</v>
      </c>
      <c r="K376" s="176">
        <f t="shared" si="57"/>
        <v>16</v>
      </c>
      <c r="M376" s="33">
        <v>16</v>
      </c>
    </row>
    <row r="377" spans="1:13" ht="78" customHeight="1" x14ac:dyDescent="0.2">
      <c r="A377" s="32" t="s">
        <v>957</v>
      </c>
      <c r="B377" s="32" t="s">
        <v>958</v>
      </c>
      <c r="C377" s="32" t="s">
        <v>23</v>
      </c>
      <c r="D377" s="32" t="s">
        <v>3251</v>
      </c>
      <c r="E377" s="34" t="s">
        <v>25</v>
      </c>
      <c r="F377" s="33">
        <f t="shared" si="66"/>
        <v>3</v>
      </c>
      <c r="G377" s="36">
        <v>2368.58</v>
      </c>
      <c r="H377" s="36">
        <f t="shared" si="67"/>
        <v>3051.2</v>
      </c>
      <c r="I377" s="36">
        <f t="shared" si="68"/>
        <v>9153.6</v>
      </c>
      <c r="J377" s="97">
        <f>I377 / J9</f>
        <v>7.6249224415123615E-4</v>
      </c>
      <c r="K377" s="176">
        <f t="shared" si="57"/>
        <v>3</v>
      </c>
      <c r="M377" s="33">
        <v>3</v>
      </c>
    </row>
    <row r="378" spans="1:13" ht="24" customHeight="1" x14ac:dyDescent="0.2">
      <c r="A378" s="92" t="s">
        <v>959</v>
      </c>
      <c r="B378" s="92" t="s">
        <v>13</v>
      </c>
      <c r="C378" s="92"/>
      <c r="D378" s="92" t="s">
        <v>960</v>
      </c>
      <c r="E378" s="93"/>
      <c r="F378" s="94">
        <v>1</v>
      </c>
      <c r="G378" s="94" t="s">
        <v>15</v>
      </c>
      <c r="H378" s="95">
        <f>I379 + I382 + I384</f>
        <v>512404.56999999995</v>
      </c>
      <c r="I378" s="95">
        <f t="shared" si="58"/>
        <v>512404.57</v>
      </c>
      <c r="J378" s="96">
        <f>I378 / J9</f>
        <v>4.2683153130205508E-2</v>
      </c>
      <c r="K378" s="176">
        <f t="shared" si="57"/>
        <v>1</v>
      </c>
      <c r="M378" s="94">
        <v>1</v>
      </c>
    </row>
    <row r="379" spans="1:13" ht="24" customHeight="1" x14ac:dyDescent="0.2">
      <c r="A379" s="92" t="s">
        <v>961</v>
      </c>
      <c r="B379" s="92" t="s">
        <v>13</v>
      </c>
      <c r="C379" s="92"/>
      <c r="D379" s="92" t="s">
        <v>962</v>
      </c>
      <c r="E379" s="93"/>
      <c r="F379" s="94">
        <v>1</v>
      </c>
      <c r="G379" s="94" t="s">
        <v>15</v>
      </c>
      <c r="H379" s="95">
        <f>I380 + I381</f>
        <v>23983.54</v>
      </c>
      <c r="I379" s="95">
        <f t="shared" si="58"/>
        <v>23983.54</v>
      </c>
      <c r="J379" s="96">
        <f>I379 / J9</f>
        <v>1.9978219757571815E-3</v>
      </c>
      <c r="K379" s="176">
        <f t="shared" si="57"/>
        <v>1</v>
      </c>
      <c r="M379" s="94">
        <v>1</v>
      </c>
    </row>
    <row r="380" spans="1:13" ht="26.1" customHeight="1" x14ac:dyDescent="0.2">
      <c r="A380" s="32" t="s">
        <v>963</v>
      </c>
      <c r="B380" s="32" t="s">
        <v>964</v>
      </c>
      <c r="C380" s="32" t="s">
        <v>23</v>
      </c>
      <c r="D380" s="32" t="s">
        <v>965</v>
      </c>
      <c r="E380" s="34" t="s">
        <v>25</v>
      </c>
      <c r="F380" s="33">
        <f t="shared" ref="F380:F381" si="69">ROUND(M380,2)</f>
        <v>20</v>
      </c>
      <c r="G380" s="36">
        <v>710.49</v>
      </c>
      <c r="H380" s="36">
        <f t="shared" ref="H380:H381" si="70">ROUND(ROUND(G380 * $J$10, 2) + G380, 2)</f>
        <v>915.25</v>
      </c>
      <c r="I380" s="36">
        <f t="shared" ref="I380:I385" si="71">ROUND(F380 * H380,2)</f>
        <v>18305</v>
      </c>
      <c r="J380" s="97">
        <f>I380 / J9</f>
        <v>1.524801228935979E-3</v>
      </c>
      <c r="K380" s="176">
        <f t="shared" si="57"/>
        <v>20</v>
      </c>
      <c r="M380" s="33">
        <v>20</v>
      </c>
    </row>
    <row r="381" spans="1:13" ht="26.1" customHeight="1" x14ac:dyDescent="0.2">
      <c r="A381" s="32" t="s">
        <v>966</v>
      </c>
      <c r="B381" s="32" t="s">
        <v>967</v>
      </c>
      <c r="C381" s="32" t="s">
        <v>23</v>
      </c>
      <c r="D381" s="32" t="s">
        <v>968</v>
      </c>
      <c r="E381" s="34" t="s">
        <v>25</v>
      </c>
      <c r="F381" s="33">
        <f t="shared" si="69"/>
        <v>2</v>
      </c>
      <c r="G381" s="36">
        <v>2204.06</v>
      </c>
      <c r="H381" s="36">
        <f t="shared" si="70"/>
        <v>2839.27</v>
      </c>
      <c r="I381" s="36">
        <f t="shared" si="71"/>
        <v>5678.54</v>
      </c>
      <c r="J381" s="97">
        <f>I381 / J9</f>
        <v>4.7302074682120258E-4</v>
      </c>
      <c r="K381" s="176">
        <f t="shared" si="57"/>
        <v>2</v>
      </c>
      <c r="M381" s="33">
        <v>2</v>
      </c>
    </row>
    <row r="382" spans="1:13" ht="24" customHeight="1" x14ac:dyDescent="0.2">
      <c r="A382" s="92" t="s">
        <v>969</v>
      </c>
      <c r="B382" s="92" t="s">
        <v>13</v>
      </c>
      <c r="C382" s="92"/>
      <c r="D382" s="92" t="s">
        <v>970</v>
      </c>
      <c r="E382" s="93"/>
      <c r="F382" s="94">
        <v>1</v>
      </c>
      <c r="G382" s="94" t="s">
        <v>15</v>
      </c>
      <c r="H382" s="95">
        <f>I383</f>
        <v>28054.49</v>
      </c>
      <c r="I382" s="95">
        <f t="shared" si="58"/>
        <v>28054.49</v>
      </c>
      <c r="J382" s="96">
        <f>I382 / J9</f>
        <v>2.3369309384961559E-3</v>
      </c>
      <c r="K382" s="176">
        <f t="shared" si="57"/>
        <v>1</v>
      </c>
      <c r="M382" s="94">
        <v>1</v>
      </c>
    </row>
    <row r="383" spans="1:13" ht="78" customHeight="1" x14ac:dyDescent="0.2">
      <c r="A383" s="32" t="s">
        <v>971</v>
      </c>
      <c r="B383" s="32" t="s">
        <v>972</v>
      </c>
      <c r="C383" s="32" t="s">
        <v>18</v>
      </c>
      <c r="D383" s="32" t="s">
        <v>973</v>
      </c>
      <c r="E383" s="34" t="s">
        <v>20</v>
      </c>
      <c r="F383" s="33">
        <f t="shared" ref="F383" si="72">ROUND(M383,2)</f>
        <v>43</v>
      </c>
      <c r="G383" s="36">
        <v>506.47</v>
      </c>
      <c r="H383" s="36">
        <f t="shared" ref="H383" si="73">ROUND(ROUND(G383 * $J$10, 2) + G383, 2)</f>
        <v>652.42999999999995</v>
      </c>
      <c r="I383" s="36">
        <f t="shared" si="71"/>
        <v>28054.49</v>
      </c>
      <c r="J383" s="97">
        <f>I383 / J9</f>
        <v>2.3369309384961559E-3</v>
      </c>
      <c r="K383" s="176">
        <f t="shared" si="57"/>
        <v>43</v>
      </c>
      <c r="M383" s="33">
        <v>43</v>
      </c>
    </row>
    <row r="384" spans="1:13" ht="24" customHeight="1" x14ac:dyDescent="0.2">
      <c r="A384" s="92" t="s">
        <v>974</v>
      </c>
      <c r="B384" s="92" t="s">
        <v>13</v>
      </c>
      <c r="C384" s="92"/>
      <c r="D384" s="92" t="s">
        <v>975</v>
      </c>
      <c r="E384" s="93"/>
      <c r="F384" s="94">
        <v>1</v>
      </c>
      <c r="G384" s="94" t="s">
        <v>15</v>
      </c>
      <c r="H384" s="95">
        <f>I385</f>
        <v>460366.54</v>
      </c>
      <c r="I384" s="95">
        <f t="shared" si="58"/>
        <v>460366.54</v>
      </c>
      <c r="J384" s="96">
        <f>I384 / J9</f>
        <v>3.8348400215952171E-2</v>
      </c>
      <c r="K384" s="176">
        <f t="shared" si="57"/>
        <v>1</v>
      </c>
      <c r="M384" s="94">
        <v>1</v>
      </c>
    </row>
    <row r="385" spans="1:13" ht="26.1" customHeight="1" x14ac:dyDescent="0.2">
      <c r="A385" s="32" t="s">
        <v>976</v>
      </c>
      <c r="B385" s="32" t="s">
        <v>977</v>
      </c>
      <c r="C385" s="32" t="s">
        <v>23</v>
      </c>
      <c r="D385" s="32" t="s">
        <v>978</v>
      </c>
      <c r="E385" s="34" t="s">
        <v>20</v>
      </c>
      <c r="F385" s="33">
        <v>748.6</v>
      </c>
      <c r="G385" s="36">
        <v>477.39</v>
      </c>
      <c r="H385" s="36">
        <f t="shared" ref="H385" si="74">ROUND(ROUND(G385 * $J$10, 2) + G385, 2)</f>
        <v>614.97</v>
      </c>
      <c r="I385" s="36">
        <f t="shared" si="71"/>
        <v>460366.54</v>
      </c>
      <c r="J385" s="97">
        <f>I385 / J9</f>
        <v>3.8348400215952171E-2</v>
      </c>
      <c r="K385" s="176">
        <f t="shared" si="57"/>
        <v>748.6</v>
      </c>
      <c r="M385" s="33">
        <v>748.60945000000004</v>
      </c>
    </row>
    <row r="386" spans="1:13" ht="24" customHeight="1" x14ac:dyDescent="0.2">
      <c r="A386" s="92" t="s">
        <v>979</v>
      </c>
      <c r="B386" s="92" t="s">
        <v>13</v>
      </c>
      <c r="C386" s="92"/>
      <c r="D386" s="92" t="s">
        <v>980</v>
      </c>
      <c r="E386" s="93"/>
      <c r="F386" s="94">
        <v>1</v>
      </c>
      <c r="G386" s="94" t="s">
        <v>15</v>
      </c>
      <c r="H386" s="95">
        <f>I387 + I388 + I389</f>
        <v>203005.84</v>
      </c>
      <c r="I386" s="95">
        <f t="shared" si="58"/>
        <v>203005.84</v>
      </c>
      <c r="J386" s="96">
        <f>I386 / J9</f>
        <v>1.6910328014923828E-2</v>
      </c>
      <c r="K386" s="176">
        <f t="shared" si="57"/>
        <v>1</v>
      </c>
      <c r="M386" s="94">
        <v>1</v>
      </c>
    </row>
    <row r="387" spans="1:13" ht="24" customHeight="1" x14ac:dyDescent="0.2">
      <c r="A387" s="92" t="s">
        <v>981</v>
      </c>
      <c r="B387" s="92" t="s">
        <v>13</v>
      </c>
      <c r="C387" s="92"/>
      <c r="D387" s="92" t="s">
        <v>982</v>
      </c>
      <c r="E387" s="93"/>
      <c r="F387" s="94">
        <v>1</v>
      </c>
      <c r="G387" s="94" t="s">
        <v>15</v>
      </c>
      <c r="H387" s="95"/>
      <c r="I387" s="95">
        <f t="shared" si="58"/>
        <v>0</v>
      </c>
      <c r="J387" s="96">
        <f>I387 / J9</f>
        <v>0</v>
      </c>
      <c r="K387" s="176">
        <f t="shared" si="57"/>
        <v>1</v>
      </c>
      <c r="M387" s="94">
        <v>1</v>
      </c>
    </row>
    <row r="388" spans="1:13" ht="26.1" customHeight="1" x14ac:dyDescent="0.2">
      <c r="A388" s="32" t="s">
        <v>983</v>
      </c>
      <c r="B388" s="32" t="s">
        <v>984</v>
      </c>
      <c r="C388" s="32" t="s">
        <v>23</v>
      </c>
      <c r="D388" s="32" t="s">
        <v>985</v>
      </c>
      <c r="E388" s="34" t="s">
        <v>20</v>
      </c>
      <c r="F388" s="33">
        <f t="shared" ref="F388:F389" si="75">ROUND(M388,2)</f>
        <v>19.75</v>
      </c>
      <c r="G388" s="36">
        <v>737.3</v>
      </c>
      <c r="H388" s="36">
        <f t="shared" ref="H388:H389" si="76">ROUND(ROUND(G388 * $J$10, 2) + G388, 2)</f>
        <v>949.79</v>
      </c>
      <c r="I388" s="36">
        <f t="shared" ref="I388:I389" si="77">ROUND(F388 * H388,2)</f>
        <v>18758.349999999999</v>
      </c>
      <c r="J388" s="97">
        <f>I388 / J9</f>
        <v>1.5625651533903971E-3</v>
      </c>
      <c r="K388" s="176">
        <f t="shared" si="57"/>
        <v>19.75</v>
      </c>
      <c r="M388" s="33">
        <v>19.75</v>
      </c>
    </row>
    <row r="389" spans="1:13" ht="39" customHeight="1" x14ac:dyDescent="0.2">
      <c r="A389" s="32" t="s">
        <v>986</v>
      </c>
      <c r="B389" s="32" t="s">
        <v>987</v>
      </c>
      <c r="C389" s="32" t="s">
        <v>23</v>
      </c>
      <c r="D389" s="32" t="s">
        <v>988</v>
      </c>
      <c r="E389" s="34" t="s">
        <v>20</v>
      </c>
      <c r="F389" s="33">
        <f t="shared" si="75"/>
        <v>191.42</v>
      </c>
      <c r="G389" s="36">
        <v>747.19</v>
      </c>
      <c r="H389" s="36">
        <f t="shared" si="76"/>
        <v>962.53</v>
      </c>
      <c r="I389" s="36">
        <f t="shared" si="77"/>
        <v>184247.49</v>
      </c>
      <c r="J389" s="97">
        <f>I389 / J9</f>
        <v>1.5347762861533432E-2</v>
      </c>
      <c r="K389" s="176">
        <f t="shared" si="57"/>
        <v>191.42</v>
      </c>
      <c r="M389" s="33">
        <v>191.42400000000001</v>
      </c>
    </row>
    <row r="390" spans="1:13" ht="24" customHeight="1" x14ac:dyDescent="0.2">
      <c r="A390" s="92" t="s">
        <v>989</v>
      </c>
      <c r="B390" s="92" t="s">
        <v>13</v>
      </c>
      <c r="C390" s="92"/>
      <c r="D390" s="92" t="s">
        <v>990</v>
      </c>
      <c r="E390" s="93"/>
      <c r="F390" s="94">
        <v>1</v>
      </c>
      <c r="G390" s="94" t="s">
        <v>15</v>
      </c>
      <c r="H390" s="95">
        <f>I391 + I392</f>
        <v>12933.09</v>
      </c>
      <c r="I390" s="95">
        <f t="shared" si="58"/>
        <v>12933.09</v>
      </c>
      <c r="J390" s="96">
        <f>I390 / J9</f>
        <v>1.0773226728183348E-3</v>
      </c>
      <c r="K390" s="176">
        <f t="shared" si="57"/>
        <v>1</v>
      </c>
      <c r="M390" s="94">
        <v>1</v>
      </c>
    </row>
    <row r="391" spans="1:13" ht="26.1" customHeight="1" x14ac:dyDescent="0.2">
      <c r="A391" s="32" t="s">
        <v>991</v>
      </c>
      <c r="B391" s="32" t="s">
        <v>993</v>
      </c>
      <c r="C391" s="32" t="s">
        <v>23</v>
      </c>
      <c r="D391" s="32" t="s">
        <v>994</v>
      </c>
      <c r="E391" s="34" t="s">
        <v>25</v>
      </c>
      <c r="F391" s="33">
        <f t="shared" ref="F391:F392" si="78">ROUND(M391,2)</f>
        <v>4</v>
      </c>
      <c r="G391" s="36">
        <v>192.9</v>
      </c>
      <c r="H391" s="36">
        <f t="shared" ref="H391:H392" si="79">ROUND(ROUND(G391 * $J$10, 2) + G391, 2)</f>
        <v>248.49</v>
      </c>
      <c r="I391" s="36">
        <f t="shared" ref="I391:I392" si="80">ROUND(F391 * H391,2)</f>
        <v>993.96</v>
      </c>
      <c r="J391" s="97">
        <f>I391 / J9</f>
        <v>8.2796581781655591E-5</v>
      </c>
      <c r="K391" s="176">
        <f t="shared" si="57"/>
        <v>4</v>
      </c>
      <c r="M391" s="33">
        <v>4</v>
      </c>
    </row>
    <row r="392" spans="1:13" ht="24" customHeight="1" x14ac:dyDescent="0.2">
      <c r="A392" s="32" t="s">
        <v>992</v>
      </c>
      <c r="B392" s="32" t="s">
        <v>995</v>
      </c>
      <c r="C392" s="32" t="s">
        <v>23</v>
      </c>
      <c r="D392" s="32" t="s">
        <v>996</v>
      </c>
      <c r="E392" s="34" t="s">
        <v>29</v>
      </c>
      <c r="F392" s="33">
        <f t="shared" si="78"/>
        <v>90.4</v>
      </c>
      <c r="G392" s="36">
        <v>102.52</v>
      </c>
      <c r="H392" s="36">
        <f t="shared" si="79"/>
        <v>132.07</v>
      </c>
      <c r="I392" s="36">
        <f t="shared" si="80"/>
        <v>11939.13</v>
      </c>
      <c r="J392" s="97">
        <f>I392 / J9</f>
        <v>9.945260910366792E-4</v>
      </c>
      <c r="K392" s="176">
        <f t="shared" si="57"/>
        <v>90.4</v>
      </c>
      <c r="M392" s="33">
        <v>90.4</v>
      </c>
    </row>
    <row r="393" spans="1:13" ht="24" customHeight="1" x14ac:dyDescent="0.2">
      <c r="A393" s="92" t="s">
        <v>997</v>
      </c>
      <c r="B393" s="92" t="s">
        <v>13</v>
      </c>
      <c r="C393" s="92"/>
      <c r="D393" s="92" t="s">
        <v>998</v>
      </c>
      <c r="E393" s="93"/>
      <c r="F393" s="94">
        <v>1</v>
      </c>
      <c r="G393" s="94" t="s">
        <v>15</v>
      </c>
      <c r="H393" s="95">
        <f>I394 + I397</f>
        <v>606150.15</v>
      </c>
      <c r="I393" s="95">
        <f t="shared" si="58"/>
        <v>606150.15</v>
      </c>
      <c r="J393" s="96">
        <f>I393 / J9</f>
        <v>5.0492132949452498E-2</v>
      </c>
      <c r="K393" s="176">
        <f t="shared" si="57"/>
        <v>1</v>
      </c>
      <c r="M393" s="94">
        <v>1</v>
      </c>
    </row>
    <row r="394" spans="1:13" ht="24" customHeight="1" x14ac:dyDescent="0.2">
      <c r="A394" s="92" t="s">
        <v>999</v>
      </c>
      <c r="B394" s="92" t="s">
        <v>13</v>
      </c>
      <c r="C394" s="92"/>
      <c r="D394" s="92" t="s">
        <v>1000</v>
      </c>
      <c r="E394" s="93"/>
      <c r="F394" s="94">
        <v>1</v>
      </c>
      <c r="G394" s="94" t="s">
        <v>15</v>
      </c>
      <c r="H394" s="95">
        <f>I395 + I396</f>
        <v>88404.95</v>
      </c>
      <c r="I394" s="95">
        <f t="shared" si="58"/>
        <v>88404.95</v>
      </c>
      <c r="J394" s="96">
        <f>I394 / J9</f>
        <v>7.3641068781220304E-3</v>
      </c>
      <c r="K394" s="176">
        <f t="shared" si="57"/>
        <v>1</v>
      </c>
      <c r="M394" s="94">
        <v>1</v>
      </c>
    </row>
    <row r="395" spans="1:13" ht="51.95" customHeight="1" x14ac:dyDescent="0.2">
      <c r="A395" s="32" t="s">
        <v>1001</v>
      </c>
      <c r="B395" s="32" t="s">
        <v>1002</v>
      </c>
      <c r="C395" s="32" t="s">
        <v>18</v>
      </c>
      <c r="D395" s="32" t="s">
        <v>1003</v>
      </c>
      <c r="E395" s="34" t="s">
        <v>20</v>
      </c>
      <c r="F395" s="33">
        <f t="shared" ref="F395:F396" si="81">ROUND(M395,2)</f>
        <v>2500.14</v>
      </c>
      <c r="G395" s="36">
        <v>7.25</v>
      </c>
      <c r="H395" s="36">
        <f t="shared" ref="H395:H396" si="82">ROUND(ROUND(G395 * $J$10, 2) + G395, 2)</f>
        <v>9.34</v>
      </c>
      <c r="I395" s="36">
        <f t="shared" ref="I395:I398" si="83">ROUND(F395 * H395,2)</f>
        <v>23351.31</v>
      </c>
      <c r="J395" s="97">
        <f>I395 / J9</f>
        <v>1.9451573988126204E-3</v>
      </c>
      <c r="K395" s="176">
        <f t="shared" si="57"/>
        <v>2500.14</v>
      </c>
      <c r="M395" s="33">
        <v>2500.1410000000001</v>
      </c>
    </row>
    <row r="396" spans="1:13" ht="51.95" customHeight="1" x14ac:dyDescent="0.2">
      <c r="A396" s="32" t="s">
        <v>1004</v>
      </c>
      <c r="B396" s="32" t="s">
        <v>1005</v>
      </c>
      <c r="C396" s="32" t="s">
        <v>18</v>
      </c>
      <c r="D396" s="32" t="s">
        <v>1006</v>
      </c>
      <c r="E396" s="34" t="s">
        <v>20</v>
      </c>
      <c r="F396" s="33">
        <f t="shared" si="81"/>
        <v>2500.14</v>
      </c>
      <c r="G396" s="36">
        <v>20.2</v>
      </c>
      <c r="H396" s="36">
        <f t="shared" si="82"/>
        <v>26.02</v>
      </c>
      <c r="I396" s="36">
        <f t="shared" si="83"/>
        <v>65053.64</v>
      </c>
      <c r="J396" s="97">
        <f>I396 / J9</f>
        <v>5.41894947930941E-3</v>
      </c>
      <c r="K396" s="176">
        <f t="shared" si="57"/>
        <v>2500.14</v>
      </c>
      <c r="M396" s="33">
        <v>2500.1410000000001</v>
      </c>
    </row>
    <row r="397" spans="1:13" ht="24" customHeight="1" x14ac:dyDescent="0.2">
      <c r="A397" s="92" t="s">
        <v>1007</v>
      </c>
      <c r="B397" s="92" t="s">
        <v>13</v>
      </c>
      <c r="C397" s="92"/>
      <c r="D397" s="92" t="s">
        <v>236</v>
      </c>
      <c r="E397" s="93"/>
      <c r="F397" s="94">
        <v>1</v>
      </c>
      <c r="G397" s="94" t="s">
        <v>15</v>
      </c>
      <c r="H397" s="95">
        <f>I398</f>
        <v>517745.2</v>
      </c>
      <c r="I397" s="95">
        <f t="shared" ref="I397:I458" si="84">TRUNC(F397 * H397,2)</f>
        <v>517745.2</v>
      </c>
      <c r="J397" s="96">
        <f>I397 / J9</f>
        <v>4.3128026071330469E-2</v>
      </c>
      <c r="K397" s="176">
        <f t="shared" si="57"/>
        <v>1</v>
      </c>
      <c r="M397" s="94">
        <v>1</v>
      </c>
    </row>
    <row r="398" spans="1:13" ht="26.1" customHeight="1" x14ac:dyDescent="0.2">
      <c r="A398" s="32" t="s">
        <v>1008</v>
      </c>
      <c r="B398" s="32" t="s">
        <v>1009</v>
      </c>
      <c r="C398" s="32" t="s">
        <v>23</v>
      </c>
      <c r="D398" s="32" t="s">
        <v>3252</v>
      </c>
      <c r="E398" s="34" t="s">
        <v>20</v>
      </c>
      <c r="F398" s="33">
        <f t="shared" ref="F398" si="85">ROUND(M398,2)</f>
        <v>2024.34</v>
      </c>
      <c r="G398" s="36">
        <v>198.54</v>
      </c>
      <c r="H398" s="36">
        <f t="shared" ref="H398" si="86">ROUND(ROUND(G398 * $J$10, 2) + G398, 2)</f>
        <v>255.76</v>
      </c>
      <c r="I398" s="36">
        <f t="shared" si="83"/>
        <v>517745.2</v>
      </c>
      <c r="J398" s="97">
        <f>I398 / J9</f>
        <v>4.3128026071330469E-2</v>
      </c>
      <c r="K398" s="176">
        <f t="shared" ref="K398:K460" si="87">TRUNC(M398,2)</f>
        <v>2024.34</v>
      </c>
      <c r="M398" s="33">
        <v>2024.3448000000001</v>
      </c>
    </row>
    <row r="399" spans="1:13" ht="24" customHeight="1" x14ac:dyDescent="0.2">
      <c r="A399" s="92" t="s">
        <v>1010</v>
      </c>
      <c r="B399" s="92" t="s">
        <v>13</v>
      </c>
      <c r="C399" s="92"/>
      <c r="D399" s="92" t="s">
        <v>1011</v>
      </c>
      <c r="E399" s="93"/>
      <c r="F399" s="94">
        <v>1</v>
      </c>
      <c r="G399" s="94" t="s">
        <v>15</v>
      </c>
      <c r="H399" s="95">
        <f>I400 + I407</f>
        <v>1641807.3900000001</v>
      </c>
      <c r="I399" s="95">
        <f t="shared" si="84"/>
        <v>1641807.39</v>
      </c>
      <c r="J399" s="96">
        <f>I399 / J9</f>
        <v>0.13676208281607058</v>
      </c>
      <c r="K399" s="176">
        <f t="shared" si="87"/>
        <v>1</v>
      </c>
      <c r="M399" s="94">
        <v>1</v>
      </c>
    </row>
    <row r="400" spans="1:13" ht="24" customHeight="1" x14ac:dyDescent="0.2">
      <c r="A400" s="92" t="s">
        <v>1012</v>
      </c>
      <c r="B400" s="92" t="s">
        <v>13</v>
      </c>
      <c r="C400" s="92"/>
      <c r="D400" s="92" t="s">
        <v>1000</v>
      </c>
      <c r="E400" s="93"/>
      <c r="F400" s="94">
        <v>1</v>
      </c>
      <c r="G400" s="94" t="s">
        <v>15</v>
      </c>
      <c r="H400" s="95">
        <f>I401 + I402 + I403 + I404 + I405 + I406</f>
        <v>1282463.58</v>
      </c>
      <c r="I400" s="95">
        <f t="shared" si="84"/>
        <v>1282463.58</v>
      </c>
      <c r="J400" s="96">
        <f>I400 / J9</f>
        <v>0.10682884691885469</v>
      </c>
      <c r="K400" s="176">
        <f t="shared" si="87"/>
        <v>1</v>
      </c>
      <c r="M400" s="94">
        <v>1</v>
      </c>
    </row>
    <row r="401" spans="1:14" ht="51.95" customHeight="1" x14ac:dyDescent="0.2">
      <c r="A401" s="32" t="s">
        <v>1013</v>
      </c>
      <c r="B401" s="32" t="s">
        <v>3234</v>
      </c>
      <c r="C401" s="32" t="s">
        <v>18</v>
      </c>
      <c r="D401" s="32" t="s">
        <v>3235</v>
      </c>
      <c r="E401" s="34" t="s">
        <v>20</v>
      </c>
      <c r="F401" s="33">
        <f t="shared" ref="F401:F409" si="88">ROUND(M401,2)</f>
        <v>7331.94</v>
      </c>
      <c r="G401" s="36">
        <v>79.08</v>
      </c>
      <c r="H401" s="36">
        <f t="shared" ref="H401:H409" si="89">ROUND(ROUND(G401 * $J$10, 2) + G401, 2)</f>
        <v>101.87</v>
      </c>
      <c r="I401" s="36">
        <f t="shared" ref="I401:I409" si="90">ROUND(F401 * H401,2)</f>
        <v>746904.73</v>
      </c>
      <c r="J401" s="97">
        <f>I401 / J9</f>
        <v>6.2216948932100273E-2</v>
      </c>
      <c r="K401" s="176">
        <f t="shared" si="87"/>
        <v>7331.94</v>
      </c>
      <c r="M401" s="33">
        <v>7331.94</v>
      </c>
    </row>
    <row r="402" spans="1:14" ht="39" customHeight="1" x14ac:dyDescent="0.2">
      <c r="A402" s="32" t="s">
        <v>1014</v>
      </c>
      <c r="B402" s="32" t="s">
        <v>1015</v>
      </c>
      <c r="C402" s="32" t="s">
        <v>18</v>
      </c>
      <c r="D402" s="32" t="s">
        <v>1016</v>
      </c>
      <c r="E402" s="34" t="s">
        <v>20</v>
      </c>
      <c r="F402" s="33">
        <f t="shared" si="88"/>
        <v>224.04</v>
      </c>
      <c r="G402" s="36">
        <v>97.73</v>
      </c>
      <c r="H402" s="36">
        <f t="shared" si="89"/>
        <v>125.9</v>
      </c>
      <c r="I402" s="36">
        <f t="shared" si="90"/>
        <v>28206.639999999999</v>
      </c>
      <c r="J402" s="97">
        <f>I402 / J9</f>
        <v>2.3496049896834055E-3</v>
      </c>
      <c r="K402" s="176">
        <f t="shared" si="87"/>
        <v>224.04</v>
      </c>
      <c r="M402" s="33">
        <v>224.04</v>
      </c>
    </row>
    <row r="403" spans="1:14" ht="39" customHeight="1" x14ac:dyDescent="0.2">
      <c r="A403" s="32" t="s">
        <v>1017</v>
      </c>
      <c r="B403" s="32" t="s">
        <v>1018</v>
      </c>
      <c r="C403" s="32" t="s">
        <v>18</v>
      </c>
      <c r="D403" s="32" t="s">
        <v>1019</v>
      </c>
      <c r="E403" s="34" t="s">
        <v>20</v>
      </c>
      <c r="F403" s="33">
        <f t="shared" si="88"/>
        <v>471.55</v>
      </c>
      <c r="G403" s="36">
        <v>82.3</v>
      </c>
      <c r="H403" s="36">
        <f t="shared" si="89"/>
        <v>106.02</v>
      </c>
      <c r="I403" s="36">
        <f t="shared" si="90"/>
        <v>49993.73</v>
      </c>
      <c r="J403" s="97">
        <f>I403 / J9</f>
        <v>4.1644633129250767E-3</v>
      </c>
      <c r="K403" s="176">
        <f t="shared" si="87"/>
        <v>471.55</v>
      </c>
      <c r="M403" s="33">
        <v>471.55</v>
      </c>
    </row>
    <row r="404" spans="1:14" ht="26.1" customHeight="1" x14ac:dyDescent="0.2">
      <c r="A404" s="32" t="s">
        <v>1020</v>
      </c>
      <c r="B404" s="32" t="s">
        <v>223</v>
      </c>
      <c r="C404" s="32" t="s">
        <v>18</v>
      </c>
      <c r="D404" s="32" t="s">
        <v>224</v>
      </c>
      <c r="E404" s="34" t="s">
        <v>20</v>
      </c>
      <c r="F404" s="33">
        <f t="shared" si="88"/>
        <v>5807.38</v>
      </c>
      <c r="G404" s="36">
        <v>51.64</v>
      </c>
      <c r="H404" s="36">
        <f t="shared" si="89"/>
        <v>66.52</v>
      </c>
      <c r="I404" s="36">
        <f t="shared" si="90"/>
        <v>386306.92</v>
      </c>
      <c r="J404" s="97">
        <f>I404 / J9</f>
        <v>3.217925519598322E-2</v>
      </c>
      <c r="K404" s="176">
        <f t="shared" si="87"/>
        <v>5807.38</v>
      </c>
      <c r="M404" s="33">
        <v>5807.38</v>
      </c>
    </row>
    <row r="405" spans="1:14" ht="26.1" customHeight="1" x14ac:dyDescent="0.2">
      <c r="A405" s="32" t="s">
        <v>1021</v>
      </c>
      <c r="B405" s="32" t="s">
        <v>3253</v>
      </c>
      <c r="C405" s="32" t="s">
        <v>18</v>
      </c>
      <c r="D405" s="32" t="s">
        <v>3254</v>
      </c>
      <c r="E405" s="34" t="s">
        <v>20</v>
      </c>
      <c r="F405" s="33">
        <f t="shared" si="88"/>
        <v>1397.79</v>
      </c>
      <c r="G405" s="36">
        <v>23.16</v>
      </c>
      <c r="H405" s="36">
        <f t="shared" si="89"/>
        <v>29.83</v>
      </c>
      <c r="I405" s="36">
        <f t="shared" si="90"/>
        <v>41696.080000000002</v>
      </c>
      <c r="J405" s="97">
        <f>I405 / J9</f>
        <v>3.4732714572965253E-3</v>
      </c>
      <c r="K405" s="176">
        <f t="shared" si="87"/>
        <v>1397.79</v>
      </c>
      <c r="M405" s="33">
        <v>1397.79</v>
      </c>
    </row>
    <row r="406" spans="1:14" ht="24" customHeight="1" x14ac:dyDescent="0.2">
      <c r="A406" s="32" t="s">
        <v>1022</v>
      </c>
      <c r="B406" s="32" t="s">
        <v>1023</v>
      </c>
      <c r="C406" s="32" t="s">
        <v>23</v>
      </c>
      <c r="D406" s="32" t="s">
        <v>3255</v>
      </c>
      <c r="E406" s="34" t="s">
        <v>1024</v>
      </c>
      <c r="F406" s="33">
        <v>618.01</v>
      </c>
      <c r="G406" s="36">
        <v>36.869999999999997</v>
      </c>
      <c r="H406" s="36">
        <f t="shared" si="89"/>
        <v>47.5</v>
      </c>
      <c r="I406" s="36">
        <f t="shared" si="90"/>
        <v>29355.48</v>
      </c>
      <c r="J406" s="97">
        <f>I406 / J9</f>
        <v>2.445303030866187E-3</v>
      </c>
      <c r="K406" s="176">
        <f t="shared" si="87"/>
        <v>618.01</v>
      </c>
      <c r="M406" s="33">
        <v>618.01959999999997</v>
      </c>
    </row>
    <row r="407" spans="1:14" ht="24" customHeight="1" x14ac:dyDescent="0.2">
      <c r="A407" s="92" t="s">
        <v>1025</v>
      </c>
      <c r="B407" s="92" t="s">
        <v>13</v>
      </c>
      <c r="C407" s="92"/>
      <c r="D407" s="92" t="s">
        <v>3256</v>
      </c>
      <c r="E407" s="93"/>
      <c r="F407" s="94">
        <v>1</v>
      </c>
      <c r="G407" s="94" t="s">
        <v>15</v>
      </c>
      <c r="H407" s="95">
        <f>I408 + I409</f>
        <v>359343.81</v>
      </c>
      <c r="I407" s="95">
        <f t="shared" si="84"/>
        <v>359343.81</v>
      </c>
      <c r="J407" s="96">
        <f>I407 / J9</f>
        <v>2.9933235897215891E-2</v>
      </c>
      <c r="K407" s="176">
        <f t="shared" si="87"/>
        <v>1</v>
      </c>
      <c r="M407" s="94">
        <v>1</v>
      </c>
    </row>
    <row r="408" spans="1:14" ht="39" customHeight="1" x14ac:dyDescent="0.2">
      <c r="A408" s="32" t="s">
        <v>1026</v>
      </c>
      <c r="B408" s="32" t="s">
        <v>1027</v>
      </c>
      <c r="C408" s="32" t="s">
        <v>18</v>
      </c>
      <c r="D408" s="32" t="s">
        <v>1028</v>
      </c>
      <c r="E408" s="34" t="s">
        <v>20</v>
      </c>
      <c r="F408" s="33">
        <f t="shared" si="88"/>
        <v>22.16</v>
      </c>
      <c r="G408" s="36">
        <v>64.63</v>
      </c>
      <c r="H408" s="36">
        <f t="shared" si="89"/>
        <v>83.26</v>
      </c>
      <c r="I408" s="36">
        <f t="shared" si="90"/>
        <v>1845.04</v>
      </c>
      <c r="J408" s="97">
        <f>I408 / J9</f>
        <v>1.5369130070669426E-4</v>
      </c>
      <c r="K408" s="176">
        <f t="shared" si="87"/>
        <v>22.16</v>
      </c>
      <c r="M408" s="33">
        <v>22.16</v>
      </c>
    </row>
    <row r="409" spans="1:14" ht="26.1" customHeight="1" x14ac:dyDescent="0.2">
      <c r="A409" s="32" t="s">
        <v>1029</v>
      </c>
      <c r="B409" s="32" t="s">
        <v>1009</v>
      </c>
      <c r="C409" s="32" t="s">
        <v>23</v>
      </c>
      <c r="D409" s="32" t="s">
        <v>3252</v>
      </c>
      <c r="E409" s="34" t="s">
        <v>20</v>
      </c>
      <c r="F409" s="33">
        <f t="shared" si="88"/>
        <v>1397.79</v>
      </c>
      <c r="G409" s="36">
        <v>198.54</v>
      </c>
      <c r="H409" s="36">
        <f t="shared" si="89"/>
        <v>255.76</v>
      </c>
      <c r="I409" s="36">
        <f t="shared" si="90"/>
        <v>357498.77</v>
      </c>
      <c r="J409" s="97">
        <f>I409 / J9</f>
        <v>2.9779544596509201E-2</v>
      </c>
      <c r="K409" s="176">
        <f t="shared" si="87"/>
        <v>1397.79</v>
      </c>
      <c r="M409" s="33">
        <v>1397.79</v>
      </c>
    </row>
    <row r="410" spans="1:14" ht="24" customHeight="1" x14ac:dyDescent="0.2">
      <c r="A410" s="92" t="s">
        <v>1030</v>
      </c>
      <c r="B410" s="92" t="s">
        <v>13</v>
      </c>
      <c r="C410" s="92"/>
      <c r="D410" s="92" t="s">
        <v>1031</v>
      </c>
      <c r="E410" s="93"/>
      <c r="F410" s="94">
        <v>1</v>
      </c>
      <c r="G410" s="94" t="s">
        <v>15</v>
      </c>
      <c r="H410" s="95">
        <f>I411</f>
        <v>83402.86</v>
      </c>
      <c r="I410" s="95">
        <f>ROUND(F410 * H410,2)</f>
        <v>83402.86</v>
      </c>
      <c r="J410" s="96">
        <f>I410 / J9</f>
        <v>6.947434221511904E-3</v>
      </c>
      <c r="K410" s="176">
        <f t="shared" si="87"/>
        <v>1</v>
      </c>
      <c r="M410" s="94">
        <v>1</v>
      </c>
    </row>
    <row r="411" spans="1:14" ht="24" customHeight="1" x14ac:dyDescent="0.2">
      <c r="A411" s="92" t="s">
        <v>1032</v>
      </c>
      <c r="B411" s="92" t="s">
        <v>13</v>
      </c>
      <c r="C411" s="92"/>
      <c r="D411" s="92" t="s">
        <v>1033</v>
      </c>
      <c r="E411" s="93"/>
      <c r="F411" s="94">
        <v>1</v>
      </c>
      <c r="G411" s="94" t="s">
        <v>15</v>
      </c>
      <c r="H411" s="95">
        <f>I412</f>
        <v>83402.86</v>
      </c>
      <c r="I411" s="95">
        <f>ROUND(F411 * H411,2)</f>
        <v>83402.86</v>
      </c>
      <c r="J411" s="96">
        <f>I411 / J9</f>
        <v>6.947434221511904E-3</v>
      </c>
      <c r="K411" s="176">
        <f t="shared" si="87"/>
        <v>1</v>
      </c>
      <c r="M411" s="94">
        <v>1</v>
      </c>
    </row>
    <row r="412" spans="1:14" ht="26.1" customHeight="1" x14ac:dyDescent="0.2">
      <c r="A412" s="32" t="s">
        <v>1034</v>
      </c>
      <c r="B412" s="32" t="s">
        <v>1035</v>
      </c>
      <c r="C412" s="32" t="s">
        <v>18</v>
      </c>
      <c r="D412" s="32" t="s">
        <v>1036</v>
      </c>
      <c r="E412" s="34" t="s">
        <v>20</v>
      </c>
      <c r="F412" s="33">
        <f t="shared" ref="F412" si="91">ROUND(M412,2)</f>
        <v>1516.14</v>
      </c>
      <c r="G412" s="36">
        <v>42.7</v>
      </c>
      <c r="H412" s="36">
        <f t="shared" ref="H412" si="92">ROUND(ROUND(G412 * $J$10, 2) + G412, 2)</f>
        <v>55.01</v>
      </c>
      <c r="I412" s="36">
        <f t="shared" ref="I412" si="93">ROUND(F412 * H412,2)</f>
        <v>83402.86</v>
      </c>
      <c r="J412" s="97">
        <f>I412 / J9</f>
        <v>6.947434221511904E-3</v>
      </c>
      <c r="K412" s="176">
        <f t="shared" si="87"/>
        <v>1516.14</v>
      </c>
      <c r="M412" s="33">
        <v>1516.14</v>
      </c>
    </row>
    <row r="413" spans="1:14" ht="24" customHeight="1" x14ac:dyDescent="0.2">
      <c r="A413" s="92" t="s">
        <v>1037</v>
      </c>
      <c r="B413" s="92" t="s">
        <v>13</v>
      </c>
      <c r="C413" s="92"/>
      <c r="D413" s="92" t="s">
        <v>1038</v>
      </c>
      <c r="E413" s="93"/>
      <c r="F413" s="94">
        <v>1</v>
      </c>
      <c r="G413" s="94" t="s">
        <v>15</v>
      </c>
      <c r="H413" s="95">
        <f>ROUND(I414 + I419 + I421 + I423,2)</f>
        <v>162695.70000000001</v>
      </c>
      <c r="I413" s="95">
        <f>ROUND(F413 * H413,2)</f>
        <v>162695.70000000001</v>
      </c>
      <c r="J413" s="96">
        <f>I413 / J9</f>
        <v>1.3552504960535339E-2</v>
      </c>
      <c r="K413" s="176">
        <f t="shared" si="87"/>
        <v>1</v>
      </c>
      <c r="M413" s="94">
        <v>1</v>
      </c>
    </row>
    <row r="414" spans="1:14" ht="24" customHeight="1" x14ac:dyDescent="0.2">
      <c r="A414" s="92" t="s">
        <v>1039</v>
      </c>
      <c r="B414" s="92" t="s">
        <v>13</v>
      </c>
      <c r="C414" s="92"/>
      <c r="D414" s="92" t="s">
        <v>1040</v>
      </c>
      <c r="E414" s="93"/>
      <c r="F414" s="94">
        <v>1</v>
      </c>
      <c r="G414" s="94" t="s">
        <v>15</v>
      </c>
      <c r="H414" s="95">
        <f>ROUND(I415 + I416 + I417 + I418,)</f>
        <v>107748</v>
      </c>
      <c r="I414" s="95">
        <f>ROUND(F414 * H414,2)</f>
        <v>107748</v>
      </c>
      <c r="J414" s="96">
        <f>I414 / J9</f>
        <v>8.9753773731436146E-3</v>
      </c>
      <c r="K414" s="176">
        <f t="shared" si="87"/>
        <v>1</v>
      </c>
      <c r="M414" s="94">
        <v>1</v>
      </c>
    </row>
    <row r="415" spans="1:14" ht="26.1" customHeight="1" x14ac:dyDescent="0.2">
      <c r="A415" s="32" t="s">
        <v>1041</v>
      </c>
      <c r="B415" s="32" t="s">
        <v>304</v>
      </c>
      <c r="C415" s="32" t="s">
        <v>18</v>
      </c>
      <c r="D415" s="32" t="s">
        <v>305</v>
      </c>
      <c r="E415" s="34" t="s">
        <v>20</v>
      </c>
      <c r="F415" s="33">
        <v>2438.15</v>
      </c>
      <c r="G415" s="36">
        <v>3.61</v>
      </c>
      <c r="H415" s="36">
        <f t="shared" ref="H415:H428" si="94">ROUND(ROUND(G415 * $J$10, 2) + G415, 2)</f>
        <v>4.6500000000000004</v>
      </c>
      <c r="I415" s="36">
        <f>ROUND(F415 * H415,2)</f>
        <v>11337.4</v>
      </c>
      <c r="J415" s="97">
        <f>I415 / J9</f>
        <v>9.4440215530941095E-4</v>
      </c>
      <c r="K415" s="176">
        <f t="shared" si="87"/>
        <v>2438.15</v>
      </c>
      <c r="M415" s="33">
        <v>2438.1559999999999</v>
      </c>
      <c r="N415" s="127"/>
    </row>
    <row r="416" spans="1:14" ht="26.1" customHeight="1" x14ac:dyDescent="0.2">
      <c r="A416" s="32" t="s">
        <v>1042</v>
      </c>
      <c r="B416" s="32" t="s">
        <v>1043</v>
      </c>
      <c r="C416" s="32" t="s">
        <v>18</v>
      </c>
      <c r="D416" s="32" t="s">
        <v>1044</v>
      </c>
      <c r="E416" s="34" t="s">
        <v>20</v>
      </c>
      <c r="F416" s="33">
        <v>2438.15</v>
      </c>
      <c r="G416" s="36">
        <v>10.09</v>
      </c>
      <c r="H416" s="36">
        <f t="shared" si="94"/>
        <v>13</v>
      </c>
      <c r="I416" s="36">
        <f t="shared" ref="I416:I428" si="95">ROUND(F416 * H416,2)</f>
        <v>31695.95</v>
      </c>
      <c r="J416" s="97">
        <f>I416 / J9</f>
        <v>2.6402635079100433E-3</v>
      </c>
      <c r="K416" s="176">
        <f t="shared" si="87"/>
        <v>2438.15</v>
      </c>
      <c r="M416" s="33">
        <v>2438.1559999999999</v>
      </c>
    </row>
    <row r="417" spans="1:13" ht="26.1" customHeight="1" x14ac:dyDescent="0.2">
      <c r="A417" s="32" t="s">
        <v>1045</v>
      </c>
      <c r="B417" s="32" t="s">
        <v>1046</v>
      </c>
      <c r="C417" s="32" t="s">
        <v>18</v>
      </c>
      <c r="D417" s="32" t="s">
        <v>1047</v>
      </c>
      <c r="E417" s="34" t="s">
        <v>20</v>
      </c>
      <c r="F417" s="33">
        <f t="shared" ref="F417:F428" si="96">ROUND(M417,2)</f>
        <v>1084.71</v>
      </c>
      <c r="G417" s="36">
        <v>16.489999999999998</v>
      </c>
      <c r="H417" s="36">
        <f t="shared" si="94"/>
        <v>21.24</v>
      </c>
      <c r="I417" s="36">
        <f t="shared" si="95"/>
        <v>23039.24</v>
      </c>
      <c r="J417" s="97">
        <f>I417 / J9</f>
        <v>1.9191620576755513E-3</v>
      </c>
      <c r="K417" s="176">
        <f t="shared" si="87"/>
        <v>1084.71</v>
      </c>
      <c r="M417" s="33">
        <v>1084.71</v>
      </c>
    </row>
    <row r="418" spans="1:13" ht="26.1" customHeight="1" x14ac:dyDescent="0.2">
      <c r="A418" s="32" t="s">
        <v>1048</v>
      </c>
      <c r="B418" s="32" t="s">
        <v>1049</v>
      </c>
      <c r="C418" s="32" t="s">
        <v>18</v>
      </c>
      <c r="D418" s="32" t="s">
        <v>1050</v>
      </c>
      <c r="E418" s="34" t="s">
        <v>20</v>
      </c>
      <c r="F418" s="33">
        <v>3522.86</v>
      </c>
      <c r="G418" s="36">
        <v>9.18</v>
      </c>
      <c r="H418" s="36">
        <f t="shared" si="94"/>
        <v>11.83</v>
      </c>
      <c r="I418" s="36">
        <f t="shared" si="95"/>
        <v>41675.43</v>
      </c>
      <c r="J418" s="97">
        <f>I418 / J9</f>
        <v>3.4715513182428498E-3</v>
      </c>
      <c r="K418" s="176">
        <f t="shared" si="87"/>
        <v>3522.86</v>
      </c>
      <c r="M418" s="33">
        <v>3522.866</v>
      </c>
    </row>
    <row r="419" spans="1:13" ht="24" customHeight="1" x14ac:dyDescent="0.2">
      <c r="A419" s="92" t="s">
        <v>1051</v>
      </c>
      <c r="B419" s="92" t="s">
        <v>13</v>
      </c>
      <c r="C419" s="92"/>
      <c r="D419" s="92" t="s">
        <v>1052</v>
      </c>
      <c r="E419" s="93"/>
      <c r="F419" s="94">
        <v>1</v>
      </c>
      <c r="G419" s="94" t="s">
        <v>15</v>
      </c>
      <c r="H419" s="95">
        <f>ROUND(I420,2)</f>
        <v>49690.65</v>
      </c>
      <c r="I419" s="95">
        <f>ROUND(F419 * H419,2)</f>
        <v>49690.65</v>
      </c>
      <c r="J419" s="96">
        <f>I419 / J9</f>
        <v>4.1392168361992681E-3</v>
      </c>
      <c r="K419" s="176">
        <f t="shared" si="87"/>
        <v>1</v>
      </c>
      <c r="M419" s="94">
        <v>1</v>
      </c>
    </row>
    <row r="420" spans="1:13" ht="26.1" customHeight="1" x14ac:dyDescent="0.2">
      <c r="A420" s="32" t="s">
        <v>1053</v>
      </c>
      <c r="B420" s="32" t="s">
        <v>1054</v>
      </c>
      <c r="C420" s="32" t="s">
        <v>18</v>
      </c>
      <c r="D420" s="32" t="s">
        <v>1055</v>
      </c>
      <c r="E420" s="34" t="s">
        <v>20</v>
      </c>
      <c r="F420" s="33">
        <f t="shared" si="96"/>
        <v>1375.71</v>
      </c>
      <c r="G420" s="36">
        <v>28.04</v>
      </c>
      <c r="H420" s="36">
        <f t="shared" si="94"/>
        <v>36.119999999999997</v>
      </c>
      <c r="I420" s="36">
        <f t="shared" si="95"/>
        <v>49690.65</v>
      </c>
      <c r="J420" s="97">
        <f>I420 / J9</f>
        <v>4.1392168361992681E-3</v>
      </c>
      <c r="K420" s="176">
        <f t="shared" si="87"/>
        <v>1375.71</v>
      </c>
      <c r="M420" s="33">
        <v>1375.71</v>
      </c>
    </row>
    <row r="421" spans="1:13" ht="24" customHeight="1" x14ac:dyDescent="0.2">
      <c r="A421" s="92" t="s">
        <v>1056</v>
      </c>
      <c r="B421" s="92" t="s">
        <v>13</v>
      </c>
      <c r="C421" s="92"/>
      <c r="D421" s="92" t="s">
        <v>1057</v>
      </c>
      <c r="E421" s="93"/>
      <c r="F421" s="94">
        <v>1</v>
      </c>
      <c r="G421" s="94" t="s">
        <v>15</v>
      </c>
      <c r="H421" s="95">
        <f>I422</f>
        <v>629.29999999999995</v>
      </c>
      <c r="I421" s="95">
        <f>ROUND(F421 * H421,2)</f>
        <v>629.29999999999995</v>
      </c>
      <c r="J421" s="96">
        <f>I421 / J9</f>
        <v>5.2420508788277056E-5</v>
      </c>
      <c r="K421" s="176">
        <f t="shared" si="87"/>
        <v>1</v>
      </c>
      <c r="M421" s="94">
        <v>1</v>
      </c>
    </row>
    <row r="422" spans="1:13" ht="26.1" customHeight="1" x14ac:dyDescent="0.2">
      <c r="A422" s="32" t="s">
        <v>1058</v>
      </c>
      <c r="B422" s="32" t="s">
        <v>1059</v>
      </c>
      <c r="C422" s="32" t="s">
        <v>18</v>
      </c>
      <c r="D422" s="32" t="s">
        <v>1060</v>
      </c>
      <c r="E422" s="34" t="s">
        <v>29</v>
      </c>
      <c r="F422" s="177">
        <f t="shared" si="96"/>
        <v>77.5</v>
      </c>
      <c r="G422" s="36">
        <v>6.3</v>
      </c>
      <c r="H422" s="36">
        <f t="shared" si="94"/>
        <v>8.1199999999999992</v>
      </c>
      <c r="I422" s="36">
        <f t="shared" si="95"/>
        <v>629.29999999999995</v>
      </c>
      <c r="J422" s="97">
        <f>I422 / J9</f>
        <v>5.2420508788277056E-5</v>
      </c>
      <c r="K422" s="176">
        <f t="shared" si="87"/>
        <v>77.5</v>
      </c>
      <c r="M422" s="33">
        <v>77.5</v>
      </c>
    </row>
    <row r="423" spans="1:13" ht="24" customHeight="1" x14ac:dyDescent="0.2">
      <c r="A423" s="92" t="s">
        <v>1061</v>
      </c>
      <c r="B423" s="92" t="s">
        <v>13</v>
      </c>
      <c r="C423" s="92"/>
      <c r="D423" s="92" t="s">
        <v>244</v>
      </c>
      <c r="E423" s="93"/>
      <c r="F423" s="94">
        <v>1</v>
      </c>
      <c r="G423" s="94" t="s">
        <v>15</v>
      </c>
      <c r="H423" s="95">
        <f>ROUND(I424 + I425,2)</f>
        <v>4627.75</v>
      </c>
      <c r="I423" s="95">
        <f>ROUND(F423 * H423,2)</f>
        <v>4627.75</v>
      </c>
      <c r="J423" s="96">
        <f>I423 / J9</f>
        <v>3.8549024240417789E-4</v>
      </c>
      <c r="K423" s="176">
        <f t="shared" si="87"/>
        <v>1</v>
      </c>
      <c r="M423" s="94">
        <v>1</v>
      </c>
    </row>
    <row r="424" spans="1:13" ht="26.1" customHeight="1" x14ac:dyDescent="0.2">
      <c r="A424" s="32" t="s">
        <v>1062</v>
      </c>
      <c r="B424" s="32" t="s">
        <v>1063</v>
      </c>
      <c r="C424" s="32" t="s">
        <v>18</v>
      </c>
      <c r="D424" s="32" t="s">
        <v>1064</v>
      </c>
      <c r="E424" s="34" t="s">
        <v>20</v>
      </c>
      <c r="F424" s="33">
        <f t="shared" si="96"/>
        <v>94.29</v>
      </c>
      <c r="G424" s="36">
        <v>21.93</v>
      </c>
      <c r="H424" s="36">
        <f t="shared" si="94"/>
        <v>28.25</v>
      </c>
      <c r="I424" s="36">
        <f t="shared" si="95"/>
        <v>2663.69</v>
      </c>
      <c r="J424" s="97">
        <f>I424 / J9</f>
        <v>2.2188460997019818E-4</v>
      </c>
      <c r="K424" s="176">
        <f t="shared" si="87"/>
        <v>94.29</v>
      </c>
      <c r="M424" s="33">
        <v>94.29</v>
      </c>
    </row>
    <row r="425" spans="1:13" ht="39" customHeight="1" x14ac:dyDescent="0.2">
      <c r="A425" s="32" t="s">
        <v>1065</v>
      </c>
      <c r="B425" s="32" t="s">
        <v>1066</v>
      </c>
      <c r="C425" s="32" t="s">
        <v>18</v>
      </c>
      <c r="D425" s="32" t="s">
        <v>1067</v>
      </c>
      <c r="E425" s="34" t="s">
        <v>20</v>
      </c>
      <c r="F425" s="33">
        <f t="shared" si="96"/>
        <v>94.29</v>
      </c>
      <c r="G425" s="36">
        <v>16.170000000000002</v>
      </c>
      <c r="H425" s="36">
        <f t="shared" si="94"/>
        <v>20.83</v>
      </c>
      <c r="I425" s="36">
        <f t="shared" si="95"/>
        <v>1964.06</v>
      </c>
      <c r="J425" s="97">
        <f>I425 / J9</f>
        <v>1.6360563243397971E-4</v>
      </c>
      <c r="K425" s="176">
        <f t="shared" si="87"/>
        <v>94.29</v>
      </c>
      <c r="M425" s="33">
        <v>94.29</v>
      </c>
    </row>
    <row r="426" spans="1:13" ht="24" customHeight="1" x14ac:dyDescent="0.2">
      <c r="A426" s="92" t="s">
        <v>1068</v>
      </c>
      <c r="B426" s="92" t="s">
        <v>13</v>
      </c>
      <c r="C426" s="92"/>
      <c r="D426" s="92" t="s">
        <v>3257</v>
      </c>
      <c r="E426" s="93"/>
      <c r="F426" s="94">
        <v>1</v>
      </c>
      <c r="G426" s="94" t="s">
        <v>15</v>
      </c>
      <c r="H426" s="95">
        <f>ROUND(I427 + I428,2)</f>
        <v>13051.19</v>
      </c>
      <c r="I426" s="95">
        <f>ROUND(F426 * H426,2)</f>
        <v>13051.19</v>
      </c>
      <c r="J426" s="96">
        <f>I426 / J9</f>
        <v>1.0871603688105413E-3</v>
      </c>
      <c r="K426" s="176">
        <f t="shared" si="87"/>
        <v>1</v>
      </c>
      <c r="M426" s="94">
        <v>1</v>
      </c>
    </row>
    <row r="427" spans="1:13" ht="39" customHeight="1" x14ac:dyDescent="0.2">
      <c r="A427" s="32" t="s">
        <v>1069</v>
      </c>
      <c r="B427" s="32" t="s">
        <v>1070</v>
      </c>
      <c r="C427" s="32" t="s">
        <v>18</v>
      </c>
      <c r="D427" s="32" t="s">
        <v>1071</v>
      </c>
      <c r="E427" s="34" t="s">
        <v>20</v>
      </c>
      <c r="F427" s="33">
        <f t="shared" si="96"/>
        <v>2.88</v>
      </c>
      <c r="G427" s="36">
        <v>889.41</v>
      </c>
      <c r="H427" s="36">
        <f t="shared" si="94"/>
        <v>1145.74</v>
      </c>
      <c r="I427" s="36">
        <f t="shared" si="95"/>
        <v>3299.73</v>
      </c>
      <c r="J427" s="97">
        <f>I427 / J9</f>
        <v>2.7486655881764094E-4</v>
      </c>
      <c r="K427" s="176">
        <f t="shared" si="87"/>
        <v>2.88</v>
      </c>
      <c r="M427" s="33">
        <v>2.88</v>
      </c>
    </row>
    <row r="428" spans="1:13" ht="24" customHeight="1" x14ac:dyDescent="0.2">
      <c r="A428" s="32" t="s">
        <v>1072</v>
      </c>
      <c r="B428" s="32" t="s">
        <v>1073</v>
      </c>
      <c r="C428" s="32" t="s">
        <v>23</v>
      </c>
      <c r="D428" s="32" t="s">
        <v>1074</v>
      </c>
      <c r="E428" s="34" t="s">
        <v>20</v>
      </c>
      <c r="F428" s="33">
        <f t="shared" si="96"/>
        <v>10.65</v>
      </c>
      <c r="G428" s="36">
        <v>710.78</v>
      </c>
      <c r="H428" s="36">
        <f t="shared" si="94"/>
        <v>915.63</v>
      </c>
      <c r="I428" s="36">
        <f t="shared" si="95"/>
        <v>9751.4599999999991</v>
      </c>
      <c r="J428" s="97">
        <f>I428 / J9</f>
        <v>8.1229380999290029E-4</v>
      </c>
      <c r="K428" s="176">
        <f t="shared" si="87"/>
        <v>10.65</v>
      </c>
      <c r="M428" s="33">
        <v>10.65</v>
      </c>
    </row>
    <row r="429" spans="1:13" ht="24" customHeight="1" x14ac:dyDescent="0.2">
      <c r="A429" s="92" t="s">
        <v>1075</v>
      </c>
      <c r="B429" s="92" t="s">
        <v>13</v>
      </c>
      <c r="C429" s="92"/>
      <c r="D429" s="92" t="s">
        <v>1076</v>
      </c>
      <c r="E429" s="93"/>
      <c r="F429" s="94">
        <v>1</v>
      </c>
      <c r="G429" s="94" t="s">
        <v>15</v>
      </c>
      <c r="H429" s="95">
        <f>ROUND(I430 + I432 + I438,2)</f>
        <v>108130.55</v>
      </c>
      <c r="I429" s="95">
        <f>ROUND(F429 * H429,2)</f>
        <v>108130.55</v>
      </c>
      <c r="J429" s="96">
        <f>I429 / J9</f>
        <v>9.0072436779854315E-3</v>
      </c>
      <c r="K429" s="176">
        <f t="shared" si="87"/>
        <v>1</v>
      </c>
      <c r="M429" s="94">
        <v>1</v>
      </c>
    </row>
    <row r="430" spans="1:13" ht="24" customHeight="1" x14ac:dyDescent="0.2">
      <c r="A430" s="92" t="s">
        <v>1077</v>
      </c>
      <c r="B430" s="92" t="s">
        <v>13</v>
      </c>
      <c r="C430" s="92"/>
      <c r="D430" s="92" t="s">
        <v>1078</v>
      </c>
      <c r="E430" s="93"/>
      <c r="F430" s="94">
        <v>1</v>
      </c>
      <c r="G430" s="94" t="s">
        <v>15</v>
      </c>
      <c r="H430" s="95">
        <f>I431</f>
        <v>595.44000000000005</v>
      </c>
      <c r="I430" s="95">
        <f>ROUND(F430 * H430,2)</f>
        <v>595.44000000000005</v>
      </c>
      <c r="J430" s="96">
        <f>I430 / J9</f>
        <v>4.9599980538521679E-5</v>
      </c>
      <c r="K430" s="176">
        <f t="shared" si="87"/>
        <v>1</v>
      </c>
      <c r="M430" s="94">
        <v>1</v>
      </c>
    </row>
    <row r="431" spans="1:13" ht="26.1" customHeight="1" x14ac:dyDescent="0.2">
      <c r="A431" s="32" t="s">
        <v>1079</v>
      </c>
      <c r="B431" s="32" t="s">
        <v>1080</v>
      </c>
      <c r="C431" s="32" t="s">
        <v>18</v>
      </c>
      <c r="D431" s="32" t="s">
        <v>1081</v>
      </c>
      <c r="E431" s="34" t="s">
        <v>25</v>
      </c>
      <c r="F431" s="33">
        <f t="shared" ref="F431" si="97">ROUND(M431,2)</f>
        <v>4</v>
      </c>
      <c r="G431" s="36">
        <v>115.56</v>
      </c>
      <c r="H431" s="36">
        <f t="shared" ref="H431" si="98">ROUND(ROUND(G431 * $J$10, 2) + G431, 2)</f>
        <v>148.86000000000001</v>
      </c>
      <c r="I431" s="36">
        <f t="shared" ref="I431" si="99">ROUND(F431 * H431,2)</f>
        <v>595.44000000000005</v>
      </c>
      <c r="J431" s="97">
        <f>I431 / J9</f>
        <v>4.9599980538521679E-5</v>
      </c>
      <c r="K431" s="176">
        <f t="shared" si="87"/>
        <v>4</v>
      </c>
      <c r="M431" s="33">
        <v>4</v>
      </c>
    </row>
    <row r="432" spans="1:13" ht="24" customHeight="1" x14ac:dyDescent="0.2">
      <c r="A432" s="92" t="s">
        <v>1082</v>
      </c>
      <c r="B432" s="92" t="s">
        <v>13</v>
      </c>
      <c r="C432" s="92"/>
      <c r="D432" s="92" t="s">
        <v>1083</v>
      </c>
      <c r="E432" s="93"/>
      <c r="F432" s="94">
        <v>1</v>
      </c>
      <c r="G432" s="94" t="s">
        <v>15</v>
      </c>
      <c r="H432" s="95">
        <f>ROUND(I433 + I434 + I435 + I436 + I437,2)</f>
        <v>70259.8</v>
      </c>
      <c r="I432" s="95">
        <f>ROUND(F432 * H432,2)</f>
        <v>70259.8</v>
      </c>
      <c r="J432" s="96">
        <f>I432 / J9</f>
        <v>5.8526211081560281E-3</v>
      </c>
      <c r="K432" s="176">
        <f t="shared" si="87"/>
        <v>1</v>
      </c>
      <c r="M432" s="94">
        <v>1</v>
      </c>
    </row>
    <row r="433" spans="1:13" ht="51.95" customHeight="1" x14ac:dyDescent="0.2">
      <c r="A433" s="32" t="s">
        <v>1084</v>
      </c>
      <c r="B433" s="32" t="s">
        <v>576</v>
      </c>
      <c r="C433" s="32" t="s">
        <v>18</v>
      </c>
      <c r="D433" s="32" t="s">
        <v>577</v>
      </c>
      <c r="E433" s="34" t="s">
        <v>25</v>
      </c>
      <c r="F433" s="33">
        <f t="shared" ref="F433:F443" si="100">ROUND(M433,2)</f>
        <v>63</v>
      </c>
      <c r="G433" s="36">
        <v>559.71</v>
      </c>
      <c r="H433" s="36">
        <f t="shared" ref="H433:H443" si="101">ROUND(ROUND(G433 * $J$10, 2) + G433, 2)</f>
        <v>721.02</v>
      </c>
      <c r="I433" s="36">
        <f t="shared" ref="I433:I443" si="102">ROUND(F433 * H433,2)</f>
        <v>45424.26</v>
      </c>
      <c r="J433" s="97">
        <f>I433 / J9</f>
        <v>3.7838277777387289E-3</v>
      </c>
      <c r="K433" s="176">
        <f t="shared" si="87"/>
        <v>63</v>
      </c>
      <c r="M433" s="33">
        <v>63</v>
      </c>
    </row>
    <row r="434" spans="1:13" ht="65.099999999999994" customHeight="1" x14ac:dyDescent="0.2">
      <c r="A434" s="32" t="s">
        <v>1085</v>
      </c>
      <c r="B434" s="32" t="s">
        <v>1086</v>
      </c>
      <c r="C434" s="32" t="s">
        <v>18</v>
      </c>
      <c r="D434" s="32" t="s">
        <v>1087</v>
      </c>
      <c r="E434" s="34" t="s">
        <v>25</v>
      </c>
      <c r="F434" s="33">
        <f t="shared" si="100"/>
        <v>18</v>
      </c>
      <c r="G434" s="36">
        <v>431.71</v>
      </c>
      <c r="H434" s="36">
        <f t="shared" si="101"/>
        <v>556.13</v>
      </c>
      <c r="I434" s="36">
        <f t="shared" si="102"/>
        <v>10010.34</v>
      </c>
      <c r="J434" s="97">
        <f>I434 / J9</f>
        <v>8.3385843944643468E-4</v>
      </c>
      <c r="K434" s="176">
        <f t="shared" si="87"/>
        <v>18</v>
      </c>
      <c r="M434" s="33">
        <v>18</v>
      </c>
    </row>
    <row r="435" spans="1:13" ht="51.95" customHeight="1" x14ac:dyDescent="0.2">
      <c r="A435" s="32" t="s">
        <v>1088</v>
      </c>
      <c r="B435" s="32" t="s">
        <v>1089</v>
      </c>
      <c r="C435" s="32" t="s">
        <v>18</v>
      </c>
      <c r="D435" s="32" t="s">
        <v>1090</v>
      </c>
      <c r="E435" s="34" t="s">
        <v>25</v>
      </c>
      <c r="F435" s="33">
        <f t="shared" si="100"/>
        <v>4</v>
      </c>
      <c r="G435" s="36">
        <v>929.33</v>
      </c>
      <c r="H435" s="36">
        <f t="shared" si="101"/>
        <v>1197.1600000000001</v>
      </c>
      <c r="I435" s="36">
        <f t="shared" si="102"/>
        <v>4788.6400000000003</v>
      </c>
      <c r="J435" s="97">
        <f>I435 / J9</f>
        <v>3.9889233307467833E-4</v>
      </c>
      <c r="K435" s="176">
        <f t="shared" si="87"/>
        <v>4</v>
      </c>
      <c r="M435" s="33">
        <v>4</v>
      </c>
    </row>
    <row r="436" spans="1:13" ht="26.1" customHeight="1" x14ac:dyDescent="0.2">
      <c r="A436" s="32" t="s">
        <v>1091</v>
      </c>
      <c r="B436" s="32" t="s">
        <v>585</v>
      </c>
      <c r="C436" s="32" t="s">
        <v>18</v>
      </c>
      <c r="D436" s="32" t="s">
        <v>586</v>
      </c>
      <c r="E436" s="34" t="s">
        <v>25</v>
      </c>
      <c r="F436" s="33">
        <f t="shared" si="100"/>
        <v>6</v>
      </c>
      <c r="G436" s="36">
        <v>762.94</v>
      </c>
      <c r="H436" s="36">
        <f t="shared" si="101"/>
        <v>982.82</v>
      </c>
      <c r="I436" s="36">
        <f t="shared" si="102"/>
        <v>5896.92</v>
      </c>
      <c r="J436" s="97">
        <f>I436 / J9</f>
        <v>4.9121173793702005E-4</v>
      </c>
      <c r="K436" s="176">
        <f t="shared" si="87"/>
        <v>6</v>
      </c>
      <c r="M436" s="33">
        <v>6</v>
      </c>
    </row>
    <row r="437" spans="1:13" ht="51.95" customHeight="1" x14ac:dyDescent="0.2">
      <c r="A437" s="32" t="s">
        <v>1092</v>
      </c>
      <c r="B437" s="32" t="s">
        <v>579</v>
      </c>
      <c r="C437" s="32" t="s">
        <v>18</v>
      </c>
      <c r="D437" s="32" t="s">
        <v>580</v>
      </c>
      <c r="E437" s="34" t="s">
        <v>25</v>
      </c>
      <c r="F437" s="33">
        <f t="shared" si="100"/>
        <v>4</v>
      </c>
      <c r="G437" s="36">
        <v>803.38</v>
      </c>
      <c r="H437" s="36">
        <f t="shared" si="101"/>
        <v>1034.9100000000001</v>
      </c>
      <c r="I437" s="36">
        <f t="shared" si="102"/>
        <v>4139.6400000000003</v>
      </c>
      <c r="J437" s="97">
        <f>I437 / J9</f>
        <v>3.4483081995916612E-4</v>
      </c>
      <c r="K437" s="176">
        <f t="shared" si="87"/>
        <v>4</v>
      </c>
      <c r="M437" s="33">
        <v>4</v>
      </c>
    </row>
    <row r="438" spans="1:13" ht="24" customHeight="1" x14ac:dyDescent="0.2">
      <c r="A438" s="92" t="s">
        <v>1093</v>
      </c>
      <c r="B438" s="92" t="s">
        <v>13</v>
      </c>
      <c r="C438" s="92"/>
      <c r="D438" s="92" t="s">
        <v>1094</v>
      </c>
      <c r="E438" s="93"/>
      <c r="F438" s="94">
        <v>1</v>
      </c>
      <c r="G438" s="94" t="s">
        <v>15</v>
      </c>
      <c r="H438" s="95">
        <f>ROUND(I439 + I440 + I441 + I442 + I443,2)</f>
        <v>37275.31</v>
      </c>
      <c r="I438" s="95">
        <f>ROUND(F438 * H438,2)</f>
        <v>37275.31</v>
      </c>
      <c r="J438" s="96">
        <f>I438 / J9</f>
        <v>3.1050225892908811E-3</v>
      </c>
      <c r="K438" s="176">
        <f t="shared" si="87"/>
        <v>1</v>
      </c>
      <c r="M438" s="94">
        <v>1</v>
      </c>
    </row>
    <row r="439" spans="1:13" ht="51.95" customHeight="1" x14ac:dyDescent="0.2">
      <c r="A439" s="32" t="s">
        <v>1095</v>
      </c>
      <c r="B439" s="32" t="s">
        <v>1096</v>
      </c>
      <c r="C439" s="32" t="s">
        <v>18</v>
      </c>
      <c r="D439" s="32" t="s">
        <v>1097</v>
      </c>
      <c r="E439" s="34" t="s">
        <v>25</v>
      </c>
      <c r="F439" s="33">
        <f t="shared" si="100"/>
        <v>32</v>
      </c>
      <c r="G439" s="36">
        <v>295.08999999999997</v>
      </c>
      <c r="H439" s="36">
        <f t="shared" si="101"/>
        <v>380.13</v>
      </c>
      <c r="I439" s="36">
        <f t="shared" si="102"/>
        <v>12164.16</v>
      </c>
      <c r="J439" s="97">
        <f>I439 / J9</f>
        <v>1.0132710252375786E-3</v>
      </c>
      <c r="K439" s="176">
        <f t="shared" si="87"/>
        <v>32</v>
      </c>
      <c r="M439" s="33">
        <v>32</v>
      </c>
    </row>
    <row r="440" spans="1:13" ht="39" customHeight="1" x14ac:dyDescent="0.2">
      <c r="A440" s="32" t="s">
        <v>1098</v>
      </c>
      <c r="B440" s="32" t="s">
        <v>1099</v>
      </c>
      <c r="C440" s="32" t="s">
        <v>18</v>
      </c>
      <c r="D440" s="32" t="s">
        <v>1100</v>
      </c>
      <c r="E440" s="34" t="s">
        <v>25</v>
      </c>
      <c r="F440" s="33">
        <f t="shared" si="100"/>
        <v>75</v>
      </c>
      <c r="G440" s="36">
        <v>58.55</v>
      </c>
      <c r="H440" s="36">
        <f t="shared" si="101"/>
        <v>75.42</v>
      </c>
      <c r="I440" s="36">
        <f t="shared" si="102"/>
        <v>5656.5</v>
      </c>
      <c r="J440" s="97">
        <f>I440 / J9</f>
        <v>4.7118482116778832E-4</v>
      </c>
      <c r="K440" s="176">
        <f t="shared" si="87"/>
        <v>75</v>
      </c>
      <c r="M440" s="33">
        <v>75</v>
      </c>
    </row>
    <row r="441" spans="1:13" ht="39" customHeight="1" x14ac:dyDescent="0.2">
      <c r="A441" s="32" t="s">
        <v>1101</v>
      </c>
      <c r="B441" s="32" t="s">
        <v>1102</v>
      </c>
      <c r="C441" s="32" t="s">
        <v>18</v>
      </c>
      <c r="D441" s="32" t="s">
        <v>1103</v>
      </c>
      <c r="E441" s="34" t="s">
        <v>25</v>
      </c>
      <c r="F441" s="33">
        <f t="shared" si="100"/>
        <v>12</v>
      </c>
      <c r="G441" s="36">
        <v>329.11</v>
      </c>
      <c r="H441" s="36">
        <f t="shared" si="101"/>
        <v>423.96</v>
      </c>
      <c r="I441" s="36">
        <f t="shared" si="102"/>
        <v>5087.5200000000004</v>
      </c>
      <c r="J441" s="97">
        <f>I441 / J9</f>
        <v>4.2378895100990833E-4</v>
      </c>
      <c r="K441" s="176">
        <f t="shared" si="87"/>
        <v>12</v>
      </c>
      <c r="M441" s="33">
        <v>12</v>
      </c>
    </row>
    <row r="442" spans="1:13" ht="26.1" customHeight="1" x14ac:dyDescent="0.2">
      <c r="A442" s="32" t="s">
        <v>1104</v>
      </c>
      <c r="B442" s="32" t="s">
        <v>582</v>
      </c>
      <c r="C442" s="32" t="s">
        <v>18</v>
      </c>
      <c r="D442" s="32" t="s">
        <v>583</v>
      </c>
      <c r="E442" s="34" t="s">
        <v>25</v>
      </c>
      <c r="F442" s="33">
        <f t="shared" si="100"/>
        <v>67</v>
      </c>
      <c r="G442" s="36">
        <v>39.89</v>
      </c>
      <c r="H442" s="36">
        <f t="shared" si="101"/>
        <v>51.39</v>
      </c>
      <c r="I442" s="36">
        <f t="shared" si="102"/>
        <v>3443.13</v>
      </c>
      <c r="J442" s="97">
        <f>I442 / J9</f>
        <v>2.8681173752451991E-4</v>
      </c>
      <c r="K442" s="176">
        <f t="shared" si="87"/>
        <v>67</v>
      </c>
      <c r="M442" s="33">
        <v>67</v>
      </c>
    </row>
    <row r="443" spans="1:13" ht="51.95" customHeight="1" x14ac:dyDescent="0.2">
      <c r="A443" s="32" t="s">
        <v>3258</v>
      </c>
      <c r="B443" s="32" t="s">
        <v>3259</v>
      </c>
      <c r="C443" s="32" t="s">
        <v>18</v>
      </c>
      <c r="D443" s="32" t="s">
        <v>3260</v>
      </c>
      <c r="E443" s="34" t="s">
        <v>25</v>
      </c>
      <c r="F443" s="33">
        <f t="shared" si="100"/>
        <v>20</v>
      </c>
      <c r="G443" s="36">
        <v>424</v>
      </c>
      <c r="H443" s="36">
        <f t="shared" si="101"/>
        <v>546.20000000000005</v>
      </c>
      <c r="I443" s="36">
        <f t="shared" si="102"/>
        <v>10924</v>
      </c>
      <c r="J443" s="97">
        <f>I443 / J9</f>
        <v>9.0996605435108625E-4</v>
      </c>
      <c r="K443" s="176">
        <f t="shared" si="87"/>
        <v>20</v>
      </c>
      <c r="M443" s="33">
        <v>20</v>
      </c>
    </row>
    <row r="444" spans="1:13" ht="24" customHeight="1" x14ac:dyDescent="0.2">
      <c r="A444" s="92" t="s">
        <v>1105</v>
      </c>
      <c r="B444" s="92" t="s">
        <v>13</v>
      </c>
      <c r="C444" s="92"/>
      <c r="D444" s="92" t="s">
        <v>1106</v>
      </c>
      <c r="E444" s="93"/>
      <c r="F444" s="94">
        <v>1</v>
      </c>
      <c r="G444" s="94" t="s">
        <v>15</v>
      </c>
      <c r="H444" s="95">
        <f>ROUND(I445 + I484,2)</f>
        <v>517257.7</v>
      </c>
      <c r="I444" s="95">
        <f>ROUND(F444 * H444,2)</f>
        <v>517257.7</v>
      </c>
      <c r="J444" s="96">
        <f>I444 / J9</f>
        <v>4.3087417461709798E-2</v>
      </c>
      <c r="K444" s="176">
        <f t="shared" si="87"/>
        <v>1</v>
      </c>
      <c r="M444" s="94">
        <v>1</v>
      </c>
    </row>
    <row r="445" spans="1:13" ht="24" customHeight="1" x14ac:dyDescent="0.2">
      <c r="A445" s="92" t="s">
        <v>1107</v>
      </c>
      <c r="B445" s="92" t="s">
        <v>13</v>
      </c>
      <c r="C445" s="92"/>
      <c r="D445" s="92" t="s">
        <v>1108</v>
      </c>
      <c r="E445" s="93"/>
      <c r="F445" s="94">
        <v>1</v>
      </c>
      <c r="G445" s="94" t="s">
        <v>15</v>
      </c>
      <c r="H445" s="95">
        <f>ROUND(I446 + I447 + I448 + I449 + I450 + I451 + I452 + I453 + I454 + I455 + I456 + I457 + I458 + I459 + I460 + I461 + I462 + I463 + I464 + I465 + I466 + I467 + I468 + I469 + I470 + I471 + I472 + I473 + I474 + I475 + I476 + I477 + I478 + I479 + I480 + I481 + I482 + I483,2)</f>
        <v>155554.32999999999</v>
      </c>
      <c r="I445" s="95">
        <f>ROUND(F445 * H445,2)</f>
        <v>155554.32999999999</v>
      </c>
      <c r="J445" s="96">
        <f>I445 / J9</f>
        <v>1.2957630895947161E-2</v>
      </c>
      <c r="K445" s="176">
        <f t="shared" si="87"/>
        <v>1</v>
      </c>
      <c r="M445" s="94">
        <v>1</v>
      </c>
    </row>
    <row r="446" spans="1:13" ht="39" customHeight="1" x14ac:dyDescent="0.2">
      <c r="A446" s="32" t="s">
        <v>1109</v>
      </c>
      <c r="B446" s="32" t="s">
        <v>1110</v>
      </c>
      <c r="C446" s="32" t="s">
        <v>18</v>
      </c>
      <c r="D446" s="32" t="s">
        <v>1111</v>
      </c>
      <c r="E446" s="34" t="s">
        <v>29</v>
      </c>
      <c r="F446" s="33">
        <f t="shared" ref="F446:F509" si="103">ROUND(M446,2)</f>
        <v>37.04</v>
      </c>
      <c r="G446" s="36">
        <v>25.75</v>
      </c>
      <c r="H446" s="36">
        <f t="shared" ref="H446:H509" si="104">ROUND(ROUND(G446 * $J$10, 2) + G446, 2)</f>
        <v>33.17</v>
      </c>
      <c r="I446" s="36">
        <f t="shared" ref="I446:I509" si="105">ROUND(F446 * H446,2)</f>
        <v>1228.6199999999999</v>
      </c>
      <c r="J446" s="97">
        <f>I446 / J9</f>
        <v>1.023436922095232E-4</v>
      </c>
      <c r="K446" s="176">
        <f t="shared" si="87"/>
        <v>37.04</v>
      </c>
      <c r="M446" s="33">
        <v>37.04</v>
      </c>
    </row>
    <row r="447" spans="1:13" ht="39" customHeight="1" x14ac:dyDescent="0.2">
      <c r="A447" s="32" t="s">
        <v>1112</v>
      </c>
      <c r="B447" s="32" t="s">
        <v>1113</v>
      </c>
      <c r="C447" s="32" t="s">
        <v>18</v>
      </c>
      <c r="D447" s="32" t="s">
        <v>1114</v>
      </c>
      <c r="E447" s="34" t="s">
        <v>29</v>
      </c>
      <c r="F447" s="33">
        <f t="shared" si="103"/>
        <v>8.89</v>
      </c>
      <c r="G447" s="36">
        <v>29.32</v>
      </c>
      <c r="H447" s="36">
        <f t="shared" si="104"/>
        <v>37.770000000000003</v>
      </c>
      <c r="I447" s="36">
        <f t="shared" si="105"/>
        <v>335.78</v>
      </c>
      <c r="J447" s="97">
        <f>I447 / J9</f>
        <v>2.7970377309594262E-5</v>
      </c>
      <c r="K447" s="176">
        <f t="shared" si="87"/>
        <v>8.89</v>
      </c>
      <c r="M447" s="33">
        <v>8.89</v>
      </c>
    </row>
    <row r="448" spans="1:13" ht="39" customHeight="1" x14ac:dyDescent="0.2">
      <c r="A448" s="32" t="s">
        <v>1115</v>
      </c>
      <c r="B448" s="32" t="s">
        <v>1116</v>
      </c>
      <c r="C448" s="32" t="s">
        <v>18</v>
      </c>
      <c r="D448" s="32" t="s">
        <v>1117</v>
      </c>
      <c r="E448" s="34" t="s">
        <v>25</v>
      </c>
      <c r="F448" s="33">
        <f t="shared" si="103"/>
        <v>7</v>
      </c>
      <c r="G448" s="36">
        <v>6.89</v>
      </c>
      <c r="H448" s="36">
        <f t="shared" si="104"/>
        <v>8.8800000000000008</v>
      </c>
      <c r="I448" s="36">
        <f t="shared" si="105"/>
        <v>62.16</v>
      </c>
      <c r="J448" s="97">
        <f>I448 / J9</f>
        <v>5.1779101005550639E-6</v>
      </c>
      <c r="K448" s="176">
        <f t="shared" si="87"/>
        <v>7</v>
      </c>
      <c r="M448" s="33">
        <v>7</v>
      </c>
    </row>
    <row r="449" spans="1:13" ht="51.95" customHeight="1" x14ac:dyDescent="0.2">
      <c r="A449" s="32" t="s">
        <v>1118</v>
      </c>
      <c r="B449" s="32" t="s">
        <v>1119</v>
      </c>
      <c r="C449" s="32" t="s">
        <v>18</v>
      </c>
      <c r="D449" s="32" t="s">
        <v>1120</v>
      </c>
      <c r="E449" s="34" t="s">
        <v>25</v>
      </c>
      <c r="F449" s="33">
        <f t="shared" si="103"/>
        <v>183</v>
      </c>
      <c r="G449" s="36">
        <v>5.76</v>
      </c>
      <c r="H449" s="36">
        <f t="shared" si="104"/>
        <v>7.42</v>
      </c>
      <c r="I449" s="36">
        <f t="shared" si="105"/>
        <v>1357.86</v>
      </c>
      <c r="J449" s="97">
        <f>I449 / J9</f>
        <v>1.131093469938819E-4</v>
      </c>
      <c r="K449" s="176">
        <f t="shared" si="87"/>
        <v>183</v>
      </c>
      <c r="M449" s="33">
        <v>183</v>
      </c>
    </row>
    <row r="450" spans="1:13" ht="39" customHeight="1" x14ac:dyDescent="0.2">
      <c r="A450" s="32" t="s">
        <v>1121</v>
      </c>
      <c r="B450" s="32" t="s">
        <v>1122</v>
      </c>
      <c r="C450" s="32" t="s">
        <v>18</v>
      </c>
      <c r="D450" s="32" t="s">
        <v>1123</v>
      </c>
      <c r="E450" s="34" t="s">
        <v>25</v>
      </c>
      <c r="F450" s="33">
        <f t="shared" si="103"/>
        <v>316</v>
      </c>
      <c r="G450" s="36">
        <v>5.03</v>
      </c>
      <c r="H450" s="36">
        <f t="shared" si="104"/>
        <v>6.48</v>
      </c>
      <c r="I450" s="36">
        <f t="shared" si="105"/>
        <v>2047.68</v>
      </c>
      <c r="J450" s="97">
        <f>I450 / J9</f>
        <v>1.7057115435496452E-4</v>
      </c>
      <c r="K450" s="176">
        <f t="shared" si="87"/>
        <v>316</v>
      </c>
      <c r="M450" s="33">
        <v>316</v>
      </c>
    </row>
    <row r="451" spans="1:13" ht="39" customHeight="1" x14ac:dyDescent="0.2">
      <c r="A451" s="32" t="s">
        <v>1124</v>
      </c>
      <c r="B451" s="32" t="s">
        <v>1125</v>
      </c>
      <c r="C451" s="32" t="s">
        <v>18</v>
      </c>
      <c r="D451" s="32" t="s">
        <v>1126</v>
      </c>
      <c r="E451" s="34" t="s">
        <v>25</v>
      </c>
      <c r="F451" s="33">
        <f t="shared" si="103"/>
        <v>69</v>
      </c>
      <c r="G451" s="36">
        <v>7.78</v>
      </c>
      <c r="H451" s="36">
        <f t="shared" si="104"/>
        <v>10.02</v>
      </c>
      <c r="I451" s="36">
        <f t="shared" si="105"/>
        <v>691.38</v>
      </c>
      <c r="J451" s="97">
        <f>I451 / J9</f>
        <v>5.7591754911868732E-5</v>
      </c>
      <c r="K451" s="176">
        <f t="shared" si="87"/>
        <v>69</v>
      </c>
      <c r="M451" s="33">
        <v>69</v>
      </c>
    </row>
    <row r="452" spans="1:13" ht="39" customHeight="1" x14ac:dyDescent="0.2">
      <c r="A452" s="32" t="s">
        <v>1127</v>
      </c>
      <c r="B452" s="32" t="s">
        <v>1128</v>
      </c>
      <c r="C452" s="32" t="s">
        <v>18</v>
      </c>
      <c r="D452" s="32" t="s">
        <v>1129</v>
      </c>
      <c r="E452" s="34" t="s">
        <v>25</v>
      </c>
      <c r="F452" s="33">
        <f t="shared" si="103"/>
        <v>12</v>
      </c>
      <c r="G452" s="36">
        <v>10.029999999999999</v>
      </c>
      <c r="H452" s="36">
        <f t="shared" si="104"/>
        <v>12.92</v>
      </c>
      <c r="I452" s="36">
        <f t="shared" si="105"/>
        <v>155.04</v>
      </c>
      <c r="J452" s="97">
        <f>I452 / J9</f>
        <v>1.29147873550524E-5</v>
      </c>
      <c r="K452" s="176">
        <f t="shared" si="87"/>
        <v>12</v>
      </c>
      <c r="M452" s="33">
        <v>12</v>
      </c>
    </row>
    <row r="453" spans="1:13" ht="26.1" customHeight="1" x14ac:dyDescent="0.2">
      <c r="A453" s="32" t="s">
        <v>1130</v>
      </c>
      <c r="B453" s="32" t="s">
        <v>337</v>
      </c>
      <c r="C453" s="32" t="s">
        <v>18</v>
      </c>
      <c r="D453" s="32" t="s">
        <v>338</v>
      </c>
      <c r="E453" s="34" t="s">
        <v>29</v>
      </c>
      <c r="F453" s="33">
        <f t="shared" si="103"/>
        <v>935.14</v>
      </c>
      <c r="G453" s="36">
        <v>5.31</v>
      </c>
      <c r="H453" s="36">
        <f t="shared" si="104"/>
        <v>6.84</v>
      </c>
      <c r="I453" s="36">
        <f t="shared" si="105"/>
        <v>6396.36</v>
      </c>
      <c r="J453" s="97">
        <f>I453 / J9</f>
        <v>5.328149461194721E-4</v>
      </c>
      <c r="K453" s="176">
        <f t="shared" si="87"/>
        <v>935.14</v>
      </c>
      <c r="M453" s="33">
        <v>935.14</v>
      </c>
    </row>
    <row r="454" spans="1:13" ht="26.1" customHeight="1" x14ac:dyDescent="0.2">
      <c r="A454" s="32" t="s">
        <v>1131</v>
      </c>
      <c r="B454" s="32" t="s">
        <v>340</v>
      </c>
      <c r="C454" s="32" t="s">
        <v>18</v>
      </c>
      <c r="D454" s="32" t="s">
        <v>341</v>
      </c>
      <c r="E454" s="34" t="s">
        <v>29</v>
      </c>
      <c r="F454" s="33">
        <f t="shared" si="103"/>
        <v>526.75</v>
      </c>
      <c r="G454" s="36">
        <v>10.59</v>
      </c>
      <c r="H454" s="36">
        <f t="shared" si="104"/>
        <v>13.64</v>
      </c>
      <c r="I454" s="36">
        <f t="shared" si="105"/>
        <v>7184.87</v>
      </c>
      <c r="J454" s="97">
        <f>I454 / J9</f>
        <v>5.9849760206201843E-4</v>
      </c>
      <c r="K454" s="176">
        <f t="shared" si="87"/>
        <v>526.75</v>
      </c>
      <c r="M454" s="33">
        <v>526.75</v>
      </c>
    </row>
    <row r="455" spans="1:13" ht="26.1" customHeight="1" x14ac:dyDescent="0.2">
      <c r="A455" s="32" t="s">
        <v>1132</v>
      </c>
      <c r="B455" s="32" t="s">
        <v>1133</v>
      </c>
      <c r="C455" s="32" t="s">
        <v>18</v>
      </c>
      <c r="D455" s="32" t="s">
        <v>1134</v>
      </c>
      <c r="E455" s="34" t="s">
        <v>25</v>
      </c>
      <c r="F455" s="33">
        <f t="shared" si="103"/>
        <v>118</v>
      </c>
      <c r="G455" s="36">
        <v>7.11</v>
      </c>
      <c r="H455" s="36">
        <f t="shared" si="104"/>
        <v>9.16</v>
      </c>
      <c r="I455" s="36">
        <f t="shared" si="105"/>
        <v>1080.8800000000001</v>
      </c>
      <c r="J455" s="97">
        <f>I455 / J9</f>
        <v>9.0036992752380278E-5</v>
      </c>
      <c r="K455" s="176">
        <f t="shared" si="87"/>
        <v>118</v>
      </c>
      <c r="M455" s="33">
        <v>118</v>
      </c>
    </row>
    <row r="456" spans="1:13" ht="26.1" customHeight="1" x14ac:dyDescent="0.2">
      <c r="A456" s="32" t="s">
        <v>1135</v>
      </c>
      <c r="B456" s="32" t="s">
        <v>1136</v>
      </c>
      <c r="C456" s="32" t="s">
        <v>18</v>
      </c>
      <c r="D456" s="32" t="s">
        <v>1137</v>
      </c>
      <c r="E456" s="34" t="s">
        <v>25</v>
      </c>
      <c r="F456" s="33">
        <f t="shared" si="103"/>
        <v>58</v>
      </c>
      <c r="G456" s="36">
        <v>11.16</v>
      </c>
      <c r="H456" s="36">
        <f t="shared" si="104"/>
        <v>14.38</v>
      </c>
      <c r="I456" s="36">
        <f t="shared" si="105"/>
        <v>834.04</v>
      </c>
      <c r="J456" s="97">
        <f>I456 / J9</f>
        <v>6.947529183183632E-5</v>
      </c>
      <c r="K456" s="176">
        <f t="shared" si="87"/>
        <v>58</v>
      </c>
      <c r="M456" s="33">
        <v>58</v>
      </c>
    </row>
    <row r="457" spans="1:13" ht="51.95" customHeight="1" x14ac:dyDescent="0.2">
      <c r="A457" s="32" t="s">
        <v>1138</v>
      </c>
      <c r="B457" s="32" t="s">
        <v>416</v>
      </c>
      <c r="C457" s="32" t="s">
        <v>18</v>
      </c>
      <c r="D457" s="32" t="s">
        <v>417</v>
      </c>
      <c r="E457" s="34" t="s">
        <v>25</v>
      </c>
      <c r="F457" s="33">
        <f t="shared" si="103"/>
        <v>61</v>
      </c>
      <c r="G457" s="36">
        <v>5.7</v>
      </c>
      <c r="H457" s="36">
        <f t="shared" si="104"/>
        <v>7.34</v>
      </c>
      <c r="I457" s="36">
        <f t="shared" si="105"/>
        <v>447.74</v>
      </c>
      <c r="J457" s="97">
        <f>I457 / J9</f>
        <v>3.7296613069860432E-5</v>
      </c>
      <c r="K457" s="176">
        <f t="shared" si="87"/>
        <v>61</v>
      </c>
      <c r="M457" s="33">
        <v>61</v>
      </c>
    </row>
    <row r="458" spans="1:13" ht="39" customHeight="1" x14ac:dyDescent="0.2">
      <c r="A458" s="32" t="s">
        <v>1139</v>
      </c>
      <c r="B458" s="32" t="s">
        <v>1140</v>
      </c>
      <c r="C458" s="32" t="s">
        <v>23</v>
      </c>
      <c r="D458" s="32" t="s">
        <v>1141</v>
      </c>
      <c r="E458" s="34" t="s">
        <v>25</v>
      </c>
      <c r="F458" s="33">
        <f t="shared" si="103"/>
        <v>6</v>
      </c>
      <c r="G458" s="36">
        <v>16.670000000000002</v>
      </c>
      <c r="H458" s="36">
        <f t="shared" si="104"/>
        <v>21.47</v>
      </c>
      <c r="I458" s="36">
        <f t="shared" si="105"/>
        <v>128.82</v>
      </c>
      <c r="J458" s="97">
        <f>I458 / J9</f>
        <v>1.073066890530089E-5</v>
      </c>
      <c r="K458" s="176">
        <f t="shared" si="87"/>
        <v>6</v>
      </c>
      <c r="M458" s="33">
        <v>6</v>
      </c>
    </row>
    <row r="459" spans="1:13" ht="26.1" customHeight="1" x14ac:dyDescent="0.2">
      <c r="A459" s="32" t="s">
        <v>1142</v>
      </c>
      <c r="B459" s="32" t="s">
        <v>1143</v>
      </c>
      <c r="C459" s="32" t="s">
        <v>23</v>
      </c>
      <c r="D459" s="32" t="s">
        <v>1144</v>
      </c>
      <c r="E459" s="34" t="s">
        <v>61</v>
      </c>
      <c r="F459" s="33">
        <f t="shared" si="103"/>
        <v>33</v>
      </c>
      <c r="G459" s="36">
        <v>724.99</v>
      </c>
      <c r="H459" s="36">
        <f t="shared" si="104"/>
        <v>933.93</v>
      </c>
      <c r="I459" s="36">
        <f t="shared" si="105"/>
        <v>30819.69</v>
      </c>
      <c r="J459" s="97">
        <f>I459 / J9</f>
        <v>2.5672713022357771E-3</v>
      </c>
      <c r="K459" s="176">
        <f t="shared" si="87"/>
        <v>33</v>
      </c>
      <c r="M459" s="33">
        <v>33</v>
      </c>
    </row>
    <row r="460" spans="1:13" ht="39" customHeight="1" x14ac:dyDescent="0.2">
      <c r="A460" s="32" t="s">
        <v>1145</v>
      </c>
      <c r="B460" s="32" t="s">
        <v>445</v>
      </c>
      <c r="C460" s="32" t="s">
        <v>18</v>
      </c>
      <c r="D460" s="32" t="s">
        <v>446</v>
      </c>
      <c r="E460" s="34" t="s">
        <v>25</v>
      </c>
      <c r="F460" s="33">
        <f t="shared" si="103"/>
        <v>4</v>
      </c>
      <c r="G460" s="36">
        <v>3537.78</v>
      </c>
      <c r="H460" s="36">
        <f t="shared" si="104"/>
        <v>4557.37</v>
      </c>
      <c r="I460" s="36">
        <f t="shared" si="105"/>
        <v>18229.48</v>
      </c>
      <c r="J460" s="97">
        <f>I460 / J9</f>
        <v>1.5185104346825374E-3</v>
      </c>
      <c r="K460" s="176">
        <f t="shared" si="87"/>
        <v>4</v>
      </c>
      <c r="M460" s="33">
        <v>4</v>
      </c>
    </row>
    <row r="461" spans="1:13" ht="39" customHeight="1" x14ac:dyDescent="0.2">
      <c r="A461" s="32" t="s">
        <v>1146</v>
      </c>
      <c r="B461" s="32" t="s">
        <v>1147</v>
      </c>
      <c r="C461" s="32" t="s">
        <v>18</v>
      </c>
      <c r="D461" s="32" t="s">
        <v>1148</v>
      </c>
      <c r="E461" s="34" t="s">
        <v>25</v>
      </c>
      <c r="F461" s="33">
        <f t="shared" si="103"/>
        <v>2</v>
      </c>
      <c r="G461" s="36">
        <v>8.98</v>
      </c>
      <c r="H461" s="36">
        <f t="shared" si="104"/>
        <v>11.57</v>
      </c>
      <c r="I461" s="36">
        <f t="shared" si="105"/>
        <v>23.14</v>
      </c>
      <c r="J461" s="97">
        <f>I461 / J9</f>
        <v>1.9275553366609425E-6</v>
      </c>
      <c r="K461" s="176">
        <f t="shared" ref="K461:K524" si="106">TRUNC(M461,2)</f>
        <v>2</v>
      </c>
      <c r="M461" s="33">
        <v>2</v>
      </c>
    </row>
    <row r="462" spans="1:13" ht="39" customHeight="1" x14ac:dyDescent="0.2">
      <c r="A462" s="32" t="s">
        <v>1149</v>
      </c>
      <c r="B462" s="32" t="s">
        <v>1150</v>
      </c>
      <c r="C462" s="32" t="s">
        <v>18</v>
      </c>
      <c r="D462" s="32" t="s">
        <v>1151</v>
      </c>
      <c r="E462" s="34" t="s">
        <v>25</v>
      </c>
      <c r="F462" s="33">
        <f t="shared" si="103"/>
        <v>1</v>
      </c>
      <c r="G462" s="36">
        <v>25.98</v>
      </c>
      <c r="H462" s="36">
        <f t="shared" si="104"/>
        <v>33.47</v>
      </c>
      <c r="I462" s="36">
        <f t="shared" si="105"/>
        <v>33.47</v>
      </c>
      <c r="J462" s="97">
        <f>I462 / J9</f>
        <v>2.7880413620588482E-6</v>
      </c>
      <c r="K462" s="176">
        <f t="shared" si="106"/>
        <v>1</v>
      </c>
      <c r="M462" s="33">
        <v>1</v>
      </c>
    </row>
    <row r="463" spans="1:13" ht="26.1" customHeight="1" x14ac:dyDescent="0.2">
      <c r="A463" s="32" t="s">
        <v>1152</v>
      </c>
      <c r="B463" s="32" t="s">
        <v>1153</v>
      </c>
      <c r="C463" s="32" t="s">
        <v>18</v>
      </c>
      <c r="D463" s="32" t="s">
        <v>1154</v>
      </c>
      <c r="E463" s="34" t="s">
        <v>25</v>
      </c>
      <c r="F463" s="33">
        <f t="shared" si="103"/>
        <v>80</v>
      </c>
      <c r="G463" s="36">
        <v>3.98</v>
      </c>
      <c r="H463" s="36">
        <f t="shared" si="104"/>
        <v>5.13</v>
      </c>
      <c r="I463" s="36">
        <f t="shared" si="105"/>
        <v>410.4</v>
      </c>
      <c r="J463" s="97">
        <f>I463 / J9</f>
        <v>3.4186201822197525E-5</v>
      </c>
      <c r="K463" s="176">
        <f t="shared" si="106"/>
        <v>80</v>
      </c>
      <c r="M463" s="33">
        <v>80</v>
      </c>
    </row>
    <row r="464" spans="1:13" ht="39" customHeight="1" x14ac:dyDescent="0.2">
      <c r="A464" s="32" t="s">
        <v>1155</v>
      </c>
      <c r="B464" s="32" t="s">
        <v>1156</v>
      </c>
      <c r="C464" s="32" t="s">
        <v>18</v>
      </c>
      <c r="D464" s="32" t="s">
        <v>1157</v>
      </c>
      <c r="E464" s="34" t="s">
        <v>25</v>
      </c>
      <c r="F464" s="33">
        <f t="shared" si="103"/>
        <v>111</v>
      </c>
      <c r="G464" s="36">
        <v>12.54</v>
      </c>
      <c r="H464" s="36">
        <f t="shared" si="104"/>
        <v>16.149999999999999</v>
      </c>
      <c r="I464" s="36">
        <f t="shared" si="105"/>
        <v>1792.65</v>
      </c>
      <c r="J464" s="97">
        <f>I464 / J9</f>
        <v>1.4932722879279337E-4</v>
      </c>
      <c r="K464" s="176">
        <f t="shared" si="106"/>
        <v>111</v>
      </c>
      <c r="M464" s="33">
        <v>111</v>
      </c>
    </row>
    <row r="465" spans="1:13" ht="39" customHeight="1" x14ac:dyDescent="0.2">
      <c r="A465" s="32" t="s">
        <v>1158</v>
      </c>
      <c r="B465" s="32" t="s">
        <v>1159</v>
      </c>
      <c r="C465" s="32" t="s">
        <v>18</v>
      </c>
      <c r="D465" s="32" t="s">
        <v>1160</v>
      </c>
      <c r="E465" s="34" t="s">
        <v>25</v>
      </c>
      <c r="F465" s="33">
        <f t="shared" si="103"/>
        <v>34</v>
      </c>
      <c r="G465" s="36">
        <v>7.72</v>
      </c>
      <c r="H465" s="36">
        <f t="shared" si="104"/>
        <v>9.94</v>
      </c>
      <c r="I465" s="36">
        <f t="shared" si="105"/>
        <v>337.96</v>
      </c>
      <c r="J465" s="97">
        <f>I465 / J9</f>
        <v>2.8151970681846674E-5</v>
      </c>
      <c r="K465" s="176">
        <f t="shared" si="106"/>
        <v>34</v>
      </c>
      <c r="M465" s="33">
        <v>34</v>
      </c>
    </row>
    <row r="466" spans="1:13" ht="39" customHeight="1" x14ac:dyDescent="0.2">
      <c r="A466" s="32" t="s">
        <v>1161</v>
      </c>
      <c r="B466" s="32" t="s">
        <v>1162</v>
      </c>
      <c r="C466" s="32" t="s">
        <v>23</v>
      </c>
      <c r="D466" s="32" t="s">
        <v>1163</v>
      </c>
      <c r="E466" s="34" t="s">
        <v>61</v>
      </c>
      <c r="F466" s="33">
        <f t="shared" si="103"/>
        <v>34</v>
      </c>
      <c r="G466" s="36">
        <v>52.72</v>
      </c>
      <c r="H466" s="36">
        <f t="shared" si="104"/>
        <v>67.91</v>
      </c>
      <c r="I466" s="36">
        <f t="shared" si="105"/>
        <v>2308.94</v>
      </c>
      <c r="J466" s="97">
        <f>I466 / J9</f>
        <v>1.9233403712315975E-4</v>
      </c>
      <c r="K466" s="176">
        <f t="shared" si="106"/>
        <v>34</v>
      </c>
      <c r="M466" s="33">
        <v>34</v>
      </c>
    </row>
    <row r="467" spans="1:13" ht="51.95" customHeight="1" x14ac:dyDescent="0.2">
      <c r="A467" s="32" t="s">
        <v>1164</v>
      </c>
      <c r="B467" s="32" t="s">
        <v>377</v>
      </c>
      <c r="C467" s="32" t="s">
        <v>18</v>
      </c>
      <c r="D467" s="32" t="s">
        <v>378</v>
      </c>
      <c r="E467" s="34" t="s">
        <v>25</v>
      </c>
      <c r="F467" s="33">
        <f t="shared" si="103"/>
        <v>204</v>
      </c>
      <c r="G467" s="36">
        <v>19.28</v>
      </c>
      <c r="H467" s="36">
        <f t="shared" si="104"/>
        <v>24.84</v>
      </c>
      <c r="I467" s="36">
        <f t="shared" si="105"/>
        <v>5067.3599999999997</v>
      </c>
      <c r="J467" s="97">
        <f>I467 / J9</f>
        <v>4.2210962881513364E-4</v>
      </c>
      <c r="K467" s="176">
        <f t="shared" si="106"/>
        <v>204</v>
      </c>
      <c r="M467" s="33">
        <v>204</v>
      </c>
    </row>
    <row r="468" spans="1:13" ht="51.95" customHeight="1" x14ac:dyDescent="0.2">
      <c r="A468" s="32" t="s">
        <v>1165</v>
      </c>
      <c r="B468" s="32" t="s">
        <v>1166</v>
      </c>
      <c r="C468" s="32" t="s">
        <v>18</v>
      </c>
      <c r="D468" s="32" t="s">
        <v>1167</v>
      </c>
      <c r="E468" s="34" t="s">
        <v>25</v>
      </c>
      <c r="F468" s="33">
        <f t="shared" si="103"/>
        <v>8</v>
      </c>
      <c r="G468" s="36">
        <v>35.479999999999997</v>
      </c>
      <c r="H468" s="36">
        <f t="shared" si="104"/>
        <v>45.71</v>
      </c>
      <c r="I468" s="36">
        <f t="shared" si="105"/>
        <v>365.68</v>
      </c>
      <c r="J468" s="97">
        <f>I468 / J9</f>
        <v>3.0461038699661773E-5</v>
      </c>
      <c r="K468" s="176">
        <f t="shared" si="106"/>
        <v>8</v>
      </c>
      <c r="M468" s="33">
        <v>8</v>
      </c>
    </row>
    <row r="469" spans="1:13" ht="51.95" customHeight="1" x14ac:dyDescent="0.2">
      <c r="A469" s="32" t="s">
        <v>1168</v>
      </c>
      <c r="B469" s="32" t="s">
        <v>1169</v>
      </c>
      <c r="C469" s="32" t="s">
        <v>18</v>
      </c>
      <c r="D469" s="32" t="s">
        <v>1170</v>
      </c>
      <c r="E469" s="34" t="s">
        <v>25</v>
      </c>
      <c r="F469" s="33">
        <f t="shared" si="103"/>
        <v>2</v>
      </c>
      <c r="G469" s="36">
        <v>34.590000000000003</v>
      </c>
      <c r="H469" s="36">
        <f t="shared" si="104"/>
        <v>44.56</v>
      </c>
      <c r="I469" s="36">
        <f t="shared" si="105"/>
        <v>89.12</v>
      </c>
      <c r="J469" s="97">
        <f>I469 / J9</f>
        <v>7.4236703372179433E-6</v>
      </c>
      <c r="K469" s="176">
        <f t="shared" si="106"/>
        <v>2</v>
      </c>
      <c r="M469" s="33">
        <v>2</v>
      </c>
    </row>
    <row r="470" spans="1:13" ht="24" customHeight="1" x14ac:dyDescent="0.2">
      <c r="A470" s="32" t="s">
        <v>1171</v>
      </c>
      <c r="B470" s="32" t="s">
        <v>1172</v>
      </c>
      <c r="C470" s="32" t="s">
        <v>23</v>
      </c>
      <c r="D470" s="32" t="s">
        <v>1173</v>
      </c>
      <c r="E470" s="34" t="s">
        <v>61</v>
      </c>
      <c r="F470" s="33">
        <f t="shared" si="103"/>
        <v>1</v>
      </c>
      <c r="G470" s="36">
        <v>3.89</v>
      </c>
      <c r="H470" s="36">
        <f t="shared" si="104"/>
        <v>5.01</v>
      </c>
      <c r="I470" s="36">
        <f t="shared" si="105"/>
        <v>5.01</v>
      </c>
      <c r="J470" s="97">
        <f>I470 / J9</f>
        <v>4.1733155733238211E-7</v>
      </c>
      <c r="K470" s="176">
        <f t="shared" si="106"/>
        <v>1</v>
      </c>
      <c r="M470" s="33">
        <v>1</v>
      </c>
    </row>
    <row r="471" spans="1:13" ht="39" customHeight="1" x14ac:dyDescent="0.2">
      <c r="A471" s="32" t="s">
        <v>1174</v>
      </c>
      <c r="B471" s="32" t="s">
        <v>1175</v>
      </c>
      <c r="C471" s="32" t="s">
        <v>23</v>
      </c>
      <c r="D471" s="32" t="s">
        <v>1176</v>
      </c>
      <c r="E471" s="34" t="s">
        <v>25</v>
      </c>
      <c r="F471" s="33">
        <f t="shared" si="103"/>
        <v>38</v>
      </c>
      <c r="G471" s="36">
        <v>1203.25</v>
      </c>
      <c r="H471" s="36">
        <f t="shared" si="104"/>
        <v>1550.03</v>
      </c>
      <c r="I471" s="36">
        <f t="shared" si="105"/>
        <v>58901.14</v>
      </c>
      <c r="J471" s="97">
        <f>I471 / J9</f>
        <v>4.9064480009685957E-3</v>
      </c>
      <c r="K471" s="176">
        <f t="shared" si="106"/>
        <v>38</v>
      </c>
      <c r="M471" s="33">
        <v>38</v>
      </c>
    </row>
    <row r="472" spans="1:13" ht="39" customHeight="1" x14ac:dyDescent="0.2">
      <c r="A472" s="32" t="s">
        <v>1177</v>
      </c>
      <c r="B472" s="32" t="s">
        <v>1178</v>
      </c>
      <c r="C472" s="32" t="s">
        <v>18</v>
      </c>
      <c r="D472" s="32" t="s">
        <v>1179</v>
      </c>
      <c r="E472" s="34" t="s">
        <v>25</v>
      </c>
      <c r="F472" s="33">
        <f t="shared" si="103"/>
        <v>2</v>
      </c>
      <c r="G472" s="36">
        <v>2091.2199999999998</v>
      </c>
      <c r="H472" s="36">
        <f t="shared" si="104"/>
        <v>2693.91</v>
      </c>
      <c r="I472" s="36">
        <f t="shared" si="105"/>
        <v>5387.82</v>
      </c>
      <c r="J472" s="97">
        <f>I472 / J9</f>
        <v>4.4880385453623849E-4</v>
      </c>
      <c r="K472" s="176">
        <f t="shared" si="106"/>
        <v>2</v>
      </c>
      <c r="M472" s="33">
        <v>2</v>
      </c>
    </row>
    <row r="473" spans="1:13" ht="26.1" customHeight="1" x14ac:dyDescent="0.2">
      <c r="A473" s="32" t="s">
        <v>1180</v>
      </c>
      <c r="B473" s="32" t="s">
        <v>1181</v>
      </c>
      <c r="C473" s="32" t="s">
        <v>23</v>
      </c>
      <c r="D473" s="32" t="s">
        <v>1182</v>
      </c>
      <c r="E473" s="34" t="s">
        <v>61</v>
      </c>
      <c r="F473" s="33">
        <f t="shared" si="103"/>
        <v>2</v>
      </c>
      <c r="G473" s="36">
        <v>19.04</v>
      </c>
      <c r="H473" s="36">
        <f t="shared" si="104"/>
        <v>24.53</v>
      </c>
      <c r="I473" s="36">
        <f t="shared" si="105"/>
        <v>49.06</v>
      </c>
      <c r="J473" s="97">
        <f>I473 / J9</f>
        <v>4.0866838727997339E-6</v>
      </c>
      <c r="K473" s="176">
        <f t="shared" si="106"/>
        <v>2</v>
      </c>
      <c r="M473" s="33">
        <v>2</v>
      </c>
    </row>
    <row r="474" spans="1:13" ht="39" customHeight="1" x14ac:dyDescent="0.2">
      <c r="A474" s="32" t="s">
        <v>1183</v>
      </c>
      <c r="B474" s="32" t="s">
        <v>1184</v>
      </c>
      <c r="C474" s="32" t="s">
        <v>23</v>
      </c>
      <c r="D474" s="32" t="s">
        <v>1185</v>
      </c>
      <c r="E474" s="34" t="s">
        <v>25</v>
      </c>
      <c r="F474" s="33">
        <f t="shared" si="103"/>
        <v>34</v>
      </c>
      <c r="G474" s="36">
        <v>117.18</v>
      </c>
      <c r="H474" s="36">
        <f t="shared" si="104"/>
        <v>150.94999999999999</v>
      </c>
      <c r="I474" s="36">
        <f t="shared" si="105"/>
        <v>5132.3</v>
      </c>
      <c r="J474" s="97">
        <f>I474 / J9</f>
        <v>4.2751911211516661E-4</v>
      </c>
      <c r="K474" s="176">
        <f t="shared" si="106"/>
        <v>34</v>
      </c>
      <c r="M474" s="33">
        <v>34</v>
      </c>
    </row>
    <row r="475" spans="1:13" ht="26.1" customHeight="1" x14ac:dyDescent="0.2">
      <c r="A475" s="32" t="s">
        <v>1186</v>
      </c>
      <c r="B475" s="32" t="s">
        <v>1187</v>
      </c>
      <c r="C475" s="32" t="s">
        <v>18</v>
      </c>
      <c r="D475" s="32" t="s">
        <v>1188</v>
      </c>
      <c r="E475" s="34" t="s">
        <v>25</v>
      </c>
      <c r="F475" s="33">
        <f t="shared" si="103"/>
        <v>68</v>
      </c>
      <c r="G475" s="36">
        <v>18.96</v>
      </c>
      <c r="H475" s="36">
        <f t="shared" si="104"/>
        <v>24.42</v>
      </c>
      <c r="I475" s="36">
        <f t="shared" si="105"/>
        <v>1660.56</v>
      </c>
      <c r="J475" s="97">
        <f>I475 / J9</f>
        <v>1.3832416982911385E-4</v>
      </c>
      <c r="K475" s="176">
        <f t="shared" si="106"/>
        <v>68</v>
      </c>
      <c r="M475" s="33">
        <v>68</v>
      </c>
    </row>
    <row r="476" spans="1:13" ht="26.1" customHeight="1" x14ac:dyDescent="0.2">
      <c r="A476" s="32" t="s">
        <v>1189</v>
      </c>
      <c r="B476" s="32" t="s">
        <v>360</v>
      </c>
      <c r="C476" s="32" t="s">
        <v>18</v>
      </c>
      <c r="D476" s="32" t="s">
        <v>361</v>
      </c>
      <c r="E476" s="34" t="s">
        <v>25</v>
      </c>
      <c r="F476" s="33">
        <f t="shared" si="103"/>
        <v>6</v>
      </c>
      <c r="G476" s="36">
        <v>44.67</v>
      </c>
      <c r="H476" s="36">
        <f t="shared" si="104"/>
        <v>57.54</v>
      </c>
      <c r="I476" s="36">
        <f t="shared" si="105"/>
        <v>345.24</v>
      </c>
      <c r="J476" s="97">
        <f>I476 / J9</f>
        <v>2.8758392585515289E-5</v>
      </c>
      <c r="K476" s="176">
        <f t="shared" si="106"/>
        <v>6</v>
      </c>
      <c r="M476" s="33">
        <v>6</v>
      </c>
    </row>
    <row r="477" spans="1:13" ht="26.1" customHeight="1" x14ac:dyDescent="0.2">
      <c r="A477" s="32" t="s">
        <v>1190</v>
      </c>
      <c r="B477" s="32" t="s">
        <v>1191</v>
      </c>
      <c r="C477" s="32" t="s">
        <v>18</v>
      </c>
      <c r="D477" s="32" t="s">
        <v>1192</v>
      </c>
      <c r="E477" s="34" t="s">
        <v>25</v>
      </c>
      <c r="F477" s="33">
        <f t="shared" si="103"/>
        <v>2</v>
      </c>
      <c r="G477" s="36">
        <v>45.88</v>
      </c>
      <c r="H477" s="36">
        <f t="shared" si="104"/>
        <v>59.1</v>
      </c>
      <c r="I477" s="36">
        <f t="shared" si="105"/>
        <v>118.2</v>
      </c>
      <c r="J477" s="97">
        <f>I477 / J9</f>
        <v>9.8460259634106921E-6</v>
      </c>
      <c r="K477" s="176">
        <f t="shared" si="106"/>
        <v>2</v>
      </c>
      <c r="M477" s="33">
        <v>2</v>
      </c>
    </row>
    <row r="478" spans="1:13" ht="39" customHeight="1" x14ac:dyDescent="0.2">
      <c r="A478" s="32" t="s">
        <v>1193</v>
      </c>
      <c r="B478" s="32" t="s">
        <v>1194</v>
      </c>
      <c r="C478" s="32" t="s">
        <v>18</v>
      </c>
      <c r="D478" s="32" t="s">
        <v>1195</v>
      </c>
      <c r="E478" s="34" t="s">
        <v>25</v>
      </c>
      <c r="F478" s="33">
        <f t="shared" si="103"/>
        <v>1</v>
      </c>
      <c r="G478" s="36">
        <v>5.17</v>
      </c>
      <c r="H478" s="36">
        <f t="shared" si="104"/>
        <v>6.66</v>
      </c>
      <c r="I478" s="36">
        <f t="shared" si="105"/>
        <v>6.66</v>
      </c>
      <c r="J478" s="97">
        <f>I478 / J9</f>
        <v>5.5477608220232835E-7</v>
      </c>
      <c r="K478" s="176">
        <f t="shared" si="106"/>
        <v>1</v>
      </c>
      <c r="M478" s="33">
        <v>1</v>
      </c>
    </row>
    <row r="479" spans="1:13" ht="39" customHeight="1" x14ac:dyDescent="0.2">
      <c r="A479" s="32" t="s">
        <v>1196</v>
      </c>
      <c r="B479" s="32" t="s">
        <v>1122</v>
      </c>
      <c r="C479" s="32" t="s">
        <v>18</v>
      </c>
      <c r="D479" s="32" t="s">
        <v>1123</v>
      </c>
      <c r="E479" s="34" t="s">
        <v>25</v>
      </c>
      <c r="F479" s="33">
        <f t="shared" si="103"/>
        <v>134</v>
      </c>
      <c r="G479" s="36">
        <v>5.03</v>
      </c>
      <c r="H479" s="36">
        <f t="shared" si="104"/>
        <v>6.48</v>
      </c>
      <c r="I479" s="36">
        <f t="shared" si="105"/>
        <v>868.32</v>
      </c>
      <c r="J479" s="97">
        <f>I479 / J9</f>
        <v>7.2330805960649504E-5</v>
      </c>
      <c r="K479" s="176">
        <f t="shared" si="106"/>
        <v>134</v>
      </c>
      <c r="M479" s="33">
        <v>134</v>
      </c>
    </row>
    <row r="480" spans="1:13" ht="39" customHeight="1" x14ac:dyDescent="0.2">
      <c r="A480" s="32" t="s">
        <v>1197</v>
      </c>
      <c r="B480" s="32" t="s">
        <v>1125</v>
      </c>
      <c r="C480" s="32" t="s">
        <v>18</v>
      </c>
      <c r="D480" s="32" t="s">
        <v>1126</v>
      </c>
      <c r="E480" s="34" t="s">
        <v>25</v>
      </c>
      <c r="F480" s="33">
        <f t="shared" si="103"/>
        <v>1</v>
      </c>
      <c r="G480" s="36">
        <v>7.78</v>
      </c>
      <c r="H480" s="36">
        <f t="shared" si="104"/>
        <v>10.02</v>
      </c>
      <c r="I480" s="36">
        <f t="shared" si="105"/>
        <v>10.02</v>
      </c>
      <c r="J480" s="97">
        <f>I480 / J9</f>
        <v>8.3466311466476422E-7</v>
      </c>
      <c r="K480" s="176">
        <f t="shared" si="106"/>
        <v>1</v>
      </c>
      <c r="M480" s="33">
        <v>1</v>
      </c>
    </row>
    <row r="481" spans="1:13" ht="39" customHeight="1" x14ac:dyDescent="0.2">
      <c r="A481" s="32" t="s">
        <v>1198</v>
      </c>
      <c r="B481" s="32" t="s">
        <v>1199</v>
      </c>
      <c r="C481" s="32" t="s">
        <v>18</v>
      </c>
      <c r="D481" s="32" t="s">
        <v>1200</v>
      </c>
      <c r="E481" s="34" t="s">
        <v>25</v>
      </c>
      <c r="F481" s="33">
        <f t="shared" si="103"/>
        <v>26</v>
      </c>
      <c r="G481" s="36">
        <v>12.52</v>
      </c>
      <c r="H481" s="36">
        <f t="shared" si="104"/>
        <v>16.13</v>
      </c>
      <c r="I481" s="36">
        <f t="shared" si="105"/>
        <v>419.38</v>
      </c>
      <c r="J481" s="97">
        <f>I481 / J9</f>
        <v>3.4934233236338203E-5</v>
      </c>
      <c r="K481" s="176">
        <f t="shared" si="106"/>
        <v>26</v>
      </c>
      <c r="M481" s="33">
        <v>26</v>
      </c>
    </row>
    <row r="482" spans="1:13" ht="39" customHeight="1" x14ac:dyDescent="0.2">
      <c r="A482" s="32" t="s">
        <v>1201</v>
      </c>
      <c r="B482" s="32" t="s">
        <v>1202</v>
      </c>
      <c r="C482" s="32" t="s">
        <v>18</v>
      </c>
      <c r="D482" s="32" t="s">
        <v>1203</v>
      </c>
      <c r="E482" s="34" t="s">
        <v>25</v>
      </c>
      <c r="F482" s="33">
        <f t="shared" si="103"/>
        <v>30</v>
      </c>
      <c r="G482" s="36">
        <v>30.41</v>
      </c>
      <c r="H482" s="36">
        <f t="shared" si="104"/>
        <v>39.17</v>
      </c>
      <c r="I482" s="36">
        <f t="shared" si="105"/>
        <v>1175.0999999999999</v>
      </c>
      <c r="J482" s="97">
        <f>I482 / J9</f>
        <v>9.7885491621014408E-5</v>
      </c>
      <c r="K482" s="176">
        <f t="shared" si="106"/>
        <v>30</v>
      </c>
      <c r="M482" s="33">
        <v>30</v>
      </c>
    </row>
    <row r="483" spans="1:13" ht="39" customHeight="1" x14ac:dyDescent="0.2">
      <c r="A483" s="32" t="s">
        <v>1204</v>
      </c>
      <c r="B483" s="32" t="s">
        <v>1205</v>
      </c>
      <c r="C483" s="32" t="s">
        <v>18</v>
      </c>
      <c r="D483" s="32" t="s">
        <v>1206</v>
      </c>
      <c r="E483" s="34" t="s">
        <v>25</v>
      </c>
      <c r="F483" s="33">
        <f t="shared" si="103"/>
        <v>2</v>
      </c>
      <c r="G483" s="36">
        <v>18.010000000000002</v>
      </c>
      <c r="H483" s="36">
        <f t="shared" si="104"/>
        <v>23.2</v>
      </c>
      <c r="I483" s="36">
        <f t="shared" si="105"/>
        <v>46.4</v>
      </c>
      <c r="J483" s="97">
        <f>I483 / J9</f>
        <v>3.8651066387669716E-6</v>
      </c>
      <c r="K483" s="176">
        <f t="shared" si="106"/>
        <v>2</v>
      </c>
      <c r="M483" s="33">
        <v>2</v>
      </c>
    </row>
    <row r="484" spans="1:13" ht="24" customHeight="1" x14ac:dyDescent="0.2">
      <c r="A484" s="92" t="s">
        <v>1207</v>
      </c>
      <c r="B484" s="92" t="s">
        <v>13</v>
      </c>
      <c r="C484" s="92"/>
      <c r="D484" s="92" t="s">
        <v>1208</v>
      </c>
      <c r="E484" s="93"/>
      <c r="F484" s="94">
        <v>1</v>
      </c>
      <c r="G484" s="94" t="s">
        <v>15</v>
      </c>
      <c r="H484" s="95">
        <f>ROUND(I485 + I486 + I487 + I488 + I489 + I490 + I491 + I492 + I493 + I494 + I495 + I496 + I497 + I498 + I499 + I500 + I501 + I502 + I503 + I504 + I505 + I506 + I507 + I508 + I509 + I510 + I511 + I512 + I513 + I514 + I515 + I516 + I517 + I518 + I519 + I520 + I521 + I522 + I523 + I524 + I525 + I526 + I527 + I528 + I529 + I530 + I531 + I532 + I533 + I534 + I535 + I536,2)</f>
        <v>361703.37</v>
      </c>
      <c r="I484" s="95">
        <f>ROUND(F484 * H484,2)</f>
        <v>361703.37</v>
      </c>
      <c r="J484" s="96">
        <f>I484 / J9</f>
        <v>3.0129786565762637E-2</v>
      </c>
      <c r="K484" s="176">
        <f t="shared" si="106"/>
        <v>1</v>
      </c>
      <c r="M484" s="94">
        <v>1</v>
      </c>
    </row>
    <row r="485" spans="1:13" ht="51.95" customHeight="1" x14ac:dyDescent="0.2">
      <c r="A485" s="32" t="s">
        <v>1209</v>
      </c>
      <c r="B485" s="32" t="s">
        <v>1210</v>
      </c>
      <c r="C485" s="32" t="s">
        <v>18</v>
      </c>
      <c r="D485" s="32" t="s">
        <v>1211</v>
      </c>
      <c r="E485" s="34" t="s">
        <v>25</v>
      </c>
      <c r="F485" s="33">
        <f t="shared" si="103"/>
        <v>53</v>
      </c>
      <c r="G485" s="36">
        <v>62.48</v>
      </c>
      <c r="H485" s="36">
        <f t="shared" si="104"/>
        <v>80.489999999999995</v>
      </c>
      <c r="I485" s="36">
        <f t="shared" si="105"/>
        <v>4265.97</v>
      </c>
      <c r="J485" s="97">
        <f>I485 / J9</f>
        <v>3.5535407258148146E-4</v>
      </c>
      <c r="K485" s="176">
        <f t="shared" si="106"/>
        <v>53</v>
      </c>
      <c r="M485" s="33">
        <v>53</v>
      </c>
    </row>
    <row r="486" spans="1:13" ht="39" customHeight="1" x14ac:dyDescent="0.2">
      <c r="A486" s="32" t="s">
        <v>1212</v>
      </c>
      <c r="B486" s="32" t="s">
        <v>560</v>
      </c>
      <c r="C486" s="32" t="s">
        <v>18</v>
      </c>
      <c r="D486" s="32" t="s">
        <v>561</v>
      </c>
      <c r="E486" s="34" t="s">
        <v>25</v>
      </c>
      <c r="F486" s="33">
        <f t="shared" si="103"/>
        <v>5</v>
      </c>
      <c r="G486" s="36">
        <v>90.83</v>
      </c>
      <c r="H486" s="36">
        <f t="shared" si="104"/>
        <v>117.01</v>
      </c>
      <c r="I486" s="36">
        <f t="shared" si="105"/>
        <v>585.04999999999995</v>
      </c>
      <c r="J486" s="97">
        <f>I486 / J9</f>
        <v>4.8734496530401225E-5</v>
      </c>
      <c r="K486" s="176">
        <f t="shared" si="106"/>
        <v>5</v>
      </c>
      <c r="M486" s="33">
        <v>5</v>
      </c>
    </row>
    <row r="487" spans="1:13" ht="39" customHeight="1" x14ac:dyDescent="0.2">
      <c r="A487" s="32" t="s">
        <v>1213</v>
      </c>
      <c r="B487" s="32" t="s">
        <v>1214</v>
      </c>
      <c r="C487" s="32" t="s">
        <v>18</v>
      </c>
      <c r="D487" s="32" t="s">
        <v>1215</v>
      </c>
      <c r="E487" s="34" t="s">
        <v>25</v>
      </c>
      <c r="F487" s="33">
        <f t="shared" si="103"/>
        <v>4</v>
      </c>
      <c r="G487" s="36">
        <v>18.88</v>
      </c>
      <c r="H487" s="36">
        <f t="shared" si="104"/>
        <v>24.32</v>
      </c>
      <c r="I487" s="36">
        <f t="shared" si="105"/>
        <v>97.28</v>
      </c>
      <c r="J487" s="97">
        <f>I487 / J9</f>
        <v>8.1033959874838584E-6</v>
      </c>
      <c r="K487" s="176">
        <f t="shared" si="106"/>
        <v>4</v>
      </c>
      <c r="M487" s="33">
        <v>4</v>
      </c>
    </row>
    <row r="488" spans="1:13" ht="26.1" customHeight="1" x14ac:dyDescent="0.2">
      <c r="A488" s="32" t="s">
        <v>1216</v>
      </c>
      <c r="B488" s="32" t="s">
        <v>1217</v>
      </c>
      <c r="C488" s="32" t="s">
        <v>18</v>
      </c>
      <c r="D488" s="32" t="s">
        <v>1218</v>
      </c>
      <c r="E488" s="34" t="s">
        <v>25</v>
      </c>
      <c r="F488" s="33">
        <f t="shared" si="103"/>
        <v>38</v>
      </c>
      <c r="G488" s="36">
        <v>11.01</v>
      </c>
      <c r="H488" s="36">
        <f t="shared" si="104"/>
        <v>14.18</v>
      </c>
      <c r="I488" s="36">
        <f t="shared" si="105"/>
        <v>538.84</v>
      </c>
      <c r="J488" s="97">
        <f>I488 / J9</f>
        <v>4.4885216836922314E-5</v>
      </c>
      <c r="K488" s="176">
        <f t="shared" si="106"/>
        <v>38</v>
      </c>
      <c r="M488" s="33">
        <v>38</v>
      </c>
    </row>
    <row r="489" spans="1:13" ht="39" customHeight="1" x14ac:dyDescent="0.2">
      <c r="A489" s="32" t="s">
        <v>1219</v>
      </c>
      <c r="B489" s="32" t="s">
        <v>1220</v>
      </c>
      <c r="C489" s="32" t="s">
        <v>18</v>
      </c>
      <c r="D489" s="32" t="s">
        <v>1221</v>
      </c>
      <c r="E489" s="34" t="s">
        <v>25</v>
      </c>
      <c r="F489" s="33">
        <f t="shared" si="103"/>
        <v>95</v>
      </c>
      <c r="G489" s="36">
        <v>9.06</v>
      </c>
      <c r="H489" s="36">
        <f t="shared" si="104"/>
        <v>11.67</v>
      </c>
      <c r="I489" s="36">
        <f t="shared" si="105"/>
        <v>1108.6500000000001</v>
      </c>
      <c r="J489" s="97">
        <f>I489 / J9</f>
        <v>9.2350225755797501E-5</v>
      </c>
      <c r="K489" s="176">
        <f t="shared" si="106"/>
        <v>95</v>
      </c>
      <c r="M489" s="33">
        <v>95</v>
      </c>
    </row>
    <row r="490" spans="1:13" ht="51.95" customHeight="1" x14ac:dyDescent="0.2">
      <c r="A490" s="32" t="s">
        <v>1222</v>
      </c>
      <c r="B490" s="32" t="s">
        <v>1223</v>
      </c>
      <c r="C490" s="32" t="s">
        <v>18</v>
      </c>
      <c r="D490" s="32" t="s">
        <v>1224</v>
      </c>
      <c r="E490" s="34" t="s">
        <v>25</v>
      </c>
      <c r="F490" s="33">
        <f t="shared" si="103"/>
        <v>46</v>
      </c>
      <c r="G490" s="36">
        <v>12.51</v>
      </c>
      <c r="H490" s="36">
        <f t="shared" si="104"/>
        <v>16.12</v>
      </c>
      <c r="I490" s="36">
        <f t="shared" si="105"/>
        <v>741.52</v>
      </c>
      <c r="J490" s="97">
        <f>I490 / J9</f>
        <v>6.1768402473674243E-5</v>
      </c>
      <c r="K490" s="176">
        <f t="shared" si="106"/>
        <v>46</v>
      </c>
      <c r="M490" s="33">
        <v>46</v>
      </c>
    </row>
    <row r="491" spans="1:13" ht="51.95" customHeight="1" x14ac:dyDescent="0.2">
      <c r="A491" s="32" t="s">
        <v>1225</v>
      </c>
      <c r="B491" s="32" t="s">
        <v>491</v>
      </c>
      <c r="C491" s="32" t="s">
        <v>18</v>
      </c>
      <c r="D491" s="32" t="s">
        <v>492</v>
      </c>
      <c r="E491" s="34" t="s">
        <v>25</v>
      </c>
      <c r="F491" s="33">
        <f t="shared" si="103"/>
        <v>12</v>
      </c>
      <c r="G491" s="36">
        <v>28.29</v>
      </c>
      <c r="H491" s="36">
        <f t="shared" si="104"/>
        <v>36.44</v>
      </c>
      <c r="I491" s="36">
        <f t="shared" si="105"/>
        <v>437.28</v>
      </c>
      <c r="J491" s="97">
        <f>I491 / J9</f>
        <v>3.6425298081897013E-5</v>
      </c>
      <c r="K491" s="176">
        <f t="shared" si="106"/>
        <v>12</v>
      </c>
      <c r="M491" s="33">
        <v>12</v>
      </c>
    </row>
    <row r="492" spans="1:13" ht="51.95" customHeight="1" x14ac:dyDescent="0.2">
      <c r="A492" s="32" t="s">
        <v>1226</v>
      </c>
      <c r="B492" s="32" t="s">
        <v>494</v>
      </c>
      <c r="C492" s="32" t="s">
        <v>18</v>
      </c>
      <c r="D492" s="32" t="s">
        <v>495</v>
      </c>
      <c r="E492" s="34" t="s">
        <v>25</v>
      </c>
      <c r="F492" s="33">
        <f t="shared" si="103"/>
        <v>52</v>
      </c>
      <c r="G492" s="36">
        <v>9.9</v>
      </c>
      <c r="H492" s="36">
        <f t="shared" si="104"/>
        <v>12.75</v>
      </c>
      <c r="I492" s="36">
        <f t="shared" si="105"/>
        <v>663</v>
      </c>
      <c r="J492" s="97">
        <f>I492 / J9</f>
        <v>5.5227709084105653E-5</v>
      </c>
      <c r="K492" s="176">
        <f t="shared" si="106"/>
        <v>52</v>
      </c>
      <c r="M492" s="33">
        <v>52</v>
      </c>
    </row>
    <row r="493" spans="1:13" ht="51.95" customHeight="1" x14ac:dyDescent="0.2">
      <c r="A493" s="32" t="s">
        <v>1227</v>
      </c>
      <c r="B493" s="32" t="s">
        <v>497</v>
      </c>
      <c r="C493" s="32" t="s">
        <v>18</v>
      </c>
      <c r="D493" s="32" t="s">
        <v>498</v>
      </c>
      <c r="E493" s="34" t="s">
        <v>25</v>
      </c>
      <c r="F493" s="33">
        <f t="shared" si="103"/>
        <v>102</v>
      </c>
      <c r="G493" s="36">
        <v>15.73</v>
      </c>
      <c r="H493" s="36">
        <f t="shared" si="104"/>
        <v>20.260000000000002</v>
      </c>
      <c r="I493" s="36">
        <f t="shared" si="105"/>
        <v>2066.52</v>
      </c>
      <c r="J493" s="97">
        <f>I493 / J9</f>
        <v>1.7214052092984317E-4</v>
      </c>
      <c r="K493" s="176">
        <f t="shared" si="106"/>
        <v>102</v>
      </c>
      <c r="M493" s="33">
        <v>102</v>
      </c>
    </row>
    <row r="494" spans="1:13" ht="51.95" customHeight="1" x14ac:dyDescent="0.2">
      <c r="A494" s="32" t="s">
        <v>1228</v>
      </c>
      <c r="B494" s="32" t="s">
        <v>1229</v>
      </c>
      <c r="C494" s="32" t="s">
        <v>18</v>
      </c>
      <c r="D494" s="32" t="s">
        <v>1230</v>
      </c>
      <c r="E494" s="34" t="s">
        <v>25</v>
      </c>
      <c r="F494" s="33">
        <f t="shared" si="103"/>
        <v>28</v>
      </c>
      <c r="G494" s="36">
        <v>23.61</v>
      </c>
      <c r="H494" s="36">
        <f t="shared" si="104"/>
        <v>30.41</v>
      </c>
      <c r="I494" s="36">
        <f t="shared" si="105"/>
        <v>851.48</v>
      </c>
      <c r="J494" s="97">
        <f>I494 / J9</f>
        <v>7.0928038809855634E-5</v>
      </c>
      <c r="K494" s="176">
        <f t="shared" si="106"/>
        <v>28</v>
      </c>
      <c r="M494" s="33">
        <v>28</v>
      </c>
    </row>
    <row r="495" spans="1:13" ht="51.95" customHeight="1" x14ac:dyDescent="0.2">
      <c r="A495" s="32" t="s">
        <v>1231</v>
      </c>
      <c r="B495" s="32" t="s">
        <v>546</v>
      </c>
      <c r="C495" s="32" t="s">
        <v>18</v>
      </c>
      <c r="D495" s="32" t="s">
        <v>547</v>
      </c>
      <c r="E495" s="34" t="s">
        <v>25</v>
      </c>
      <c r="F495" s="33">
        <f t="shared" si="103"/>
        <v>182</v>
      </c>
      <c r="G495" s="36">
        <v>15.03</v>
      </c>
      <c r="H495" s="36">
        <f t="shared" si="104"/>
        <v>19.36</v>
      </c>
      <c r="I495" s="36">
        <f t="shared" si="105"/>
        <v>3523.52</v>
      </c>
      <c r="J495" s="97">
        <f>I495 / J9</f>
        <v>2.9350820137560775E-4</v>
      </c>
      <c r="K495" s="176">
        <f t="shared" si="106"/>
        <v>182</v>
      </c>
      <c r="M495" s="33">
        <v>182</v>
      </c>
    </row>
    <row r="496" spans="1:13" ht="51.95" customHeight="1" x14ac:dyDescent="0.2">
      <c r="A496" s="32" t="s">
        <v>1232</v>
      </c>
      <c r="B496" s="32" t="s">
        <v>509</v>
      </c>
      <c r="C496" s="32" t="s">
        <v>18</v>
      </c>
      <c r="D496" s="32" t="s">
        <v>510</v>
      </c>
      <c r="E496" s="34" t="s">
        <v>25</v>
      </c>
      <c r="F496" s="33">
        <f t="shared" si="103"/>
        <v>42</v>
      </c>
      <c r="G496" s="36">
        <v>42.59</v>
      </c>
      <c r="H496" s="36">
        <f t="shared" si="104"/>
        <v>54.86</v>
      </c>
      <c r="I496" s="36">
        <f t="shared" si="105"/>
        <v>2304.12</v>
      </c>
      <c r="J496" s="97">
        <f>I496 / J9</f>
        <v>1.9193253251111541E-4</v>
      </c>
      <c r="K496" s="176">
        <f t="shared" si="106"/>
        <v>42</v>
      </c>
      <c r="M496" s="33">
        <v>42</v>
      </c>
    </row>
    <row r="497" spans="1:13" ht="51.95" customHeight="1" x14ac:dyDescent="0.2">
      <c r="A497" s="32" t="s">
        <v>1233</v>
      </c>
      <c r="B497" s="32" t="s">
        <v>512</v>
      </c>
      <c r="C497" s="32" t="s">
        <v>18</v>
      </c>
      <c r="D497" s="32" t="s">
        <v>513</v>
      </c>
      <c r="E497" s="34" t="s">
        <v>25</v>
      </c>
      <c r="F497" s="33">
        <f t="shared" si="103"/>
        <v>4</v>
      </c>
      <c r="G497" s="36">
        <v>47.47</v>
      </c>
      <c r="H497" s="36">
        <f t="shared" si="104"/>
        <v>61.15</v>
      </c>
      <c r="I497" s="36">
        <f t="shared" si="105"/>
        <v>244.6</v>
      </c>
      <c r="J497" s="97">
        <f>I497 / J9</f>
        <v>2.0375109565568993E-5</v>
      </c>
      <c r="K497" s="176">
        <f t="shared" si="106"/>
        <v>4</v>
      </c>
      <c r="M497" s="33">
        <v>4</v>
      </c>
    </row>
    <row r="498" spans="1:13" ht="51.95" customHeight="1" x14ac:dyDescent="0.2">
      <c r="A498" s="32" t="s">
        <v>1234</v>
      </c>
      <c r="B498" s="32" t="s">
        <v>515</v>
      </c>
      <c r="C498" s="32" t="s">
        <v>18</v>
      </c>
      <c r="D498" s="32" t="s">
        <v>516</v>
      </c>
      <c r="E498" s="34" t="s">
        <v>25</v>
      </c>
      <c r="F498" s="33">
        <f t="shared" si="103"/>
        <v>22</v>
      </c>
      <c r="G498" s="36">
        <v>50.92</v>
      </c>
      <c r="H498" s="36">
        <f t="shared" si="104"/>
        <v>65.599999999999994</v>
      </c>
      <c r="I498" s="36">
        <f t="shared" si="105"/>
        <v>1443.2</v>
      </c>
      <c r="J498" s="97">
        <f>I498 / J9</f>
        <v>1.2021814441957961E-4</v>
      </c>
      <c r="K498" s="176">
        <f t="shared" si="106"/>
        <v>22</v>
      </c>
      <c r="M498" s="33">
        <v>22</v>
      </c>
    </row>
    <row r="499" spans="1:13" ht="51.95" customHeight="1" x14ac:dyDescent="0.2">
      <c r="A499" s="32" t="s">
        <v>1235</v>
      </c>
      <c r="B499" s="32" t="s">
        <v>1236</v>
      </c>
      <c r="C499" s="32" t="s">
        <v>18</v>
      </c>
      <c r="D499" s="32" t="s">
        <v>1237</v>
      </c>
      <c r="E499" s="34" t="s">
        <v>25</v>
      </c>
      <c r="F499" s="33">
        <f t="shared" si="103"/>
        <v>12</v>
      </c>
      <c r="G499" s="36">
        <v>40.700000000000003</v>
      </c>
      <c r="H499" s="36">
        <f t="shared" si="104"/>
        <v>52.43</v>
      </c>
      <c r="I499" s="36">
        <f t="shared" si="105"/>
        <v>629.16</v>
      </c>
      <c r="J499" s="97">
        <f>I499 / J9</f>
        <v>5.240884682859112E-5</v>
      </c>
      <c r="K499" s="176">
        <f t="shared" si="106"/>
        <v>12</v>
      </c>
      <c r="M499" s="33">
        <v>12</v>
      </c>
    </row>
    <row r="500" spans="1:13" ht="39" customHeight="1" x14ac:dyDescent="0.2">
      <c r="A500" s="32" t="s">
        <v>1238</v>
      </c>
      <c r="B500" s="32" t="s">
        <v>1239</v>
      </c>
      <c r="C500" s="32" t="s">
        <v>18</v>
      </c>
      <c r="D500" s="32" t="s">
        <v>1240</v>
      </c>
      <c r="E500" s="34" t="s">
        <v>29</v>
      </c>
      <c r="F500" s="33">
        <f t="shared" si="103"/>
        <v>184.46</v>
      </c>
      <c r="G500" s="36">
        <v>33.049999999999997</v>
      </c>
      <c r="H500" s="36">
        <f t="shared" si="104"/>
        <v>42.58</v>
      </c>
      <c r="I500" s="36">
        <f t="shared" si="105"/>
        <v>7854.31</v>
      </c>
      <c r="J500" s="97">
        <f>I500 / J9</f>
        <v>6.5426176129167711E-4</v>
      </c>
      <c r="K500" s="176">
        <f t="shared" si="106"/>
        <v>184.46</v>
      </c>
      <c r="M500" s="33">
        <v>184.46</v>
      </c>
    </row>
    <row r="501" spans="1:13" ht="39" customHeight="1" x14ac:dyDescent="0.2">
      <c r="A501" s="32" t="s">
        <v>1241</v>
      </c>
      <c r="B501" s="32" t="s">
        <v>474</v>
      </c>
      <c r="C501" s="32" t="s">
        <v>18</v>
      </c>
      <c r="D501" s="32" t="s">
        <v>475</v>
      </c>
      <c r="E501" s="34" t="s">
        <v>29</v>
      </c>
      <c r="F501" s="33">
        <f t="shared" si="103"/>
        <v>90.09</v>
      </c>
      <c r="G501" s="36">
        <v>20.93</v>
      </c>
      <c r="H501" s="36">
        <f t="shared" si="104"/>
        <v>26.96</v>
      </c>
      <c r="I501" s="36">
        <f t="shared" si="105"/>
        <v>2428.83</v>
      </c>
      <c r="J501" s="97">
        <f>I501 / J9</f>
        <v>2.0232083959992209E-4</v>
      </c>
      <c r="K501" s="176">
        <f t="shared" si="106"/>
        <v>90.09</v>
      </c>
      <c r="M501" s="33">
        <v>90.09</v>
      </c>
    </row>
    <row r="502" spans="1:13" ht="51.95" customHeight="1" x14ac:dyDescent="0.2">
      <c r="A502" s="32" t="s">
        <v>1242</v>
      </c>
      <c r="B502" s="32" t="s">
        <v>1243</v>
      </c>
      <c r="C502" s="32" t="s">
        <v>18</v>
      </c>
      <c r="D502" s="32" t="s">
        <v>1244</v>
      </c>
      <c r="E502" s="34" t="s">
        <v>25</v>
      </c>
      <c r="F502" s="33">
        <f t="shared" si="103"/>
        <v>14</v>
      </c>
      <c r="G502" s="36">
        <v>27.48</v>
      </c>
      <c r="H502" s="36">
        <f t="shared" si="104"/>
        <v>35.4</v>
      </c>
      <c r="I502" s="36">
        <f t="shared" si="105"/>
        <v>495.6</v>
      </c>
      <c r="J502" s="97">
        <f>I502 / J9</f>
        <v>4.1283337288209296E-5</v>
      </c>
      <c r="K502" s="176">
        <f t="shared" si="106"/>
        <v>14</v>
      </c>
      <c r="M502" s="33">
        <v>14</v>
      </c>
    </row>
    <row r="503" spans="1:13" ht="51.95" customHeight="1" x14ac:dyDescent="0.2">
      <c r="A503" s="32" t="s">
        <v>1245</v>
      </c>
      <c r="B503" s="32" t="s">
        <v>1246</v>
      </c>
      <c r="C503" s="32" t="s">
        <v>18</v>
      </c>
      <c r="D503" s="32" t="s">
        <v>1247</v>
      </c>
      <c r="E503" s="34" t="s">
        <v>25</v>
      </c>
      <c r="F503" s="33">
        <f t="shared" si="103"/>
        <v>8</v>
      </c>
      <c r="G503" s="36">
        <v>22.67</v>
      </c>
      <c r="H503" s="36">
        <f t="shared" si="104"/>
        <v>29.2</v>
      </c>
      <c r="I503" s="36">
        <f t="shared" si="105"/>
        <v>233.6</v>
      </c>
      <c r="J503" s="97">
        <f>I503 / J9</f>
        <v>1.9458812733102686E-5</v>
      </c>
      <c r="K503" s="176">
        <f t="shared" si="106"/>
        <v>8</v>
      </c>
      <c r="M503" s="33">
        <v>8</v>
      </c>
    </row>
    <row r="504" spans="1:13" ht="51.95" customHeight="1" x14ac:dyDescent="0.2">
      <c r="A504" s="32" t="s">
        <v>1248</v>
      </c>
      <c r="B504" s="32" t="s">
        <v>1249</v>
      </c>
      <c r="C504" s="32" t="s">
        <v>18</v>
      </c>
      <c r="D504" s="32" t="s">
        <v>1250</v>
      </c>
      <c r="E504" s="34" t="s">
        <v>25</v>
      </c>
      <c r="F504" s="33">
        <f t="shared" si="103"/>
        <v>1</v>
      </c>
      <c r="G504" s="36">
        <v>44.7</v>
      </c>
      <c r="H504" s="36">
        <f t="shared" si="104"/>
        <v>57.58</v>
      </c>
      <c r="I504" s="36">
        <f t="shared" si="105"/>
        <v>57.58</v>
      </c>
      <c r="J504" s="97">
        <f>I504 / J9</f>
        <v>4.7963974194009104E-6</v>
      </c>
      <c r="K504" s="176">
        <f t="shared" si="106"/>
        <v>1</v>
      </c>
      <c r="M504" s="33">
        <v>1</v>
      </c>
    </row>
    <row r="505" spans="1:13" ht="26.1" customHeight="1" x14ac:dyDescent="0.2">
      <c r="A505" s="32" t="s">
        <v>1251</v>
      </c>
      <c r="B505" s="32" t="s">
        <v>1252</v>
      </c>
      <c r="C505" s="32" t="s">
        <v>18</v>
      </c>
      <c r="D505" s="32" t="s">
        <v>1253</v>
      </c>
      <c r="E505" s="34" t="s">
        <v>25</v>
      </c>
      <c r="F505" s="33">
        <f t="shared" si="103"/>
        <v>45</v>
      </c>
      <c r="G505" s="36">
        <v>332.31</v>
      </c>
      <c r="H505" s="36">
        <f t="shared" si="104"/>
        <v>428.08</v>
      </c>
      <c r="I505" s="36">
        <f t="shared" si="105"/>
        <v>19263.599999999999</v>
      </c>
      <c r="J505" s="97">
        <f>I505 / J9</f>
        <v>1.6046523328998154E-3</v>
      </c>
      <c r="K505" s="176">
        <f t="shared" si="106"/>
        <v>45</v>
      </c>
      <c r="M505" s="33">
        <v>45</v>
      </c>
    </row>
    <row r="506" spans="1:13" ht="39" customHeight="1" x14ac:dyDescent="0.2">
      <c r="A506" s="32" t="s">
        <v>1254</v>
      </c>
      <c r="B506" s="32" t="s">
        <v>1255</v>
      </c>
      <c r="C506" s="32" t="s">
        <v>18</v>
      </c>
      <c r="D506" s="32" t="s">
        <v>1256</v>
      </c>
      <c r="E506" s="34" t="s">
        <v>29</v>
      </c>
      <c r="F506" s="33">
        <f t="shared" si="103"/>
        <v>308.98</v>
      </c>
      <c r="G506" s="36">
        <v>26.52</v>
      </c>
      <c r="H506" s="36">
        <f t="shared" si="104"/>
        <v>34.159999999999997</v>
      </c>
      <c r="I506" s="36">
        <f t="shared" si="105"/>
        <v>10554.76</v>
      </c>
      <c r="J506" s="97">
        <f>I506 / J9</f>
        <v>8.7920846867655354E-4</v>
      </c>
      <c r="K506" s="176">
        <f t="shared" si="106"/>
        <v>308.98</v>
      </c>
      <c r="M506" s="33">
        <v>308.98</v>
      </c>
    </row>
    <row r="507" spans="1:13" ht="24" customHeight="1" x14ac:dyDescent="0.2">
      <c r="A507" s="32" t="s">
        <v>1257</v>
      </c>
      <c r="B507" s="32" t="s">
        <v>563</v>
      </c>
      <c r="C507" s="32" t="s">
        <v>23</v>
      </c>
      <c r="D507" s="32" t="s">
        <v>564</v>
      </c>
      <c r="E507" s="34" t="s">
        <v>25</v>
      </c>
      <c r="F507" s="33">
        <f t="shared" si="103"/>
        <v>55</v>
      </c>
      <c r="G507" s="36">
        <v>643.46</v>
      </c>
      <c r="H507" s="36">
        <f t="shared" si="104"/>
        <v>828.91</v>
      </c>
      <c r="I507" s="36">
        <f t="shared" si="105"/>
        <v>45590.05</v>
      </c>
      <c r="J507" s="97">
        <f>I507 / J9</f>
        <v>3.7976380369982373E-3</v>
      </c>
      <c r="K507" s="176">
        <f t="shared" si="106"/>
        <v>55</v>
      </c>
      <c r="M507" s="33">
        <v>55</v>
      </c>
    </row>
    <row r="508" spans="1:13" ht="26.1" customHeight="1" x14ac:dyDescent="0.2">
      <c r="A508" s="32" t="s">
        <v>1258</v>
      </c>
      <c r="B508" s="32" t="s">
        <v>1259</v>
      </c>
      <c r="C508" s="32" t="s">
        <v>23</v>
      </c>
      <c r="D508" s="32" t="s">
        <v>1260</v>
      </c>
      <c r="E508" s="34" t="s">
        <v>25</v>
      </c>
      <c r="F508" s="33">
        <f t="shared" si="103"/>
        <v>254</v>
      </c>
      <c r="G508" s="36">
        <v>6.6</v>
      </c>
      <c r="H508" s="36">
        <f t="shared" si="104"/>
        <v>8.5</v>
      </c>
      <c r="I508" s="36">
        <f t="shared" si="105"/>
        <v>2159</v>
      </c>
      <c r="J508" s="97">
        <f>I508 / J9</f>
        <v>1.7984407829952354E-4</v>
      </c>
      <c r="K508" s="176">
        <f t="shared" si="106"/>
        <v>254</v>
      </c>
      <c r="M508" s="33">
        <v>254</v>
      </c>
    </row>
    <row r="509" spans="1:13" ht="24" customHeight="1" x14ac:dyDescent="0.2">
      <c r="A509" s="32" t="s">
        <v>1261</v>
      </c>
      <c r="B509" s="32" t="s">
        <v>1262</v>
      </c>
      <c r="C509" s="32" t="s">
        <v>23</v>
      </c>
      <c r="D509" s="32" t="s">
        <v>1263</v>
      </c>
      <c r="E509" s="34" t="s">
        <v>25</v>
      </c>
      <c r="F509" s="33">
        <f t="shared" si="103"/>
        <v>481</v>
      </c>
      <c r="G509" s="36">
        <v>5.78</v>
      </c>
      <c r="H509" s="36">
        <f t="shared" si="104"/>
        <v>7.45</v>
      </c>
      <c r="I509" s="36">
        <f t="shared" si="105"/>
        <v>3583.45</v>
      </c>
      <c r="J509" s="97">
        <f>I509 / J9</f>
        <v>2.9850035311830829E-4</v>
      </c>
      <c r="K509" s="176">
        <f t="shared" si="106"/>
        <v>481</v>
      </c>
      <c r="M509" s="33">
        <v>481</v>
      </c>
    </row>
    <row r="510" spans="1:13" ht="24" customHeight="1" x14ac:dyDescent="0.2">
      <c r="A510" s="32" t="s">
        <v>1264</v>
      </c>
      <c r="B510" s="32" t="s">
        <v>1265</v>
      </c>
      <c r="C510" s="32" t="s">
        <v>23</v>
      </c>
      <c r="D510" s="32" t="s">
        <v>1266</v>
      </c>
      <c r="E510" s="34" t="s">
        <v>25</v>
      </c>
      <c r="F510" s="33">
        <f t="shared" ref="F510:F536" si="107">ROUND(M510,2)</f>
        <v>103</v>
      </c>
      <c r="G510" s="36">
        <v>11.16</v>
      </c>
      <c r="H510" s="36">
        <f t="shared" ref="H510:H536" si="108">ROUND(ROUND(G510 * $J$10, 2) + G510, 2)</f>
        <v>14.38</v>
      </c>
      <c r="I510" s="36">
        <f t="shared" ref="I510:I536" si="109">ROUND(F510 * H510,2)</f>
        <v>1481.14</v>
      </c>
      <c r="J510" s="97">
        <f>I510 / J9</f>
        <v>1.2337853549446797E-4</v>
      </c>
      <c r="K510" s="176">
        <f t="shared" si="106"/>
        <v>103</v>
      </c>
      <c r="M510" s="33">
        <v>103</v>
      </c>
    </row>
    <row r="511" spans="1:13" ht="39" customHeight="1" x14ac:dyDescent="0.2">
      <c r="A511" s="32" t="s">
        <v>1267</v>
      </c>
      <c r="B511" s="32" t="s">
        <v>1268</v>
      </c>
      <c r="C511" s="32" t="s">
        <v>23</v>
      </c>
      <c r="D511" s="32" t="s">
        <v>1269</v>
      </c>
      <c r="E511" s="34" t="s">
        <v>25</v>
      </c>
      <c r="F511" s="33">
        <f t="shared" si="107"/>
        <v>5</v>
      </c>
      <c r="G511" s="36">
        <v>34.24</v>
      </c>
      <c r="H511" s="36">
        <f t="shared" si="108"/>
        <v>44.11</v>
      </c>
      <c r="I511" s="36">
        <f t="shared" si="109"/>
        <v>220.55</v>
      </c>
      <c r="J511" s="97">
        <f>I511 / J9</f>
        <v>1.8371751490949477E-5</v>
      </c>
      <c r="K511" s="176">
        <f t="shared" si="106"/>
        <v>5</v>
      </c>
      <c r="M511" s="33">
        <v>5</v>
      </c>
    </row>
    <row r="512" spans="1:13" ht="51.95" customHeight="1" x14ac:dyDescent="0.2">
      <c r="A512" s="32" t="s">
        <v>1270</v>
      </c>
      <c r="B512" s="32" t="s">
        <v>1271</v>
      </c>
      <c r="C512" s="32" t="s">
        <v>18</v>
      </c>
      <c r="D512" s="32" t="s">
        <v>1272</v>
      </c>
      <c r="E512" s="34" t="s">
        <v>25</v>
      </c>
      <c r="F512" s="33">
        <f t="shared" si="107"/>
        <v>68</v>
      </c>
      <c r="G512" s="36">
        <v>43.29</v>
      </c>
      <c r="H512" s="36">
        <f t="shared" si="108"/>
        <v>55.77</v>
      </c>
      <c r="I512" s="36">
        <f t="shared" si="109"/>
        <v>3792.36</v>
      </c>
      <c r="J512" s="97">
        <f>I512 / J9</f>
        <v>3.1590249596108433E-4</v>
      </c>
      <c r="K512" s="176">
        <f t="shared" si="106"/>
        <v>68</v>
      </c>
      <c r="M512" s="33">
        <v>68</v>
      </c>
    </row>
    <row r="513" spans="1:13" ht="39" customHeight="1" x14ac:dyDescent="0.2">
      <c r="A513" s="32" t="s">
        <v>1273</v>
      </c>
      <c r="B513" s="32" t="s">
        <v>503</v>
      </c>
      <c r="C513" s="32" t="s">
        <v>18</v>
      </c>
      <c r="D513" s="32" t="s">
        <v>504</v>
      </c>
      <c r="E513" s="34" t="s">
        <v>25</v>
      </c>
      <c r="F513" s="33">
        <f t="shared" si="107"/>
        <v>15</v>
      </c>
      <c r="G513" s="36">
        <v>64.430000000000007</v>
      </c>
      <c r="H513" s="36">
        <f t="shared" si="108"/>
        <v>83</v>
      </c>
      <c r="I513" s="36">
        <f t="shared" si="109"/>
        <v>1245</v>
      </c>
      <c r="J513" s="97">
        <f>I513 / J9</f>
        <v>1.0370814149277759E-4</v>
      </c>
      <c r="K513" s="176">
        <f t="shared" si="106"/>
        <v>15</v>
      </c>
      <c r="M513" s="33">
        <v>15</v>
      </c>
    </row>
    <row r="514" spans="1:13" ht="26.1" customHeight="1" x14ac:dyDescent="0.2">
      <c r="A514" s="32" t="s">
        <v>1274</v>
      </c>
      <c r="B514" s="32" t="s">
        <v>1275</v>
      </c>
      <c r="C514" s="32" t="s">
        <v>23</v>
      </c>
      <c r="D514" s="32" t="s">
        <v>1276</v>
      </c>
      <c r="E514" s="34" t="s">
        <v>29</v>
      </c>
      <c r="F514" s="33">
        <f t="shared" si="107"/>
        <v>977</v>
      </c>
      <c r="G514" s="36">
        <v>96.38</v>
      </c>
      <c r="H514" s="36">
        <f t="shared" si="108"/>
        <v>124.16</v>
      </c>
      <c r="I514" s="36">
        <f t="shared" si="109"/>
        <v>121304.32000000001</v>
      </c>
      <c r="J514" s="97">
        <f>I514 / J9</f>
        <v>1.0104614925498129E-2</v>
      </c>
      <c r="K514" s="176">
        <f t="shared" si="106"/>
        <v>977</v>
      </c>
      <c r="M514" s="33">
        <v>977</v>
      </c>
    </row>
    <row r="515" spans="1:13" ht="26.1" customHeight="1" x14ac:dyDescent="0.2">
      <c r="A515" s="32" t="s">
        <v>1277</v>
      </c>
      <c r="B515" s="32" t="s">
        <v>1278</v>
      </c>
      <c r="C515" s="32" t="s">
        <v>23</v>
      </c>
      <c r="D515" s="32" t="s">
        <v>1279</v>
      </c>
      <c r="E515" s="34" t="s">
        <v>29</v>
      </c>
      <c r="F515" s="33">
        <f t="shared" si="107"/>
        <v>54</v>
      </c>
      <c r="G515" s="36">
        <v>174.56</v>
      </c>
      <c r="H515" s="36">
        <f t="shared" si="108"/>
        <v>224.87</v>
      </c>
      <c r="I515" s="36">
        <f t="shared" si="109"/>
        <v>12142.98</v>
      </c>
      <c r="J515" s="97">
        <f>I515 / J9</f>
        <v>1.0115067373365207E-3</v>
      </c>
      <c r="K515" s="176">
        <f t="shared" si="106"/>
        <v>54</v>
      </c>
      <c r="M515" s="33">
        <v>54</v>
      </c>
    </row>
    <row r="516" spans="1:13" ht="26.1" customHeight="1" x14ac:dyDescent="0.2">
      <c r="A516" s="32" t="s">
        <v>1280</v>
      </c>
      <c r="B516" s="32" t="s">
        <v>1281</v>
      </c>
      <c r="C516" s="32" t="s">
        <v>23</v>
      </c>
      <c r="D516" s="32" t="s">
        <v>1282</v>
      </c>
      <c r="E516" s="34" t="s">
        <v>29</v>
      </c>
      <c r="F516" s="33">
        <f t="shared" si="107"/>
        <v>46</v>
      </c>
      <c r="G516" s="36">
        <v>273.25</v>
      </c>
      <c r="H516" s="36">
        <f t="shared" si="108"/>
        <v>352</v>
      </c>
      <c r="I516" s="36">
        <f t="shared" si="109"/>
        <v>16192</v>
      </c>
      <c r="J516" s="97">
        <f>I516 / J9</f>
        <v>1.3487889373904054E-3</v>
      </c>
      <c r="K516" s="176">
        <f t="shared" si="106"/>
        <v>46</v>
      </c>
      <c r="M516" s="33">
        <v>46</v>
      </c>
    </row>
    <row r="517" spans="1:13" ht="26.1" customHeight="1" x14ac:dyDescent="0.2">
      <c r="A517" s="32" t="s">
        <v>1283</v>
      </c>
      <c r="B517" s="32" t="s">
        <v>1284</v>
      </c>
      <c r="C517" s="32" t="s">
        <v>23</v>
      </c>
      <c r="D517" s="32" t="s">
        <v>1285</v>
      </c>
      <c r="E517" s="34" t="s">
        <v>61</v>
      </c>
      <c r="F517" s="33">
        <f t="shared" si="107"/>
        <v>42</v>
      </c>
      <c r="G517" s="36">
        <v>17.920000000000002</v>
      </c>
      <c r="H517" s="36">
        <f t="shared" si="108"/>
        <v>23.08</v>
      </c>
      <c r="I517" s="36">
        <f t="shared" si="109"/>
        <v>969.36</v>
      </c>
      <c r="J517" s="97">
        <f>I517 / J9</f>
        <v>8.0747408865412763E-5</v>
      </c>
      <c r="K517" s="176">
        <f t="shared" si="106"/>
        <v>42</v>
      </c>
      <c r="M517" s="33">
        <v>42</v>
      </c>
    </row>
    <row r="518" spans="1:13" ht="51.95" customHeight="1" x14ac:dyDescent="0.2">
      <c r="A518" s="32" t="s">
        <v>1286</v>
      </c>
      <c r="B518" s="32" t="s">
        <v>1287</v>
      </c>
      <c r="C518" s="32" t="s">
        <v>18</v>
      </c>
      <c r="D518" s="32" t="s">
        <v>1288</v>
      </c>
      <c r="E518" s="34" t="s">
        <v>25</v>
      </c>
      <c r="F518" s="33">
        <f t="shared" si="107"/>
        <v>18</v>
      </c>
      <c r="G518" s="36">
        <v>7.11</v>
      </c>
      <c r="H518" s="36">
        <f t="shared" si="108"/>
        <v>9.16</v>
      </c>
      <c r="I518" s="36">
        <f t="shared" si="109"/>
        <v>164.88</v>
      </c>
      <c r="J518" s="97">
        <f>I518 / J9</f>
        <v>1.3734456521549533E-5</v>
      </c>
      <c r="K518" s="176">
        <f t="shared" si="106"/>
        <v>18</v>
      </c>
      <c r="M518" s="33">
        <v>18</v>
      </c>
    </row>
    <row r="519" spans="1:13" ht="51.95" customHeight="1" x14ac:dyDescent="0.2">
      <c r="A519" s="32" t="s">
        <v>1289</v>
      </c>
      <c r="B519" s="32" t="s">
        <v>518</v>
      </c>
      <c r="C519" s="32" t="s">
        <v>18</v>
      </c>
      <c r="D519" s="32" t="s">
        <v>519</v>
      </c>
      <c r="E519" s="34" t="s">
        <v>25</v>
      </c>
      <c r="F519" s="33">
        <f t="shared" si="107"/>
        <v>216</v>
      </c>
      <c r="G519" s="36">
        <v>16.37</v>
      </c>
      <c r="H519" s="36">
        <f t="shared" si="108"/>
        <v>21.09</v>
      </c>
      <c r="I519" s="36">
        <f t="shared" si="109"/>
        <v>4555.4399999999996</v>
      </c>
      <c r="J519" s="97">
        <f>I519 / J9</f>
        <v>3.7946684022639255E-4</v>
      </c>
      <c r="K519" s="176">
        <f t="shared" si="106"/>
        <v>216</v>
      </c>
      <c r="M519" s="33">
        <v>216</v>
      </c>
    </row>
    <row r="520" spans="1:13" ht="51.95" customHeight="1" x14ac:dyDescent="0.2">
      <c r="A520" s="32" t="s">
        <v>1290</v>
      </c>
      <c r="B520" s="32" t="s">
        <v>521</v>
      </c>
      <c r="C520" s="32" t="s">
        <v>18</v>
      </c>
      <c r="D520" s="32" t="s">
        <v>522</v>
      </c>
      <c r="E520" s="34" t="s">
        <v>25</v>
      </c>
      <c r="F520" s="33">
        <f t="shared" si="107"/>
        <v>21</v>
      </c>
      <c r="G520" s="36">
        <v>8.81</v>
      </c>
      <c r="H520" s="36">
        <f t="shared" si="108"/>
        <v>11.35</v>
      </c>
      <c r="I520" s="36">
        <f t="shared" si="109"/>
        <v>238.35</v>
      </c>
      <c r="J520" s="97">
        <f>I520 / J9</f>
        <v>1.9854486365304046E-5</v>
      </c>
      <c r="K520" s="176">
        <f t="shared" si="106"/>
        <v>21</v>
      </c>
      <c r="M520" s="33">
        <v>21</v>
      </c>
    </row>
    <row r="521" spans="1:13" ht="51.95" customHeight="1" x14ac:dyDescent="0.2">
      <c r="A521" s="32" t="s">
        <v>1291</v>
      </c>
      <c r="B521" s="32" t="s">
        <v>524</v>
      </c>
      <c r="C521" s="32" t="s">
        <v>18</v>
      </c>
      <c r="D521" s="32" t="s">
        <v>525</v>
      </c>
      <c r="E521" s="34" t="s">
        <v>25</v>
      </c>
      <c r="F521" s="33">
        <f t="shared" si="107"/>
        <v>96</v>
      </c>
      <c r="G521" s="36">
        <v>14.43</v>
      </c>
      <c r="H521" s="36">
        <f t="shared" si="108"/>
        <v>18.59</v>
      </c>
      <c r="I521" s="36">
        <f t="shared" si="109"/>
        <v>1784.64</v>
      </c>
      <c r="J521" s="97">
        <f>I521 / J9</f>
        <v>1.4865999809933383E-4</v>
      </c>
      <c r="K521" s="176">
        <f t="shared" si="106"/>
        <v>96</v>
      </c>
      <c r="M521" s="33">
        <v>96</v>
      </c>
    </row>
    <row r="522" spans="1:13" ht="39" customHeight="1" x14ac:dyDescent="0.2">
      <c r="A522" s="32" t="s">
        <v>1292</v>
      </c>
      <c r="B522" s="32" t="s">
        <v>1293</v>
      </c>
      <c r="C522" s="32" t="s">
        <v>18</v>
      </c>
      <c r="D522" s="32" t="s">
        <v>1294</v>
      </c>
      <c r="E522" s="34" t="s">
        <v>25</v>
      </c>
      <c r="F522" s="33">
        <f t="shared" si="107"/>
        <v>1</v>
      </c>
      <c r="G522" s="36">
        <v>48.28</v>
      </c>
      <c r="H522" s="36">
        <f t="shared" si="108"/>
        <v>62.19</v>
      </c>
      <c r="I522" s="36">
        <f t="shared" si="109"/>
        <v>62.19</v>
      </c>
      <c r="J522" s="97">
        <f>I522 / J9</f>
        <v>5.1804090919163359E-6</v>
      </c>
      <c r="K522" s="176">
        <f t="shared" si="106"/>
        <v>1</v>
      </c>
      <c r="M522" s="33">
        <v>1</v>
      </c>
    </row>
    <row r="523" spans="1:13" ht="39" customHeight="1" x14ac:dyDescent="0.2">
      <c r="A523" s="32" t="s">
        <v>1295</v>
      </c>
      <c r="B523" s="32" t="s">
        <v>1296</v>
      </c>
      <c r="C523" s="32" t="s">
        <v>18</v>
      </c>
      <c r="D523" s="32" t="s">
        <v>1297</v>
      </c>
      <c r="E523" s="34" t="s">
        <v>25</v>
      </c>
      <c r="F523" s="33">
        <f t="shared" si="107"/>
        <v>57</v>
      </c>
      <c r="G523" s="36">
        <v>19.11</v>
      </c>
      <c r="H523" s="36">
        <f t="shared" si="108"/>
        <v>24.62</v>
      </c>
      <c r="I523" s="36">
        <f t="shared" si="109"/>
        <v>1403.34</v>
      </c>
      <c r="J523" s="97">
        <f>I523 / J9</f>
        <v>1.1689781789756988E-4</v>
      </c>
      <c r="K523" s="176">
        <f t="shared" si="106"/>
        <v>57</v>
      </c>
      <c r="M523" s="33">
        <v>57</v>
      </c>
    </row>
    <row r="524" spans="1:13" ht="39" customHeight="1" x14ac:dyDescent="0.2">
      <c r="A524" s="32" t="s">
        <v>1298</v>
      </c>
      <c r="B524" s="32" t="s">
        <v>483</v>
      </c>
      <c r="C524" s="32" t="s">
        <v>18</v>
      </c>
      <c r="D524" s="32" t="s">
        <v>484</v>
      </c>
      <c r="E524" s="34" t="s">
        <v>29</v>
      </c>
      <c r="F524" s="33">
        <f t="shared" si="107"/>
        <v>516.87</v>
      </c>
      <c r="G524" s="36">
        <v>26.95</v>
      </c>
      <c r="H524" s="36">
        <f t="shared" si="108"/>
        <v>34.72</v>
      </c>
      <c r="I524" s="36">
        <f t="shared" si="109"/>
        <v>17945.73</v>
      </c>
      <c r="J524" s="97">
        <f>I524 / J9</f>
        <v>1.4948741413905089E-3</v>
      </c>
      <c r="K524" s="176">
        <f t="shared" si="106"/>
        <v>516.87</v>
      </c>
      <c r="M524" s="33">
        <v>516.87</v>
      </c>
    </row>
    <row r="525" spans="1:13" ht="39" customHeight="1" x14ac:dyDescent="0.2">
      <c r="A525" s="32" t="s">
        <v>1299</v>
      </c>
      <c r="B525" s="32" t="s">
        <v>486</v>
      </c>
      <c r="C525" s="32" t="s">
        <v>18</v>
      </c>
      <c r="D525" s="32" t="s">
        <v>487</v>
      </c>
      <c r="E525" s="34" t="s">
        <v>29</v>
      </c>
      <c r="F525" s="33">
        <f t="shared" si="107"/>
        <v>24.49</v>
      </c>
      <c r="G525" s="36">
        <v>55.14</v>
      </c>
      <c r="H525" s="36">
        <f t="shared" si="108"/>
        <v>71.03</v>
      </c>
      <c r="I525" s="36">
        <f t="shared" si="109"/>
        <v>1739.52</v>
      </c>
      <c r="J525" s="97">
        <f>I525 / J9</f>
        <v>1.449015150919811E-4</v>
      </c>
      <c r="K525" s="176">
        <f t="shared" ref="K525:K588" si="110">TRUNC(M525,2)</f>
        <v>24.49</v>
      </c>
      <c r="M525" s="33">
        <v>24.49</v>
      </c>
    </row>
    <row r="526" spans="1:13" ht="39" customHeight="1" x14ac:dyDescent="0.2">
      <c r="A526" s="32" t="s">
        <v>1300</v>
      </c>
      <c r="B526" s="32" t="s">
        <v>1301</v>
      </c>
      <c r="C526" s="32" t="s">
        <v>18</v>
      </c>
      <c r="D526" s="32" t="s">
        <v>1302</v>
      </c>
      <c r="E526" s="34" t="s">
        <v>25</v>
      </c>
      <c r="F526" s="33">
        <f t="shared" si="107"/>
        <v>15</v>
      </c>
      <c r="G526" s="36">
        <v>39.4</v>
      </c>
      <c r="H526" s="36">
        <f t="shared" si="108"/>
        <v>50.76</v>
      </c>
      <c r="I526" s="36">
        <f t="shared" si="109"/>
        <v>761.4</v>
      </c>
      <c r="J526" s="97">
        <f>I526 / J9</f>
        <v>6.3424400749076984E-5</v>
      </c>
      <c r="K526" s="176">
        <f t="shared" si="110"/>
        <v>15</v>
      </c>
      <c r="M526" s="33">
        <v>15</v>
      </c>
    </row>
    <row r="527" spans="1:13" ht="39" customHeight="1" x14ac:dyDescent="0.2">
      <c r="A527" s="32" t="s">
        <v>1303</v>
      </c>
      <c r="B527" s="32" t="s">
        <v>1304</v>
      </c>
      <c r="C527" s="32" t="s">
        <v>18</v>
      </c>
      <c r="D527" s="32" t="s">
        <v>1305</v>
      </c>
      <c r="E527" s="34" t="s">
        <v>25</v>
      </c>
      <c r="F527" s="33">
        <f t="shared" si="107"/>
        <v>6</v>
      </c>
      <c r="G527" s="36">
        <v>45.09</v>
      </c>
      <c r="H527" s="36">
        <f t="shared" si="108"/>
        <v>58.08</v>
      </c>
      <c r="I527" s="36">
        <f t="shared" si="109"/>
        <v>348.48</v>
      </c>
      <c r="J527" s="97">
        <f>I527 / J9</f>
        <v>2.9028283652532639E-5</v>
      </c>
      <c r="K527" s="176">
        <f t="shared" si="110"/>
        <v>6</v>
      </c>
      <c r="M527" s="33">
        <v>6</v>
      </c>
    </row>
    <row r="528" spans="1:13" ht="39" customHeight="1" x14ac:dyDescent="0.2">
      <c r="A528" s="32" t="s">
        <v>1306</v>
      </c>
      <c r="B528" s="32" t="s">
        <v>1307</v>
      </c>
      <c r="C528" s="32" t="s">
        <v>18</v>
      </c>
      <c r="D528" s="32" t="s">
        <v>1308</v>
      </c>
      <c r="E528" s="34" t="s">
        <v>25</v>
      </c>
      <c r="F528" s="33">
        <f t="shared" si="107"/>
        <v>53</v>
      </c>
      <c r="G528" s="36">
        <v>17.54</v>
      </c>
      <c r="H528" s="36">
        <f t="shared" si="108"/>
        <v>22.6</v>
      </c>
      <c r="I528" s="36">
        <f t="shared" si="109"/>
        <v>1197.8</v>
      </c>
      <c r="J528" s="97">
        <f>I528 / J9</f>
        <v>9.9776395084376701E-5</v>
      </c>
      <c r="K528" s="176">
        <f t="shared" si="110"/>
        <v>53</v>
      </c>
      <c r="M528" s="33">
        <v>53</v>
      </c>
    </row>
    <row r="529" spans="1:13" ht="26.1" customHeight="1" x14ac:dyDescent="0.2">
      <c r="A529" s="32" t="s">
        <v>1309</v>
      </c>
      <c r="B529" s="32" t="s">
        <v>1310</v>
      </c>
      <c r="C529" s="32" t="s">
        <v>23</v>
      </c>
      <c r="D529" s="32" t="s">
        <v>1311</v>
      </c>
      <c r="E529" s="34" t="s">
        <v>61</v>
      </c>
      <c r="F529" s="33">
        <f t="shared" si="107"/>
        <v>67</v>
      </c>
      <c r="G529" s="36">
        <v>25.35</v>
      </c>
      <c r="H529" s="36">
        <f t="shared" si="108"/>
        <v>32.659999999999997</v>
      </c>
      <c r="I529" s="36">
        <f t="shared" si="109"/>
        <v>2188.2199999999998</v>
      </c>
      <c r="J529" s="97">
        <f>I529 / J9</f>
        <v>1.822780958854022E-4</v>
      </c>
      <c r="K529" s="176">
        <f t="shared" si="110"/>
        <v>67</v>
      </c>
      <c r="M529" s="33">
        <v>67</v>
      </c>
    </row>
    <row r="530" spans="1:13" ht="51.95" customHeight="1" x14ac:dyDescent="0.2">
      <c r="A530" s="32" t="s">
        <v>1312</v>
      </c>
      <c r="B530" s="32" t="s">
        <v>527</v>
      </c>
      <c r="C530" s="32" t="s">
        <v>18</v>
      </c>
      <c r="D530" s="32" t="s">
        <v>528</v>
      </c>
      <c r="E530" s="34" t="s">
        <v>25</v>
      </c>
      <c r="F530" s="33">
        <f t="shared" si="107"/>
        <v>59</v>
      </c>
      <c r="G530" s="36">
        <v>10.49</v>
      </c>
      <c r="H530" s="36">
        <f t="shared" si="108"/>
        <v>13.51</v>
      </c>
      <c r="I530" s="36">
        <f t="shared" si="109"/>
        <v>797.09</v>
      </c>
      <c r="J530" s="97">
        <f>I530 / J9</f>
        <v>6.6397367471869958E-5</v>
      </c>
      <c r="K530" s="176">
        <f t="shared" si="110"/>
        <v>59</v>
      </c>
      <c r="M530" s="33">
        <v>59</v>
      </c>
    </row>
    <row r="531" spans="1:13" ht="51.95" customHeight="1" x14ac:dyDescent="0.2">
      <c r="A531" s="32" t="s">
        <v>1313</v>
      </c>
      <c r="B531" s="32" t="s">
        <v>1314</v>
      </c>
      <c r="C531" s="32" t="s">
        <v>23</v>
      </c>
      <c r="D531" s="32" t="s">
        <v>1315</v>
      </c>
      <c r="E531" s="34" t="s">
        <v>25</v>
      </c>
      <c r="F531" s="33">
        <f t="shared" si="107"/>
        <v>1</v>
      </c>
      <c r="G531" s="36">
        <v>6869.06</v>
      </c>
      <c r="H531" s="36">
        <f t="shared" si="108"/>
        <v>8848.7199999999993</v>
      </c>
      <c r="I531" s="36">
        <f t="shared" si="109"/>
        <v>8848.7199999999993</v>
      </c>
      <c r="J531" s="97">
        <f>I531 / J9</f>
        <v>7.3709582794375165E-4</v>
      </c>
      <c r="K531" s="176">
        <f t="shared" si="110"/>
        <v>1</v>
      </c>
      <c r="M531" s="33">
        <v>1</v>
      </c>
    </row>
    <row r="532" spans="1:13" ht="51.95" customHeight="1" x14ac:dyDescent="0.2">
      <c r="A532" s="32" t="s">
        <v>1316</v>
      </c>
      <c r="B532" s="32" t="s">
        <v>1317</v>
      </c>
      <c r="C532" s="32" t="s">
        <v>23</v>
      </c>
      <c r="D532" s="32" t="s">
        <v>1318</v>
      </c>
      <c r="E532" s="34" t="s">
        <v>25</v>
      </c>
      <c r="F532" s="33">
        <f t="shared" si="107"/>
        <v>1</v>
      </c>
      <c r="G532" s="36">
        <v>3992.35</v>
      </c>
      <c r="H532" s="36">
        <f t="shared" si="108"/>
        <v>5142.95</v>
      </c>
      <c r="I532" s="36">
        <f t="shared" si="109"/>
        <v>5142.95</v>
      </c>
      <c r="J532" s="97">
        <f>I532 / J9</f>
        <v>4.2840625404841804E-4</v>
      </c>
      <c r="K532" s="176">
        <f t="shared" si="110"/>
        <v>1</v>
      </c>
      <c r="M532" s="33">
        <v>1</v>
      </c>
    </row>
    <row r="533" spans="1:13" ht="51.95" customHeight="1" x14ac:dyDescent="0.2">
      <c r="A533" s="32" t="s">
        <v>1319</v>
      </c>
      <c r="B533" s="32" t="s">
        <v>1320</v>
      </c>
      <c r="C533" s="32" t="s">
        <v>23</v>
      </c>
      <c r="D533" s="32" t="s">
        <v>1321</v>
      </c>
      <c r="E533" s="34" t="s">
        <v>25</v>
      </c>
      <c r="F533" s="33">
        <f t="shared" si="107"/>
        <v>1</v>
      </c>
      <c r="G533" s="36">
        <v>4159.1499999999996</v>
      </c>
      <c r="H533" s="36">
        <f t="shared" si="108"/>
        <v>5357.82</v>
      </c>
      <c r="I533" s="36">
        <f t="shared" si="109"/>
        <v>5357.82</v>
      </c>
      <c r="J533" s="97">
        <f>I533 / J9</f>
        <v>4.4630486317496674E-4</v>
      </c>
      <c r="K533" s="176">
        <f t="shared" si="110"/>
        <v>1</v>
      </c>
      <c r="M533" s="33">
        <v>1</v>
      </c>
    </row>
    <row r="534" spans="1:13" ht="39" customHeight="1" x14ac:dyDescent="0.2">
      <c r="A534" s="32" t="s">
        <v>1322</v>
      </c>
      <c r="B534" s="32" t="s">
        <v>1323</v>
      </c>
      <c r="C534" s="32" t="s">
        <v>23</v>
      </c>
      <c r="D534" s="32" t="s">
        <v>1324</v>
      </c>
      <c r="E534" s="34" t="s">
        <v>61</v>
      </c>
      <c r="F534" s="33">
        <f t="shared" si="107"/>
        <v>1</v>
      </c>
      <c r="G534" s="36">
        <v>8532.58</v>
      </c>
      <c r="H534" s="36">
        <f t="shared" si="108"/>
        <v>10991.67</v>
      </c>
      <c r="I534" s="36">
        <f t="shared" si="109"/>
        <v>10991.67</v>
      </c>
      <c r="J534" s="97">
        <f>I534 / J9</f>
        <v>9.156029458649949E-4</v>
      </c>
      <c r="K534" s="176">
        <f t="shared" si="110"/>
        <v>1</v>
      </c>
      <c r="M534" s="33">
        <v>1</v>
      </c>
    </row>
    <row r="535" spans="1:13" ht="39" customHeight="1" x14ac:dyDescent="0.2">
      <c r="A535" s="32" t="s">
        <v>1325</v>
      </c>
      <c r="B535" s="32" t="s">
        <v>1326</v>
      </c>
      <c r="C535" s="32" t="s">
        <v>23</v>
      </c>
      <c r="D535" s="32" t="s">
        <v>1327</v>
      </c>
      <c r="E535" s="34" t="s">
        <v>61</v>
      </c>
      <c r="F535" s="33">
        <f t="shared" si="107"/>
        <v>1</v>
      </c>
      <c r="G535" s="36">
        <v>12461.8</v>
      </c>
      <c r="H535" s="36">
        <f t="shared" si="108"/>
        <v>16053.29</v>
      </c>
      <c r="I535" s="36">
        <f t="shared" si="109"/>
        <v>16053.29</v>
      </c>
      <c r="J535" s="97">
        <f>I535 / J9</f>
        <v>1.3372344343330054E-3</v>
      </c>
      <c r="K535" s="176">
        <f t="shared" si="110"/>
        <v>1</v>
      </c>
      <c r="M535" s="33">
        <v>1</v>
      </c>
    </row>
    <row r="536" spans="1:13" ht="39" customHeight="1" x14ac:dyDescent="0.2">
      <c r="A536" s="32" t="s">
        <v>1328</v>
      </c>
      <c r="B536" s="32" t="s">
        <v>1329</v>
      </c>
      <c r="C536" s="32" t="s">
        <v>23</v>
      </c>
      <c r="D536" s="32" t="s">
        <v>1330</v>
      </c>
      <c r="E536" s="34" t="s">
        <v>61</v>
      </c>
      <c r="F536" s="33">
        <f t="shared" si="107"/>
        <v>1</v>
      </c>
      <c r="G536" s="36">
        <v>10132.870000000001</v>
      </c>
      <c r="H536" s="36">
        <f t="shared" si="108"/>
        <v>13053.16</v>
      </c>
      <c r="I536" s="36">
        <f t="shared" si="109"/>
        <v>13053.16</v>
      </c>
      <c r="J536" s="97">
        <f>I536 / J9</f>
        <v>1.0873244692432649E-3</v>
      </c>
      <c r="K536" s="176">
        <f t="shared" si="110"/>
        <v>1</v>
      </c>
      <c r="M536" s="33">
        <v>1</v>
      </c>
    </row>
    <row r="537" spans="1:13" ht="24" customHeight="1" x14ac:dyDescent="0.2">
      <c r="A537" s="92" t="s">
        <v>1331</v>
      </c>
      <c r="B537" s="92" t="s">
        <v>13</v>
      </c>
      <c r="C537" s="92"/>
      <c r="D537" s="92" t="s">
        <v>1332</v>
      </c>
      <c r="E537" s="93"/>
      <c r="F537" s="94">
        <v>1</v>
      </c>
      <c r="G537" s="94" t="s">
        <v>15</v>
      </c>
      <c r="H537" s="95">
        <f>ROUND(I538 + I605 + I612,2)</f>
        <v>912739.95</v>
      </c>
      <c r="I537" s="95">
        <f>ROUND(F537 * H537,2)</f>
        <v>912739.95</v>
      </c>
      <c r="J537" s="96">
        <f>I537 / J9</f>
        <v>7.6030975004586943E-2</v>
      </c>
      <c r="K537" s="176">
        <f t="shared" si="110"/>
        <v>1</v>
      </c>
      <c r="M537" s="94">
        <v>1</v>
      </c>
    </row>
    <row r="538" spans="1:13" ht="24" customHeight="1" x14ac:dyDescent="0.2">
      <c r="A538" s="92" t="s">
        <v>1333</v>
      </c>
      <c r="B538" s="92" t="s">
        <v>13</v>
      </c>
      <c r="C538" s="92"/>
      <c r="D538" s="92" t="s">
        <v>1334</v>
      </c>
      <c r="E538" s="93"/>
      <c r="F538" s="94">
        <v>1</v>
      </c>
      <c r="G538" s="94" t="s">
        <v>15</v>
      </c>
      <c r="H538" s="95">
        <f>ROUND(I539 + I540 + I541 + I542 + I543 + I544 + I545 + I546 + I547 + I548 + I549 + I550 + I551 + I552 + I553 + I554 + I555 + I556 + I557 + I558 + I559 + I560 + I561 + I562 + I563 + I564 + I565 + I566 + I567 + I568 + I569 + I570 + I571 + I572 + I573 + I574 + I575 + I576 + I577 + I578 + I579 + I580 + I581 + I582 + I583 + I584 + I585 + I586 + I587 + I588 + I589 + I590 + I591 + I592 + I593 + I594 + I595 + I596 + I597 + I598 + I599 + I600 + I601 + I602 + I603 + I604,2)</f>
        <v>807864.72</v>
      </c>
      <c r="I538" s="95">
        <f>ROUND(F538 * H538,2)</f>
        <v>807864.72</v>
      </c>
      <c r="J538" s="96">
        <f>I538 / J9</f>
        <v>6.7294898545207343E-2</v>
      </c>
      <c r="K538" s="176">
        <f t="shared" si="110"/>
        <v>1</v>
      </c>
      <c r="M538" s="94">
        <v>1</v>
      </c>
    </row>
    <row r="539" spans="1:13" ht="39" customHeight="1" x14ac:dyDescent="0.2">
      <c r="A539" s="32" t="s">
        <v>1335</v>
      </c>
      <c r="B539" s="32" t="s">
        <v>1336</v>
      </c>
      <c r="C539" s="32" t="s">
        <v>18</v>
      </c>
      <c r="D539" s="32" t="s">
        <v>1337</v>
      </c>
      <c r="E539" s="34" t="s">
        <v>25</v>
      </c>
      <c r="F539" s="33">
        <f t="shared" ref="F539:F602" si="111">ROUND(M539,2)</f>
        <v>517</v>
      </c>
      <c r="G539" s="36">
        <v>17.190000000000001</v>
      </c>
      <c r="H539" s="36">
        <f t="shared" ref="H539:H602" si="112">ROUND(ROUND(G539 * $J$10, 2) + G539, 2)</f>
        <v>22.14</v>
      </c>
      <c r="I539" s="36">
        <f t="shared" ref="I539:I602" si="113">ROUND(F539 * H539,2)</f>
        <v>11446.38</v>
      </c>
      <c r="J539" s="97">
        <f>I539 / J9</f>
        <v>9.5348015792779068E-4</v>
      </c>
      <c r="K539" s="176">
        <f t="shared" si="110"/>
        <v>517</v>
      </c>
      <c r="M539" s="33">
        <v>517</v>
      </c>
    </row>
    <row r="540" spans="1:13" ht="39" customHeight="1" x14ac:dyDescent="0.2">
      <c r="A540" s="32" t="s">
        <v>1338</v>
      </c>
      <c r="B540" s="32" t="s">
        <v>1339</v>
      </c>
      <c r="C540" s="32" t="s">
        <v>18</v>
      </c>
      <c r="D540" s="32" t="s">
        <v>1340</v>
      </c>
      <c r="E540" s="34" t="s">
        <v>29</v>
      </c>
      <c r="F540" s="33">
        <f t="shared" si="111"/>
        <v>5</v>
      </c>
      <c r="G540" s="36">
        <v>28.4</v>
      </c>
      <c r="H540" s="36">
        <f t="shared" si="112"/>
        <v>36.58</v>
      </c>
      <c r="I540" s="36">
        <f t="shared" si="113"/>
        <v>182.9</v>
      </c>
      <c r="J540" s="97">
        <f>I540 / J9</f>
        <v>1.5235517332553431E-5</v>
      </c>
      <c r="K540" s="176">
        <f t="shared" si="110"/>
        <v>5</v>
      </c>
      <c r="M540" s="33">
        <v>5</v>
      </c>
    </row>
    <row r="541" spans="1:13" ht="39" customHeight="1" x14ac:dyDescent="0.2">
      <c r="A541" s="32" t="s">
        <v>1341</v>
      </c>
      <c r="B541" s="32" t="s">
        <v>616</v>
      </c>
      <c r="C541" s="32" t="s">
        <v>18</v>
      </c>
      <c r="D541" s="32" t="s">
        <v>617</v>
      </c>
      <c r="E541" s="34" t="s">
        <v>29</v>
      </c>
      <c r="F541" s="33">
        <f t="shared" si="111"/>
        <v>6982.4</v>
      </c>
      <c r="G541" s="36">
        <v>3.39</v>
      </c>
      <c r="H541" s="36">
        <f t="shared" si="112"/>
        <v>4.37</v>
      </c>
      <c r="I541" s="36">
        <f t="shared" si="113"/>
        <v>30513.09</v>
      </c>
      <c r="J541" s="97">
        <f>I541 / J9</f>
        <v>2.5417316105235798E-3</v>
      </c>
      <c r="K541" s="176">
        <f t="shared" si="110"/>
        <v>6982.4</v>
      </c>
      <c r="M541" s="33">
        <v>6982.4</v>
      </c>
    </row>
    <row r="542" spans="1:13" ht="39" customHeight="1" x14ac:dyDescent="0.2">
      <c r="A542" s="32" t="s">
        <v>1342</v>
      </c>
      <c r="B542" s="32" t="s">
        <v>619</v>
      </c>
      <c r="C542" s="32" t="s">
        <v>18</v>
      </c>
      <c r="D542" s="32" t="s">
        <v>620</v>
      </c>
      <c r="E542" s="34" t="s">
        <v>29</v>
      </c>
      <c r="F542" s="33">
        <f t="shared" si="111"/>
        <v>6920.3</v>
      </c>
      <c r="G542" s="36">
        <v>4.97</v>
      </c>
      <c r="H542" s="36">
        <f t="shared" si="112"/>
        <v>6.4</v>
      </c>
      <c r="I542" s="36">
        <f t="shared" si="113"/>
        <v>44289.919999999998</v>
      </c>
      <c r="J542" s="97">
        <f>I542 / J9</f>
        <v>3.6893375823805622E-3</v>
      </c>
      <c r="K542" s="176">
        <f t="shared" si="110"/>
        <v>6920.3</v>
      </c>
      <c r="M542" s="33">
        <v>6920.3</v>
      </c>
    </row>
    <row r="543" spans="1:13" ht="39" customHeight="1" x14ac:dyDescent="0.2">
      <c r="A543" s="32" t="s">
        <v>1343</v>
      </c>
      <c r="B543" s="32" t="s">
        <v>628</v>
      </c>
      <c r="C543" s="32" t="s">
        <v>18</v>
      </c>
      <c r="D543" s="32" t="s">
        <v>629</v>
      </c>
      <c r="E543" s="34" t="s">
        <v>29</v>
      </c>
      <c r="F543" s="33">
        <f t="shared" si="111"/>
        <v>429.9</v>
      </c>
      <c r="G543" s="36">
        <v>10.91</v>
      </c>
      <c r="H543" s="36">
        <f t="shared" si="112"/>
        <v>14.05</v>
      </c>
      <c r="I543" s="36">
        <f t="shared" si="113"/>
        <v>6040.1</v>
      </c>
      <c r="J543" s="97">
        <f>I543 / J9</f>
        <v>5.031385907072498E-4</v>
      </c>
      <c r="K543" s="176">
        <f t="shared" si="110"/>
        <v>429.9</v>
      </c>
      <c r="M543" s="33">
        <v>429.9</v>
      </c>
    </row>
    <row r="544" spans="1:13" ht="39" customHeight="1" x14ac:dyDescent="0.2">
      <c r="A544" s="32" t="s">
        <v>1344</v>
      </c>
      <c r="B544" s="32" t="s">
        <v>1345</v>
      </c>
      <c r="C544" s="32" t="s">
        <v>18</v>
      </c>
      <c r="D544" s="32" t="s">
        <v>1346</v>
      </c>
      <c r="E544" s="34" t="s">
        <v>25</v>
      </c>
      <c r="F544" s="33">
        <f t="shared" si="111"/>
        <v>2</v>
      </c>
      <c r="G544" s="36">
        <v>42.51</v>
      </c>
      <c r="H544" s="36">
        <f t="shared" si="112"/>
        <v>54.76</v>
      </c>
      <c r="I544" s="36">
        <f t="shared" si="113"/>
        <v>109.52</v>
      </c>
      <c r="J544" s="97">
        <f>I544 / J9</f>
        <v>9.1229844628827315E-6</v>
      </c>
      <c r="K544" s="176">
        <f t="shared" si="110"/>
        <v>2</v>
      </c>
      <c r="M544" s="33">
        <v>2</v>
      </c>
    </row>
    <row r="545" spans="1:13" ht="39" customHeight="1" x14ac:dyDescent="0.2">
      <c r="A545" s="32" t="s">
        <v>1347</v>
      </c>
      <c r="B545" s="32" t="s">
        <v>660</v>
      </c>
      <c r="C545" s="32" t="s">
        <v>18</v>
      </c>
      <c r="D545" s="32" t="s">
        <v>661</v>
      </c>
      <c r="E545" s="34" t="s">
        <v>25</v>
      </c>
      <c r="F545" s="33">
        <f t="shared" si="111"/>
        <v>106</v>
      </c>
      <c r="G545" s="36">
        <v>35.1</v>
      </c>
      <c r="H545" s="36">
        <f t="shared" si="112"/>
        <v>45.22</v>
      </c>
      <c r="I545" s="36">
        <f t="shared" si="113"/>
        <v>4793.32</v>
      </c>
      <c r="J545" s="97">
        <f>I545 / J9</f>
        <v>3.9928217572703664E-4</v>
      </c>
      <c r="K545" s="176">
        <f t="shared" si="110"/>
        <v>106</v>
      </c>
      <c r="M545" s="33">
        <v>106</v>
      </c>
    </row>
    <row r="546" spans="1:13" ht="39" customHeight="1" x14ac:dyDescent="0.2">
      <c r="A546" s="32" t="s">
        <v>1348</v>
      </c>
      <c r="B546" s="32" t="s">
        <v>663</v>
      </c>
      <c r="C546" s="32" t="s">
        <v>18</v>
      </c>
      <c r="D546" s="32" t="s">
        <v>664</v>
      </c>
      <c r="E546" s="34" t="s">
        <v>25</v>
      </c>
      <c r="F546" s="33">
        <f t="shared" si="111"/>
        <v>17</v>
      </c>
      <c r="G546" s="36">
        <v>53.98</v>
      </c>
      <c r="H546" s="36">
        <f t="shared" si="112"/>
        <v>69.540000000000006</v>
      </c>
      <c r="I546" s="36">
        <f t="shared" si="113"/>
        <v>1182.18</v>
      </c>
      <c r="J546" s="97">
        <f>I546 / J9</f>
        <v>9.8475253582274545E-5</v>
      </c>
      <c r="K546" s="176">
        <f t="shared" si="110"/>
        <v>17</v>
      </c>
      <c r="M546" s="33">
        <v>17</v>
      </c>
    </row>
    <row r="547" spans="1:13" ht="39" customHeight="1" x14ac:dyDescent="0.2">
      <c r="A547" s="32" t="s">
        <v>1349</v>
      </c>
      <c r="B547" s="32" t="s">
        <v>1350</v>
      </c>
      <c r="C547" s="32" t="s">
        <v>18</v>
      </c>
      <c r="D547" s="32" t="s">
        <v>1351</v>
      </c>
      <c r="E547" s="34" t="s">
        <v>25</v>
      </c>
      <c r="F547" s="33">
        <f t="shared" si="111"/>
        <v>338</v>
      </c>
      <c r="G547" s="36">
        <v>52.35</v>
      </c>
      <c r="H547" s="36">
        <f t="shared" si="112"/>
        <v>67.44</v>
      </c>
      <c r="I547" s="36">
        <f t="shared" si="113"/>
        <v>22794.720000000001</v>
      </c>
      <c r="J547" s="97">
        <f>I547 / J9</f>
        <v>1.8987936120869455E-3</v>
      </c>
      <c r="K547" s="176">
        <f t="shared" si="110"/>
        <v>338</v>
      </c>
      <c r="M547" s="33">
        <v>338</v>
      </c>
    </row>
    <row r="548" spans="1:13" ht="39" customHeight="1" x14ac:dyDescent="0.2">
      <c r="A548" s="32" t="s">
        <v>1352</v>
      </c>
      <c r="B548" s="32" t="s">
        <v>1353</v>
      </c>
      <c r="C548" s="32" t="s">
        <v>18</v>
      </c>
      <c r="D548" s="32" t="s">
        <v>1354</v>
      </c>
      <c r="E548" s="34" t="s">
        <v>25</v>
      </c>
      <c r="F548" s="33">
        <f t="shared" si="111"/>
        <v>23</v>
      </c>
      <c r="G548" s="36">
        <v>27.74</v>
      </c>
      <c r="H548" s="36">
        <f t="shared" si="112"/>
        <v>35.729999999999997</v>
      </c>
      <c r="I548" s="36">
        <f t="shared" si="113"/>
        <v>821.79</v>
      </c>
      <c r="J548" s="97">
        <f>I548 / J9</f>
        <v>6.8454870359317026E-5</v>
      </c>
      <c r="K548" s="176">
        <f t="shared" si="110"/>
        <v>23</v>
      </c>
      <c r="M548" s="33">
        <v>23</v>
      </c>
    </row>
    <row r="549" spans="1:13" ht="39" customHeight="1" x14ac:dyDescent="0.2">
      <c r="A549" s="32" t="s">
        <v>1355</v>
      </c>
      <c r="B549" s="32" t="s">
        <v>1356</v>
      </c>
      <c r="C549" s="32" t="s">
        <v>23</v>
      </c>
      <c r="D549" s="32" t="s">
        <v>1357</v>
      </c>
      <c r="E549" s="34" t="s">
        <v>29</v>
      </c>
      <c r="F549" s="33">
        <f t="shared" si="111"/>
        <v>18.8</v>
      </c>
      <c r="G549" s="36">
        <v>11.39</v>
      </c>
      <c r="H549" s="36">
        <f t="shared" si="112"/>
        <v>14.67</v>
      </c>
      <c r="I549" s="36">
        <f t="shared" si="113"/>
        <v>275.8</v>
      </c>
      <c r="J549" s="97">
        <f>I549 / J9</f>
        <v>2.2974060581291615E-5</v>
      </c>
      <c r="K549" s="176">
        <f t="shared" si="110"/>
        <v>18.8</v>
      </c>
      <c r="M549" s="33">
        <v>18.8</v>
      </c>
    </row>
    <row r="550" spans="1:13" ht="51.95" customHeight="1" x14ac:dyDescent="0.2">
      <c r="A550" s="32" t="s">
        <v>1358</v>
      </c>
      <c r="B550" s="32" t="s">
        <v>674</v>
      </c>
      <c r="C550" s="32" t="s">
        <v>18</v>
      </c>
      <c r="D550" s="32" t="s">
        <v>675</v>
      </c>
      <c r="E550" s="34" t="s">
        <v>29</v>
      </c>
      <c r="F550" s="33">
        <f t="shared" si="111"/>
        <v>1286.9000000000001</v>
      </c>
      <c r="G550" s="36">
        <v>11.86</v>
      </c>
      <c r="H550" s="36">
        <f t="shared" si="112"/>
        <v>15.28</v>
      </c>
      <c r="I550" s="36">
        <f t="shared" si="113"/>
        <v>19663.830000000002</v>
      </c>
      <c r="J550" s="97">
        <f>I550 / J9</f>
        <v>1.637991376650542E-3</v>
      </c>
      <c r="K550" s="176">
        <f t="shared" si="110"/>
        <v>1286.9000000000001</v>
      </c>
      <c r="M550" s="33">
        <v>1286.9000000000001</v>
      </c>
    </row>
    <row r="551" spans="1:13" ht="26.1" customHeight="1" x14ac:dyDescent="0.2">
      <c r="A551" s="32" t="s">
        <v>1359</v>
      </c>
      <c r="B551" s="32" t="s">
        <v>649</v>
      </c>
      <c r="C551" s="32" t="s">
        <v>18</v>
      </c>
      <c r="D551" s="32" t="s">
        <v>650</v>
      </c>
      <c r="E551" s="34" t="s">
        <v>25</v>
      </c>
      <c r="F551" s="33">
        <f t="shared" si="111"/>
        <v>36</v>
      </c>
      <c r="G551" s="36">
        <v>82.82</v>
      </c>
      <c r="H551" s="36">
        <f t="shared" si="112"/>
        <v>106.69</v>
      </c>
      <c r="I551" s="36">
        <f t="shared" si="113"/>
        <v>3840.84</v>
      </c>
      <c r="J551" s="97">
        <f>I551 / J9</f>
        <v>3.1994086600089952E-4</v>
      </c>
      <c r="K551" s="176">
        <f t="shared" si="110"/>
        <v>36</v>
      </c>
      <c r="M551" s="33">
        <v>36</v>
      </c>
    </row>
    <row r="552" spans="1:13" ht="26.1" customHeight="1" x14ac:dyDescent="0.2">
      <c r="A552" s="32" t="s">
        <v>1360</v>
      </c>
      <c r="B552" s="32" t="s">
        <v>637</v>
      </c>
      <c r="C552" s="32" t="s">
        <v>18</v>
      </c>
      <c r="D552" s="32" t="s">
        <v>638</v>
      </c>
      <c r="E552" s="34" t="s">
        <v>25</v>
      </c>
      <c r="F552" s="33">
        <f t="shared" si="111"/>
        <v>291</v>
      </c>
      <c r="G552" s="36">
        <v>13.47</v>
      </c>
      <c r="H552" s="36">
        <f t="shared" si="112"/>
        <v>17.350000000000001</v>
      </c>
      <c r="I552" s="36">
        <f t="shared" si="113"/>
        <v>5048.8500000000004</v>
      </c>
      <c r="J552" s="97">
        <f>I552 / J9</f>
        <v>4.2056775114522902E-4</v>
      </c>
      <c r="K552" s="176">
        <f t="shared" si="110"/>
        <v>291</v>
      </c>
      <c r="M552" s="33">
        <v>291</v>
      </c>
    </row>
    <row r="553" spans="1:13" ht="26.1" customHeight="1" x14ac:dyDescent="0.2">
      <c r="A553" s="32" t="s">
        <v>1361</v>
      </c>
      <c r="B553" s="32" t="s">
        <v>1362</v>
      </c>
      <c r="C553" s="32" t="s">
        <v>18</v>
      </c>
      <c r="D553" s="32" t="s">
        <v>1363</v>
      </c>
      <c r="E553" s="34" t="s">
        <v>25</v>
      </c>
      <c r="F553" s="33">
        <f t="shared" si="111"/>
        <v>2</v>
      </c>
      <c r="G553" s="36">
        <v>85.57</v>
      </c>
      <c r="H553" s="36">
        <f t="shared" si="112"/>
        <v>110.23</v>
      </c>
      <c r="I553" s="36">
        <f t="shared" si="113"/>
        <v>220.46</v>
      </c>
      <c r="J553" s="97">
        <f>I553 / J9</f>
        <v>1.8364254516865661E-5</v>
      </c>
      <c r="K553" s="176">
        <f t="shared" si="110"/>
        <v>2</v>
      </c>
      <c r="M553" s="33">
        <v>2</v>
      </c>
    </row>
    <row r="554" spans="1:13" ht="26.1" customHeight="1" x14ac:dyDescent="0.2">
      <c r="A554" s="32" t="s">
        <v>1364</v>
      </c>
      <c r="B554" s="32" t="s">
        <v>646</v>
      </c>
      <c r="C554" s="32" t="s">
        <v>18</v>
      </c>
      <c r="D554" s="32" t="s">
        <v>647</v>
      </c>
      <c r="E554" s="34" t="s">
        <v>25</v>
      </c>
      <c r="F554" s="33">
        <f t="shared" si="111"/>
        <v>1</v>
      </c>
      <c r="G554" s="36">
        <v>99.07</v>
      </c>
      <c r="H554" s="36">
        <f t="shared" si="112"/>
        <v>127.62</v>
      </c>
      <c r="I554" s="36">
        <f t="shared" si="113"/>
        <v>127.62</v>
      </c>
      <c r="J554" s="97">
        <f>I554 / J9</f>
        <v>1.0630709250850021E-5</v>
      </c>
      <c r="K554" s="176">
        <f t="shared" si="110"/>
        <v>1</v>
      </c>
      <c r="M554" s="33">
        <v>1</v>
      </c>
    </row>
    <row r="555" spans="1:13" ht="51.95" customHeight="1" x14ac:dyDescent="0.2">
      <c r="A555" s="32" t="s">
        <v>1365</v>
      </c>
      <c r="B555" s="32" t="s">
        <v>1366</v>
      </c>
      <c r="C555" s="32" t="s">
        <v>18</v>
      </c>
      <c r="D555" s="32" t="s">
        <v>1367</v>
      </c>
      <c r="E555" s="34" t="s">
        <v>29</v>
      </c>
      <c r="F555" s="33">
        <f t="shared" si="111"/>
        <v>15.2</v>
      </c>
      <c r="G555" s="36">
        <v>93.99</v>
      </c>
      <c r="H555" s="36">
        <f t="shared" si="112"/>
        <v>121.08</v>
      </c>
      <c r="I555" s="36">
        <f t="shared" si="113"/>
        <v>1840.42</v>
      </c>
      <c r="J555" s="97">
        <f>I555 / J9</f>
        <v>1.5330645603705843E-4</v>
      </c>
      <c r="K555" s="176">
        <f t="shared" si="110"/>
        <v>15.2</v>
      </c>
      <c r="M555" s="33">
        <v>15.2</v>
      </c>
    </row>
    <row r="556" spans="1:13" ht="39" customHeight="1" x14ac:dyDescent="0.2">
      <c r="A556" s="32" t="s">
        <v>1368</v>
      </c>
      <c r="B556" s="32" t="s">
        <v>625</v>
      </c>
      <c r="C556" s="32" t="s">
        <v>18</v>
      </c>
      <c r="D556" s="32" t="s">
        <v>626</v>
      </c>
      <c r="E556" s="34" t="s">
        <v>29</v>
      </c>
      <c r="F556" s="33">
        <f t="shared" si="111"/>
        <v>5991.7</v>
      </c>
      <c r="G556" s="36">
        <v>19.7</v>
      </c>
      <c r="H556" s="36">
        <f t="shared" si="112"/>
        <v>25.38</v>
      </c>
      <c r="I556" s="36">
        <f t="shared" si="113"/>
        <v>152069.35</v>
      </c>
      <c r="J556" s="97">
        <f>I556 / J9</f>
        <v>1.2667333065473669E-2</v>
      </c>
      <c r="K556" s="176">
        <f t="shared" si="110"/>
        <v>5991.7</v>
      </c>
      <c r="M556" s="33">
        <v>5991.7</v>
      </c>
    </row>
    <row r="557" spans="1:13" ht="26.1" customHeight="1" x14ac:dyDescent="0.2">
      <c r="A557" s="32" t="s">
        <v>1369</v>
      </c>
      <c r="B557" s="32" t="s">
        <v>640</v>
      </c>
      <c r="C557" s="32" t="s">
        <v>18</v>
      </c>
      <c r="D557" s="32" t="s">
        <v>641</v>
      </c>
      <c r="E557" s="34" t="s">
        <v>25</v>
      </c>
      <c r="F557" s="33">
        <f t="shared" si="111"/>
        <v>11</v>
      </c>
      <c r="G557" s="36">
        <v>16.739999999999998</v>
      </c>
      <c r="H557" s="36">
        <f t="shared" si="112"/>
        <v>21.56</v>
      </c>
      <c r="I557" s="36">
        <f t="shared" si="113"/>
        <v>237.16</v>
      </c>
      <c r="J557" s="97">
        <f>I557 / J9</f>
        <v>1.9755359707973602E-5</v>
      </c>
      <c r="K557" s="176">
        <f t="shared" si="110"/>
        <v>11</v>
      </c>
      <c r="M557" s="33">
        <v>11</v>
      </c>
    </row>
    <row r="558" spans="1:13" ht="26.1" customHeight="1" x14ac:dyDescent="0.2">
      <c r="A558" s="32" t="s">
        <v>1370</v>
      </c>
      <c r="B558" s="32" t="s">
        <v>1371</v>
      </c>
      <c r="C558" s="32" t="s">
        <v>18</v>
      </c>
      <c r="D558" s="32" t="s">
        <v>1372</v>
      </c>
      <c r="E558" s="34" t="s">
        <v>25</v>
      </c>
      <c r="F558" s="33">
        <f t="shared" si="111"/>
        <v>1</v>
      </c>
      <c r="G558" s="36">
        <v>484.05</v>
      </c>
      <c r="H558" s="36">
        <f t="shared" si="112"/>
        <v>623.54999999999995</v>
      </c>
      <c r="I558" s="36">
        <f t="shared" si="113"/>
        <v>623.54999999999995</v>
      </c>
      <c r="J558" s="97">
        <f>I558 / J9</f>
        <v>5.1941535444033299E-5</v>
      </c>
      <c r="K558" s="176">
        <f t="shared" si="110"/>
        <v>1</v>
      </c>
      <c r="M558" s="33">
        <v>1</v>
      </c>
    </row>
    <row r="559" spans="1:13" ht="26.1" customHeight="1" x14ac:dyDescent="0.2">
      <c r="A559" s="32" t="s">
        <v>1373</v>
      </c>
      <c r="B559" s="32" t="s">
        <v>1374</v>
      </c>
      <c r="C559" s="32" t="s">
        <v>18</v>
      </c>
      <c r="D559" s="32" t="s">
        <v>1375</v>
      </c>
      <c r="E559" s="34" t="s">
        <v>25</v>
      </c>
      <c r="F559" s="33">
        <f t="shared" si="111"/>
        <v>1</v>
      </c>
      <c r="G559" s="36">
        <v>122.03</v>
      </c>
      <c r="H559" s="36">
        <f t="shared" si="112"/>
        <v>157.19999999999999</v>
      </c>
      <c r="I559" s="36">
        <f t="shared" si="113"/>
        <v>157.19999999999999</v>
      </c>
      <c r="J559" s="97">
        <f>I559 / J9</f>
        <v>1.3094714733063965E-5</v>
      </c>
      <c r="K559" s="176">
        <f t="shared" si="110"/>
        <v>1</v>
      </c>
      <c r="M559" s="33">
        <v>1</v>
      </c>
    </row>
    <row r="560" spans="1:13" ht="26.1" customHeight="1" x14ac:dyDescent="0.2">
      <c r="A560" s="32" t="s">
        <v>1376</v>
      </c>
      <c r="B560" s="32" t="s">
        <v>1377</v>
      </c>
      <c r="C560" s="32" t="s">
        <v>18</v>
      </c>
      <c r="D560" s="32" t="s">
        <v>1378</v>
      </c>
      <c r="E560" s="34" t="s">
        <v>25</v>
      </c>
      <c r="F560" s="33">
        <f t="shared" si="111"/>
        <v>2</v>
      </c>
      <c r="G560" s="36">
        <v>13.47</v>
      </c>
      <c r="H560" s="36">
        <f t="shared" si="112"/>
        <v>17.350000000000001</v>
      </c>
      <c r="I560" s="36">
        <f t="shared" si="113"/>
        <v>34.700000000000003</v>
      </c>
      <c r="J560" s="97">
        <f>I560 / J9</f>
        <v>2.8905000078709902E-6</v>
      </c>
      <c r="K560" s="176">
        <f t="shared" si="110"/>
        <v>2</v>
      </c>
      <c r="M560" s="33">
        <v>2</v>
      </c>
    </row>
    <row r="561" spans="1:13" ht="26.1" customHeight="1" x14ac:dyDescent="0.2">
      <c r="A561" s="32" t="s">
        <v>1379</v>
      </c>
      <c r="B561" s="32" t="s">
        <v>1380</v>
      </c>
      <c r="C561" s="32" t="s">
        <v>18</v>
      </c>
      <c r="D561" s="32" t="s">
        <v>1381</v>
      </c>
      <c r="E561" s="34" t="s">
        <v>25</v>
      </c>
      <c r="F561" s="33">
        <f t="shared" si="111"/>
        <v>24</v>
      </c>
      <c r="G561" s="36">
        <v>14.38</v>
      </c>
      <c r="H561" s="36">
        <f t="shared" si="112"/>
        <v>18.52</v>
      </c>
      <c r="I561" s="36">
        <f t="shared" si="113"/>
        <v>444.48</v>
      </c>
      <c r="J561" s="97">
        <f>I561 / J9</f>
        <v>3.7025056008602235E-5</v>
      </c>
      <c r="K561" s="176">
        <f t="shared" si="110"/>
        <v>24</v>
      </c>
      <c r="M561" s="33">
        <v>24</v>
      </c>
    </row>
    <row r="562" spans="1:13" ht="51.95" customHeight="1" x14ac:dyDescent="0.2">
      <c r="A562" s="32" t="s">
        <v>1382</v>
      </c>
      <c r="B562" s="32" t="s">
        <v>1383</v>
      </c>
      <c r="C562" s="32" t="s">
        <v>23</v>
      </c>
      <c r="D562" s="32" t="s">
        <v>1384</v>
      </c>
      <c r="E562" s="34" t="s">
        <v>25</v>
      </c>
      <c r="F562" s="33">
        <f t="shared" si="111"/>
        <v>1</v>
      </c>
      <c r="G562" s="36">
        <v>2990.18</v>
      </c>
      <c r="H562" s="36">
        <f t="shared" si="112"/>
        <v>3851.95</v>
      </c>
      <c r="I562" s="36">
        <f t="shared" si="113"/>
        <v>3851.95</v>
      </c>
      <c r="J562" s="97">
        <f>I562 / J9</f>
        <v>3.2086632580169048E-4</v>
      </c>
      <c r="K562" s="176">
        <f t="shared" si="110"/>
        <v>1</v>
      </c>
      <c r="M562" s="33">
        <v>1</v>
      </c>
    </row>
    <row r="563" spans="1:13" ht="26.1" customHeight="1" x14ac:dyDescent="0.2">
      <c r="A563" s="32" t="s">
        <v>1385</v>
      </c>
      <c r="B563" s="32" t="s">
        <v>1386</v>
      </c>
      <c r="C563" s="32" t="s">
        <v>23</v>
      </c>
      <c r="D563" s="32" t="s">
        <v>1387</v>
      </c>
      <c r="E563" s="34" t="s">
        <v>25</v>
      </c>
      <c r="F563" s="33">
        <f t="shared" si="111"/>
        <v>5</v>
      </c>
      <c r="G563" s="36">
        <v>180.84</v>
      </c>
      <c r="H563" s="36">
        <f t="shared" si="112"/>
        <v>232.96</v>
      </c>
      <c r="I563" s="36">
        <f t="shared" si="113"/>
        <v>1164.8</v>
      </c>
      <c r="J563" s="97">
        <f>I563 / J9</f>
        <v>9.7027504586977769E-5</v>
      </c>
      <c r="K563" s="176">
        <f t="shared" si="110"/>
        <v>5</v>
      </c>
      <c r="M563" s="33">
        <v>5</v>
      </c>
    </row>
    <row r="564" spans="1:13" ht="26.1" customHeight="1" x14ac:dyDescent="0.2">
      <c r="A564" s="32" t="s">
        <v>1388</v>
      </c>
      <c r="B564" s="32" t="s">
        <v>1389</v>
      </c>
      <c r="C564" s="32" t="s">
        <v>23</v>
      </c>
      <c r="D564" s="32" t="s">
        <v>1390</v>
      </c>
      <c r="E564" s="34" t="s">
        <v>25</v>
      </c>
      <c r="F564" s="33">
        <f t="shared" si="111"/>
        <v>8</v>
      </c>
      <c r="G564" s="36">
        <v>229.37</v>
      </c>
      <c r="H564" s="36">
        <f t="shared" si="112"/>
        <v>295.47000000000003</v>
      </c>
      <c r="I564" s="36">
        <f t="shared" si="113"/>
        <v>2363.7600000000002</v>
      </c>
      <c r="J564" s="97">
        <f>I564 / J9</f>
        <v>1.9690052733732367E-4</v>
      </c>
      <c r="K564" s="176">
        <f t="shared" si="110"/>
        <v>8</v>
      </c>
      <c r="M564" s="33">
        <v>8</v>
      </c>
    </row>
    <row r="565" spans="1:13" ht="26.1" customHeight="1" x14ac:dyDescent="0.2">
      <c r="A565" s="32" t="s">
        <v>1391</v>
      </c>
      <c r="B565" s="32" t="s">
        <v>753</v>
      </c>
      <c r="C565" s="32" t="s">
        <v>23</v>
      </c>
      <c r="D565" s="32" t="s">
        <v>754</v>
      </c>
      <c r="E565" s="34" t="s">
        <v>25</v>
      </c>
      <c r="F565" s="33">
        <f t="shared" si="111"/>
        <v>42</v>
      </c>
      <c r="G565" s="36">
        <v>102.61</v>
      </c>
      <c r="H565" s="36">
        <f t="shared" si="112"/>
        <v>132.18</v>
      </c>
      <c r="I565" s="36">
        <f t="shared" si="113"/>
        <v>5551.56</v>
      </c>
      <c r="J565" s="97">
        <f>I565 / J9</f>
        <v>4.6244334938605973E-4</v>
      </c>
      <c r="K565" s="176">
        <f t="shared" si="110"/>
        <v>42</v>
      </c>
      <c r="M565" s="33">
        <v>42</v>
      </c>
    </row>
    <row r="566" spans="1:13" ht="26.1" customHeight="1" x14ac:dyDescent="0.2">
      <c r="A566" s="32" t="s">
        <v>1392</v>
      </c>
      <c r="B566" s="32" t="s">
        <v>1393</v>
      </c>
      <c r="C566" s="32" t="s">
        <v>23</v>
      </c>
      <c r="D566" s="32" t="s">
        <v>1394</v>
      </c>
      <c r="E566" s="34" t="s">
        <v>25</v>
      </c>
      <c r="F566" s="33">
        <f t="shared" si="111"/>
        <v>32</v>
      </c>
      <c r="G566" s="36">
        <v>51.6</v>
      </c>
      <c r="H566" s="36">
        <f t="shared" si="112"/>
        <v>66.47</v>
      </c>
      <c r="I566" s="36">
        <f t="shared" si="113"/>
        <v>2127.04</v>
      </c>
      <c r="J566" s="97">
        <f>I566 / J9</f>
        <v>1.7718181950264871E-4</v>
      </c>
      <c r="K566" s="176">
        <f t="shared" si="110"/>
        <v>32</v>
      </c>
      <c r="M566" s="33">
        <v>32</v>
      </c>
    </row>
    <row r="567" spans="1:13" ht="26.1" customHeight="1" x14ac:dyDescent="0.2">
      <c r="A567" s="32" t="s">
        <v>1395</v>
      </c>
      <c r="B567" s="32" t="s">
        <v>1396</v>
      </c>
      <c r="C567" s="32" t="s">
        <v>23</v>
      </c>
      <c r="D567" s="32" t="s">
        <v>1397</v>
      </c>
      <c r="E567" s="34" t="s">
        <v>25</v>
      </c>
      <c r="F567" s="33">
        <f t="shared" si="111"/>
        <v>31</v>
      </c>
      <c r="G567" s="36">
        <v>12.09</v>
      </c>
      <c r="H567" s="36">
        <f t="shared" si="112"/>
        <v>15.57</v>
      </c>
      <c r="I567" s="36">
        <f t="shared" si="113"/>
        <v>482.67</v>
      </c>
      <c r="J567" s="97">
        <f>I567 / J9</f>
        <v>4.0206272011501174E-5</v>
      </c>
      <c r="K567" s="176">
        <f t="shared" si="110"/>
        <v>31</v>
      </c>
      <c r="M567" s="33">
        <v>31</v>
      </c>
    </row>
    <row r="568" spans="1:13" ht="26.1" customHeight="1" x14ac:dyDescent="0.2">
      <c r="A568" s="32" t="s">
        <v>1398</v>
      </c>
      <c r="B568" s="32" t="s">
        <v>1399</v>
      </c>
      <c r="C568" s="32" t="s">
        <v>23</v>
      </c>
      <c r="D568" s="32" t="s">
        <v>1400</v>
      </c>
      <c r="E568" s="34" t="s">
        <v>25</v>
      </c>
      <c r="F568" s="33">
        <f t="shared" si="111"/>
        <v>23</v>
      </c>
      <c r="G568" s="36">
        <v>7.63</v>
      </c>
      <c r="H568" s="36">
        <f t="shared" si="112"/>
        <v>9.83</v>
      </c>
      <c r="I568" s="36">
        <f t="shared" si="113"/>
        <v>226.09</v>
      </c>
      <c r="J568" s="97">
        <f>I568 / J9</f>
        <v>1.8833231895664327E-5</v>
      </c>
      <c r="K568" s="176">
        <f t="shared" si="110"/>
        <v>23</v>
      </c>
      <c r="M568" s="33">
        <v>23</v>
      </c>
    </row>
    <row r="569" spans="1:13" ht="26.1" customHeight="1" x14ac:dyDescent="0.2">
      <c r="A569" s="32" t="s">
        <v>1401</v>
      </c>
      <c r="B569" s="32" t="s">
        <v>1402</v>
      </c>
      <c r="C569" s="32" t="s">
        <v>23</v>
      </c>
      <c r="D569" s="32" t="s">
        <v>1403</v>
      </c>
      <c r="E569" s="34" t="s">
        <v>25</v>
      </c>
      <c r="F569" s="33">
        <f t="shared" si="111"/>
        <v>338</v>
      </c>
      <c r="G569" s="36">
        <v>7.15</v>
      </c>
      <c r="H569" s="36">
        <f t="shared" si="112"/>
        <v>9.2100000000000009</v>
      </c>
      <c r="I569" s="36">
        <f t="shared" si="113"/>
        <v>3112.98</v>
      </c>
      <c r="J569" s="97">
        <f>I569 / J9</f>
        <v>2.5931033759372431E-4</v>
      </c>
      <c r="K569" s="176">
        <f t="shared" si="110"/>
        <v>338</v>
      </c>
      <c r="M569" s="33">
        <v>338</v>
      </c>
    </row>
    <row r="570" spans="1:13" ht="39" customHeight="1" x14ac:dyDescent="0.2">
      <c r="A570" s="32" t="s">
        <v>1404</v>
      </c>
      <c r="B570" s="32" t="s">
        <v>654</v>
      </c>
      <c r="C570" s="32" t="s">
        <v>18</v>
      </c>
      <c r="D570" s="32" t="s">
        <v>655</v>
      </c>
      <c r="E570" s="34" t="s">
        <v>25</v>
      </c>
      <c r="F570" s="33">
        <f t="shared" si="111"/>
        <v>272</v>
      </c>
      <c r="G570" s="36">
        <v>65.44</v>
      </c>
      <c r="H570" s="36">
        <f t="shared" si="112"/>
        <v>84.3</v>
      </c>
      <c r="I570" s="36">
        <f t="shared" si="113"/>
        <v>22929.599999999999</v>
      </c>
      <c r="J570" s="97">
        <f>I570 / J9</f>
        <v>1.9100290772472231E-3</v>
      </c>
      <c r="K570" s="176">
        <f t="shared" si="110"/>
        <v>272</v>
      </c>
      <c r="M570" s="33">
        <v>272</v>
      </c>
    </row>
    <row r="571" spans="1:13" ht="39" customHeight="1" x14ac:dyDescent="0.2">
      <c r="A571" s="32" t="s">
        <v>1405</v>
      </c>
      <c r="B571" s="32" t="s">
        <v>1406</v>
      </c>
      <c r="C571" s="32" t="s">
        <v>18</v>
      </c>
      <c r="D571" s="32" t="s">
        <v>1407</v>
      </c>
      <c r="E571" s="34" t="s">
        <v>25</v>
      </c>
      <c r="F571" s="33">
        <f t="shared" si="111"/>
        <v>11</v>
      </c>
      <c r="G571" s="36">
        <v>50.66</v>
      </c>
      <c r="H571" s="36">
        <f t="shared" si="112"/>
        <v>65.260000000000005</v>
      </c>
      <c r="I571" s="36">
        <f t="shared" si="113"/>
        <v>717.86</v>
      </c>
      <c r="J571" s="97">
        <f>I571 / J9</f>
        <v>5.9797531286751264E-5</v>
      </c>
      <c r="K571" s="176">
        <f t="shared" si="110"/>
        <v>11</v>
      </c>
      <c r="M571" s="33">
        <v>11</v>
      </c>
    </row>
    <row r="572" spans="1:13" ht="26.1" customHeight="1" x14ac:dyDescent="0.2">
      <c r="A572" s="32" t="s">
        <v>1408</v>
      </c>
      <c r="B572" s="32" t="s">
        <v>1409</v>
      </c>
      <c r="C572" s="32" t="s">
        <v>23</v>
      </c>
      <c r="D572" s="32" t="s">
        <v>1410</v>
      </c>
      <c r="E572" s="34" t="s">
        <v>61</v>
      </c>
      <c r="F572" s="33">
        <f t="shared" si="111"/>
        <v>2</v>
      </c>
      <c r="G572" s="36">
        <v>2529.4299999999998</v>
      </c>
      <c r="H572" s="36">
        <f t="shared" si="112"/>
        <v>3258.41</v>
      </c>
      <c r="I572" s="36">
        <f t="shared" si="113"/>
        <v>6516.82</v>
      </c>
      <c r="J572" s="97">
        <f>I572 / J9</f>
        <v>5.4284922943209862E-4</v>
      </c>
      <c r="K572" s="176">
        <f t="shared" si="110"/>
        <v>2</v>
      </c>
      <c r="M572" s="33">
        <v>2</v>
      </c>
    </row>
    <row r="573" spans="1:13" ht="39" customHeight="1" x14ac:dyDescent="0.2">
      <c r="A573" s="32" t="s">
        <v>1411</v>
      </c>
      <c r="B573" s="32" t="s">
        <v>1412</v>
      </c>
      <c r="C573" s="32" t="s">
        <v>23</v>
      </c>
      <c r="D573" s="32" t="s">
        <v>1413</v>
      </c>
      <c r="E573" s="34" t="s">
        <v>25</v>
      </c>
      <c r="F573" s="33">
        <f t="shared" si="111"/>
        <v>50</v>
      </c>
      <c r="G573" s="36">
        <v>2034.84</v>
      </c>
      <c r="H573" s="36">
        <f t="shared" si="112"/>
        <v>2621.2800000000002</v>
      </c>
      <c r="I573" s="36">
        <f t="shared" si="113"/>
        <v>131064</v>
      </c>
      <c r="J573" s="97">
        <f>I573 / J9</f>
        <v>1.0917593459124018E-2</v>
      </c>
      <c r="K573" s="176">
        <f t="shared" si="110"/>
        <v>50</v>
      </c>
      <c r="M573" s="33">
        <v>50</v>
      </c>
    </row>
    <row r="574" spans="1:13" ht="39" customHeight="1" x14ac:dyDescent="0.2">
      <c r="A574" s="32" t="s">
        <v>1414</v>
      </c>
      <c r="B574" s="32" t="s">
        <v>1415</v>
      </c>
      <c r="C574" s="32" t="s">
        <v>18</v>
      </c>
      <c r="D574" s="32" t="s">
        <v>1416</v>
      </c>
      <c r="E574" s="34" t="s">
        <v>29</v>
      </c>
      <c r="F574" s="33">
        <f t="shared" si="111"/>
        <v>105.9</v>
      </c>
      <c r="G574" s="36">
        <v>13.23</v>
      </c>
      <c r="H574" s="36">
        <f t="shared" si="112"/>
        <v>17.04</v>
      </c>
      <c r="I574" s="36">
        <f t="shared" si="113"/>
        <v>1804.54</v>
      </c>
      <c r="J574" s="97">
        <f>I574 / J9</f>
        <v>1.5031766236897739E-4</v>
      </c>
      <c r="K574" s="176">
        <f t="shared" si="110"/>
        <v>105.9</v>
      </c>
      <c r="M574" s="33">
        <v>105.9</v>
      </c>
    </row>
    <row r="575" spans="1:13" ht="39" customHeight="1" x14ac:dyDescent="0.2">
      <c r="A575" s="32" t="s">
        <v>1417</v>
      </c>
      <c r="B575" s="32" t="s">
        <v>1418</v>
      </c>
      <c r="C575" s="32" t="s">
        <v>18</v>
      </c>
      <c r="D575" s="32" t="s">
        <v>1419</v>
      </c>
      <c r="E575" s="34" t="s">
        <v>29</v>
      </c>
      <c r="F575" s="33">
        <f t="shared" si="111"/>
        <v>2876.7</v>
      </c>
      <c r="G575" s="36">
        <v>10.11</v>
      </c>
      <c r="H575" s="36">
        <f t="shared" si="112"/>
        <v>13.02</v>
      </c>
      <c r="I575" s="36">
        <f t="shared" si="113"/>
        <v>37454.629999999997</v>
      </c>
      <c r="J575" s="97">
        <f>I575 / J9</f>
        <v>3.1199598936543227E-3</v>
      </c>
      <c r="K575" s="176">
        <f t="shared" si="110"/>
        <v>2876.7</v>
      </c>
      <c r="M575" s="33">
        <v>2876.7</v>
      </c>
    </row>
    <row r="576" spans="1:13" ht="39" customHeight="1" x14ac:dyDescent="0.2">
      <c r="A576" s="32" t="s">
        <v>1420</v>
      </c>
      <c r="B576" s="32" t="s">
        <v>622</v>
      </c>
      <c r="C576" s="32" t="s">
        <v>18</v>
      </c>
      <c r="D576" s="32" t="s">
        <v>623</v>
      </c>
      <c r="E576" s="34" t="s">
        <v>29</v>
      </c>
      <c r="F576" s="33">
        <f t="shared" si="111"/>
        <v>10569.1</v>
      </c>
      <c r="G576" s="36">
        <v>7.77</v>
      </c>
      <c r="H576" s="36">
        <f t="shared" si="112"/>
        <v>10.01</v>
      </c>
      <c r="I576" s="36">
        <f t="shared" si="113"/>
        <v>105796.69</v>
      </c>
      <c r="J576" s="97">
        <f>I576 / J9</f>
        <v>8.8128338120381754E-3</v>
      </c>
      <c r="K576" s="176">
        <f t="shared" si="110"/>
        <v>10569.1</v>
      </c>
      <c r="M576" s="33">
        <v>10569.1</v>
      </c>
    </row>
    <row r="577" spans="1:13" ht="51.95" customHeight="1" x14ac:dyDescent="0.2">
      <c r="A577" s="32" t="s">
        <v>1421</v>
      </c>
      <c r="B577" s="32" t="s">
        <v>1422</v>
      </c>
      <c r="C577" s="32" t="s">
        <v>18</v>
      </c>
      <c r="D577" s="32" t="s">
        <v>1423</v>
      </c>
      <c r="E577" s="34" t="s">
        <v>29</v>
      </c>
      <c r="F577" s="33">
        <f t="shared" si="111"/>
        <v>94.3</v>
      </c>
      <c r="G577" s="36">
        <v>10.63</v>
      </c>
      <c r="H577" s="36">
        <f t="shared" si="112"/>
        <v>13.69</v>
      </c>
      <c r="I577" s="36">
        <f t="shared" si="113"/>
        <v>1290.97</v>
      </c>
      <c r="J577" s="97">
        <f>I577 / J9</f>
        <v>1.0753742925536633E-4</v>
      </c>
      <c r="K577" s="176">
        <f t="shared" si="110"/>
        <v>94.3</v>
      </c>
      <c r="M577" s="33">
        <v>94.3</v>
      </c>
    </row>
    <row r="578" spans="1:13" ht="39" customHeight="1" x14ac:dyDescent="0.2">
      <c r="A578" s="32" t="s">
        <v>1424</v>
      </c>
      <c r="B578" s="32" t="s">
        <v>1425</v>
      </c>
      <c r="C578" s="32" t="s">
        <v>18</v>
      </c>
      <c r="D578" s="32" t="s">
        <v>1426</v>
      </c>
      <c r="E578" s="34" t="s">
        <v>29</v>
      </c>
      <c r="F578" s="33">
        <f t="shared" si="111"/>
        <v>545.6</v>
      </c>
      <c r="G578" s="36">
        <v>11.57</v>
      </c>
      <c r="H578" s="36">
        <f t="shared" si="112"/>
        <v>14.9</v>
      </c>
      <c r="I578" s="36">
        <f t="shared" si="113"/>
        <v>8129.44</v>
      </c>
      <c r="J578" s="97">
        <f>I578 / J9</f>
        <v>6.7718001106590025E-4</v>
      </c>
      <c r="K578" s="176">
        <f t="shared" si="110"/>
        <v>545.6</v>
      </c>
      <c r="M578" s="33">
        <v>545.6</v>
      </c>
    </row>
    <row r="579" spans="1:13" ht="39" customHeight="1" x14ac:dyDescent="0.2">
      <c r="A579" s="32" t="s">
        <v>1427</v>
      </c>
      <c r="B579" s="32" t="s">
        <v>1428</v>
      </c>
      <c r="C579" s="32" t="s">
        <v>18</v>
      </c>
      <c r="D579" s="32" t="s">
        <v>1429</v>
      </c>
      <c r="E579" s="34" t="s">
        <v>29</v>
      </c>
      <c r="F579" s="33">
        <f t="shared" si="111"/>
        <v>54.6</v>
      </c>
      <c r="G579" s="36">
        <v>15.17</v>
      </c>
      <c r="H579" s="36">
        <f t="shared" si="112"/>
        <v>19.54</v>
      </c>
      <c r="I579" s="36">
        <f t="shared" si="113"/>
        <v>1066.8800000000001</v>
      </c>
      <c r="J579" s="97">
        <f>I579 / J9</f>
        <v>8.8870796783786798E-5</v>
      </c>
      <c r="K579" s="176">
        <f t="shared" si="110"/>
        <v>54.6</v>
      </c>
      <c r="M579" s="33">
        <v>54.6</v>
      </c>
    </row>
    <row r="580" spans="1:13" ht="39" customHeight="1" x14ac:dyDescent="0.2">
      <c r="A580" s="32" t="s">
        <v>1430</v>
      </c>
      <c r="B580" s="32" t="s">
        <v>1431</v>
      </c>
      <c r="C580" s="32" t="s">
        <v>18</v>
      </c>
      <c r="D580" s="32" t="s">
        <v>1432</v>
      </c>
      <c r="E580" s="34" t="s">
        <v>29</v>
      </c>
      <c r="F580" s="33">
        <f t="shared" si="111"/>
        <v>150.69999999999999</v>
      </c>
      <c r="G580" s="36">
        <v>22.21</v>
      </c>
      <c r="H580" s="36">
        <f t="shared" si="112"/>
        <v>28.61</v>
      </c>
      <c r="I580" s="36">
        <f t="shared" si="113"/>
        <v>4311.53</v>
      </c>
      <c r="J580" s="97">
        <f>I580 / J9</f>
        <v>3.5914920746213277E-4</v>
      </c>
      <c r="K580" s="176">
        <f t="shared" si="110"/>
        <v>150.69999999999999</v>
      </c>
      <c r="M580" s="33">
        <v>150.69999999999999</v>
      </c>
    </row>
    <row r="581" spans="1:13" ht="26.1" customHeight="1" x14ac:dyDescent="0.2">
      <c r="A581" s="32" t="s">
        <v>1433</v>
      </c>
      <c r="B581" s="32" t="s">
        <v>1434</v>
      </c>
      <c r="C581" s="32" t="s">
        <v>23</v>
      </c>
      <c r="D581" s="32" t="s">
        <v>1435</v>
      </c>
      <c r="E581" s="34" t="s">
        <v>61</v>
      </c>
      <c r="F581" s="33">
        <f t="shared" si="111"/>
        <v>14</v>
      </c>
      <c r="G581" s="36">
        <v>807.39</v>
      </c>
      <c r="H581" s="36">
        <f t="shared" si="112"/>
        <v>1040.08</v>
      </c>
      <c r="I581" s="36">
        <f t="shared" si="113"/>
        <v>14561.12</v>
      </c>
      <c r="J581" s="97">
        <f>I581 / J9</f>
        <v>1.2129371030147097E-3</v>
      </c>
      <c r="K581" s="176">
        <f t="shared" si="110"/>
        <v>14</v>
      </c>
      <c r="M581" s="33">
        <v>14</v>
      </c>
    </row>
    <row r="582" spans="1:13" ht="26.1" customHeight="1" x14ac:dyDescent="0.2">
      <c r="A582" s="32" t="s">
        <v>1436</v>
      </c>
      <c r="B582" s="32" t="s">
        <v>1437</v>
      </c>
      <c r="C582" s="32" t="s">
        <v>23</v>
      </c>
      <c r="D582" s="32" t="s">
        <v>1438</v>
      </c>
      <c r="E582" s="34" t="s">
        <v>633</v>
      </c>
      <c r="F582" s="33">
        <f t="shared" si="111"/>
        <v>168</v>
      </c>
      <c r="G582" s="36">
        <v>144.01</v>
      </c>
      <c r="H582" s="36">
        <f t="shared" si="112"/>
        <v>185.51</v>
      </c>
      <c r="I582" s="36">
        <f t="shared" si="113"/>
        <v>31165.68</v>
      </c>
      <c r="J582" s="97">
        <f>I582 / J9</f>
        <v>2.5960921696053241E-3</v>
      </c>
      <c r="K582" s="176">
        <f t="shared" si="110"/>
        <v>168</v>
      </c>
      <c r="M582" s="33">
        <v>168</v>
      </c>
    </row>
    <row r="583" spans="1:13" ht="26.1" customHeight="1" x14ac:dyDescent="0.2">
      <c r="A583" s="32" t="s">
        <v>1439</v>
      </c>
      <c r="B583" s="32" t="s">
        <v>688</v>
      </c>
      <c r="C583" s="32" t="s">
        <v>18</v>
      </c>
      <c r="D583" s="32" t="s">
        <v>689</v>
      </c>
      <c r="E583" s="34" t="s">
        <v>25</v>
      </c>
      <c r="F583" s="33">
        <f t="shared" si="111"/>
        <v>17</v>
      </c>
      <c r="G583" s="36">
        <v>45.25</v>
      </c>
      <c r="H583" s="36">
        <f t="shared" si="112"/>
        <v>58.29</v>
      </c>
      <c r="I583" s="36">
        <f t="shared" si="113"/>
        <v>990.93</v>
      </c>
      <c r="J583" s="97">
        <f>I583 / J9</f>
        <v>8.2544183654167138E-5</v>
      </c>
      <c r="K583" s="176">
        <f t="shared" si="110"/>
        <v>17</v>
      </c>
      <c r="M583" s="33">
        <v>17</v>
      </c>
    </row>
    <row r="584" spans="1:13" ht="26.1" customHeight="1" x14ac:dyDescent="0.2">
      <c r="A584" s="32" t="s">
        <v>1440</v>
      </c>
      <c r="B584" s="32" t="s">
        <v>709</v>
      </c>
      <c r="C584" s="32" t="s">
        <v>18</v>
      </c>
      <c r="D584" s="32" t="s">
        <v>710</v>
      </c>
      <c r="E584" s="34" t="s">
        <v>25</v>
      </c>
      <c r="F584" s="33">
        <f t="shared" si="111"/>
        <v>14</v>
      </c>
      <c r="G584" s="36">
        <v>59.64</v>
      </c>
      <c r="H584" s="36">
        <f t="shared" si="112"/>
        <v>76.83</v>
      </c>
      <c r="I584" s="36">
        <f t="shared" si="113"/>
        <v>1075.6199999999999</v>
      </c>
      <c r="J584" s="97">
        <f>I584 / J9</f>
        <v>8.9598836267037286E-5</v>
      </c>
      <c r="K584" s="176">
        <f t="shared" si="110"/>
        <v>14</v>
      </c>
      <c r="M584" s="33">
        <v>14</v>
      </c>
    </row>
    <row r="585" spans="1:13" ht="26.1" customHeight="1" x14ac:dyDescent="0.2">
      <c r="A585" s="32" t="s">
        <v>1441</v>
      </c>
      <c r="B585" s="32" t="s">
        <v>738</v>
      </c>
      <c r="C585" s="32" t="s">
        <v>23</v>
      </c>
      <c r="D585" s="32" t="s">
        <v>739</v>
      </c>
      <c r="E585" s="34" t="s">
        <v>61</v>
      </c>
      <c r="F585" s="33">
        <f t="shared" si="111"/>
        <v>42</v>
      </c>
      <c r="G585" s="36">
        <v>10.55</v>
      </c>
      <c r="H585" s="36">
        <f t="shared" si="112"/>
        <v>13.59</v>
      </c>
      <c r="I585" s="36">
        <f t="shared" si="113"/>
        <v>570.78</v>
      </c>
      <c r="J585" s="97">
        <f>I585 / J9</f>
        <v>4.7545809639556299E-5</v>
      </c>
      <c r="K585" s="176">
        <f t="shared" si="110"/>
        <v>42</v>
      </c>
      <c r="M585" s="33">
        <v>42</v>
      </c>
    </row>
    <row r="586" spans="1:13" ht="51.95" customHeight="1" x14ac:dyDescent="0.2">
      <c r="A586" s="32" t="s">
        <v>1442</v>
      </c>
      <c r="B586" s="32" t="s">
        <v>741</v>
      </c>
      <c r="C586" s="32" t="s">
        <v>23</v>
      </c>
      <c r="D586" s="32" t="s">
        <v>742</v>
      </c>
      <c r="E586" s="34" t="s">
        <v>61</v>
      </c>
      <c r="F586" s="33">
        <f t="shared" si="111"/>
        <v>28</v>
      </c>
      <c r="G586" s="36">
        <v>12.86</v>
      </c>
      <c r="H586" s="36">
        <f t="shared" si="112"/>
        <v>16.57</v>
      </c>
      <c r="I586" s="36">
        <f t="shared" si="113"/>
        <v>463.96</v>
      </c>
      <c r="J586" s="97">
        <f>I586 / J9</f>
        <v>3.8647734399188019E-5</v>
      </c>
      <c r="K586" s="176">
        <f t="shared" si="110"/>
        <v>28</v>
      </c>
      <c r="M586" s="33">
        <v>28</v>
      </c>
    </row>
    <row r="587" spans="1:13" ht="39" customHeight="1" x14ac:dyDescent="0.2">
      <c r="A587" s="32" t="s">
        <v>1443</v>
      </c>
      <c r="B587" s="32" t="s">
        <v>744</v>
      </c>
      <c r="C587" s="32" t="s">
        <v>18</v>
      </c>
      <c r="D587" s="32" t="s">
        <v>745</v>
      </c>
      <c r="E587" s="34" t="s">
        <v>25</v>
      </c>
      <c r="F587" s="33">
        <f t="shared" si="111"/>
        <v>533</v>
      </c>
      <c r="G587" s="36">
        <v>30.32</v>
      </c>
      <c r="H587" s="36">
        <f t="shared" si="112"/>
        <v>39.06</v>
      </c>
      <c r="I587" s="36">
        <f t="shared" si="113"/>
        <v>20818.98</v>
      </c>
      <c r="J587" s="97">
        <f>I587 / J9</f>
        <v>1.7342150390163107E-3</v>
      </c>
      <c r="K587" s="176">
        <f t="shared" si="110"/>
        <v>533</v>
      </c>
      <c r="M587" s="33">
        <v>533</v>
      </c>
    </row>
    <row r="588" spans="1:13" ht="26.1" customHeight="1" x14ac:dyDescent="0.2">
      <c r="A588" s="32" t="s">
        <v>1444</v>
      </c>
      <c r="B588" s="32" t="s">
        <v>747</v>
      </c>
      <c r="C588" s="32" t="s">
        <v>18</v>
      </c>
      <c r="D588" s="32" t="s">
        <v>748</v>
      </c>
      <c r="E588" s="34" t="s">
        <v>25</v>
      </c>
      <c r="F588" s="33">
        <f t="shared" si="111"/>
        <v>106</v>
      </c>
      <c r="G588" s="36">
        <v>14.56</v>
      </c>
      <c r="H588" s="36">
        <f t="shared" si="112"/>
        <v>18.760000000000002</v>
      </c>
      <c r="I588" s="36">
        <f t="shared" si="113"/>
        <v>1988.56</v>
      </c>
      <c r="J588" s="97">
        <f>I588 / J9</f>
        <v>1.656464753790183E-4</v>
      </c>
      <c r="K588" s="176">
        <f t="shared" si="110"/>
        <v>106</v>
      </c>
      <c r="M588" s="33">
        <v>106</v>
      </c>
    </row>
    <row r="589" spans="1:13" ht="26.1" customHeight="1" x14ac:dyDescent="0.2">
      <c r="A589" s="32" t="s">
        <v>1445</v>
      </c>
      <c r="B589" s="32" t="s">
        <v>750</v>
      </c>
      <c r="C589" s="32" t="s">
        <v>18</v>
      </c>
      <c r="D589" s="32" t="s">
        <v>751</v>
      </c>
      <c r="E589" s="34" t="s">
        <v>25</v>
      </c>
      <c r="F589" s="33">
        <f t="shared" si="111"/>
        <v>479</v>
      </c>
      <c r="G589" s="36">
        <v>16.04</v>
      </c>
      <c r="H589" s="36">
        <f t="shared" si="112"/>
        <v>20.66</v>
      </c>
      <c r="I589" s="36">
        <f t="shared" si="113"/>
        <v>9896.14</v>
      </c>
      <c r="J589" s="97">
        <f>I589 / J9</f>
        <v>8.2434561233119354E-4</v>
      </c>
      <c r="K589" s="176">
        <f t="shared" ref="K589:K631" si="114">TRUNC(M589,2)</f>
        <v>479</v>
      </c>
      <c r="M589" s="33">
        <v>479</v>
      </c>
    </row>
    <row r="590" spans="1:13" ht="24" customHeight="1" x14ac:dyDescent="0.2">
      <c r="A590" s="32" t="s">
        <v>1446</v>
      </c>
      <c r="B590" s="32" t="s">
        <v>735</v>
      </c>
      <c r="C590" s="32" t="s">
        <v>23</v>
      </c>
      <c r="D590" s="32" t="s">
        <v>736</v>
      </c>
      <c r="E590" s="34" t="s">
        <v>61</v>
      </c>
      <c r="F590" s="33">
        <f t="shared" si="111"/>
        <v>42</v>
      </c>
      <c r="G590" s="36">
        <v>6.21</v>
      </c>
      <c r="H590" s="36">
        <f t="shared" si="112"/>
        <v>8</v>
      </c>
      <c r="I590" s="36">
        <f t="shared" si="113"/>
        <v>336</v>
      </c>
      <c r="J590" s="97">
        <f>I590 / J9</f>
        <v>2.7988703246243591E-5</v>
      </c>
      <c r="K590" s="176">
        <f t="shared" si="114"/>
        <v>42</v>
      </c>
      <c r="M590" s="33">
        <v>42</v>
      </c>
    </row>
    <row r="591" spans="1:13" ht="24" customHeight="1" x14ac:dyDescent="0.2">
      <c r="A591" s="32" t="s">
        <v>1447</v>
      </c>
      <c r="B591" s="32" t="s">
        <v>756</v>
      </c>
      <c r="C591" s="32" t="s">
        <v>23</v>
      </c>
      <c r="D591" s="32" t="s">
        <v>757</v>
      </c>
      <c r="E591" s="34" t="s">
        <v>25</v>
      </c>
      <c r="F591" s="33">
        <f t="shared" si="111"/>
        <v>28</v>
      </c>
      <c r="G591" s="36">
        <v>15.57</v>
      </c>
      <c r="H591" s="36">
        <f t="shared" si="112"/>
        <v>20.059999999999999</v>
      </c>
      <c r="I591" s="36">
        <f t="shared" si="113"/>
        <v>561.67999999999995</v>
      </c>
      <c r="J591" s="97">
        <f>I591 / J9</f>
        <v>4.6787782259970529E-5</v>
      </c>
      <c r="K591" s="176">
        <f t="shared" si="114"/>
        <v>28</v>
      </c>
      <c r="M591" s="33">
        <v>28</v>
      </c>
    </row>
    <row r="592" spans="1:13" ht="39" customHeight="1" x14ac:dyDescent="0.2">
      <c r="A592" s="32" t="s">
        <v>1448</v>
      </c>
      <c r="B592" s="32" t="s">
        <v>1449</v>
      </c>
      <c r="C592" s="32" t="s">
        <v>23</v>
      </c>
      <c r="D592" s="32" t="s">
        <v>1450</v>
      </c>
      <c r="E592" s="34" t="s">
        <v>25</v>
      </c>
      <c r="F592" s="33">
        <f t="shared" si="111"/>
        <v>4</v>
      </c>
      <c r="G592" s="36">
        <v>18.54</v>
      </c>
      <c r="H592" s="36">
        <f t="shared" si="112"/>
        <v>23.88</v>
      </c>
      <c r="I592" s="36">
        <f t="shared" si="113"/>
        <v>95.52</v>
      </c>
      <c r="J592" s="97">
        <f>I592 / J9</f>
        <v>7.9567884942892497E-6</v>
      </c>
      <c r="K592" s="176">
        <f t="shared" si="114"/>
        <v>4</v>
      </c>
      <c r="M592" s="33">
        <v>4</v>
      </c>
    </row>
    <row r="593" spans="1:13" ht="39" customHeight="1" x14ac:dyDescent="0.2">
      <c r="A593" s="32" t="s">
        <v>1451</v>
      </c>
      <c r="B593" s="32" t="s">
        <v>1452</v>
      </c>
      <c r="C593" s="32" t="s">
        <v>23</v>
      </c>
      <c r="D593" s="32" t="s">
        <v>1453</v>
      </c>
      <c r="E593" s="34" t="s">
        <v>25</v>
      </c>
      <c r="F593" s="33">
        <f t="shared" si="111"/>
        <v>178</v>
      </c>
      <c r="G593" s="36">
        <v>12.59</v>
      </c>
      <c r="H593" s="36">
        <f t="shared" si="112"/>
        <v>16.22</v>
      </c>
      <c r="I593" s="36">
        <f t="shared" si="113"/>
        <v>2887.16</v>
      </c>
      <c r="J593" s="97">
        <f>I593 / J9</f>
        <v>2.4049959662031143E-4</v>
      </c>
      <c r="K593" s="176">
        <f t="shared" si="114"/>
        <v>178</v>
      </c>
      <c r="M593" s="33">
        <v>178</v>
      </c>
    </row>
    <row r="594" spans="1:13" ht="26.1" customHeight="1" x14ac:dyDescent="0.2">
      <c r="A594" s="32" t="s">
        <v>1454</v>
      </c>
      <c r="B594" s="32" t="s">
        <v>1455</v>
      </c>
      <c r="C594" s="32" t="s">
        <v>18</v>
      </c>
      <c r="D594" s="32" t="s">
        <v>1456</v>
      </c>
      <c r="E594" s="34" t="s">
        <v>25</v>
      </c>
      <c r="F594" s="33">
        <f t="shared" si="111"/>
        <v>1</v>
      </c>
      <c r="G594" s="36">
        <v>4253.63</v>
      </c>
      <c r="H594" s="36">
        <f t="shared" si="112"/>
        <v>5479.53</v>
      </c>
      <c r="I594" s="36">
        <f t="shared" si="113"/>
        <v>5479.53</v>
      </c>
      <c r="J594" s="97">
        <f>I594 / J9</f>
        <v>4.5644327112764622E-4</v>
      </c>
      <c r="K594" s="176">
        <f t="shared" si="114"/>
        <v>1</v>
      </c>
      <c r="M594" s="33">
        <v>1</v>
      </c>
    </row>
    <row r="595" spans="1:13" ht="26.1" customHeight="1" x14ac:dyDescent="0.2">
      <c r="A595" s="32" t="s">
        <v>1457</v>
      </c>
      <c r="B595" s="32" t="s">
        <v>1458</v>
      </c>
      <c r="C595" s="32" t="s">
        <v>18</v>
      </c>
      <c r="D595" s="32" t="s">
        <v>1459</v>
      </c>
      <c r="E595" s="34" t="s">
        <v>25</v>
      </c>
      <c r="F595" s="33">
        <f t="shared" si="111"/>
        <v>3</v>
      </c>
      <c r="G595" s="36">
        <v>10953.56</v>
      </c>
      <c r="H595" s="36">
        <f t="shared" si="112"/>
        <v>14110.38</v>
      </c>
      <c r="I595" s="36">
        <f t="shared" si="113"/>
        <v>42331.14</v>
      </c>
      <c r="J595" s="97">
        <f>I595 / J9</f>
        <v>3.5261717724261663E-3</v>
      </c>
      <c r="K595" s="176">
        <f t="shared" si="114"/>
        <v>3</v>
      </c>
      <c r="M595" s="33">
        <v>3</v>
      </c>
    </row>
    <row r="596" spans="1:13" ht="26.1" customHeight="1" x14ac:dyDescent="0.2">
      <c r="A596" s="32" t="s">
        <v>1460</v>
      </c>
      <c r="B596" s="32" t="s">
        <v>697</v>
      </c>
      <c r="C596" s="32" t="s">
        <v>18</v>
      </c>
      <c r="D596" s="32" t="s">
        <v>698</v>
      </c>
      <c r="E596" s="34" t="s">
        <v>25</v>
      </c>
      <c r="F596" s="33">
        <f t="shared" si="111"/>
        <v>11</v>
      </c>
      <c r="G596" s="36">
        <v>161.96</v>
      </c>
      <c r="H596" s="36">
        <f t="shared" si="112"/>
        <v>208.64</v>
      </c>
      <c r="I596" s="36">
        <f t="shared" si="113"/>
        <v>2295.04</v>
      </c>
      <c r="J596" s="97">
        <f>I596 / J9</f>
        <v>1.911761711257705E-4</v>
      </c>
      <c r="K596" s="176">
        <f t="shared" si="114"/>
        <v>11</v>
      </c>
      <c r="M596" s="33">
        <v>11</v>
      </c>
    </row>
    <row r="597" spans="1:13" ht="26.1" customHeight="1" x14ac:dyDescent="0.2">
      <c r="A597" s="32" t="s">
        <v>1461</v>
      </c>
      <c r="B597" s="32" t="s">
        <v>1462</v>
      </c>
      <c r="C597" s="32" t="s">
        <v>18</v>
      </c>
      <c r="D597" s="32" t="s">
        <v>1463</v>
      </c>
      <c r="E597" s="34" t="s">
        <v>25</v>
      </c>
      <c r="F597" s="33">
        <f t="shared" si="111"/>
        <v>24</v>
      </c>
      <c r="G597" s="36">
        <v>15.25</v>
      </c>
      <c r="H597" s="36">
        <f t="shared" si="112"/>
        <v>19.649999999999999</v>
      </c>
      <c r="I597" s="36">
        <f t="shared" si="113"/>
        <v>471.6</v>
      </c>
      <c r="J597" s="97">
        <f>I597 / J9</f>
        <v>3.9284144199191899E-5</v>
      </c>
      <c r="K597" s="176">
        <f t="shared" si="114"/>
        <v>24</v>
      </c>
      <c r="M597" s="33">
        <v>24</v>
      </c>
    </row>
    <row r="598" spans="1:13" ht="51.95" customHeight="1" x14ac:dyDescent="0.2">
      <c r="A598" s="32" t="s">
        <v>1464</v>
      </c>
      <c r="B598" s="32" t="s">
        <v>700</v>
      </c>
      <c r="C598" s="32" t="s">
        <v>18</v>
      </c>
      <c r="D598" s="32" t="s">
        <v>701</v>
      </c>
      <c r="E598" s="34" t="s">
        <v>25</v>
      </c>
      <c r="F598" s="33">
        <f t="shared" si="111"/>
        <v>4</v>
      </c>
      <c r="G598" s="36">
        <v>720.29</v>
      </c>
      <c r="H598" s="36">
        <f t="shared" si="112"/>
        <v>927.88</v>
      </c>
      <c r="I598" s="36">
        <f t="shared" si="113"/>
        <v>3711.52</v>
      </c>
      <c r="J598" s="97">
        <f>I598 / J9</f>
        <v>3.091685472395774E-4</v>
      </c>
      <c r="K598" s="176">
        <f t="shared" si="114"/>
        <v>4</v>
      </c>
      <c r="M598" s="33">
        <v>4</v>
      </c>
    </row>
    <row r="599" spans="1:13" ht="51.95" customHeight="1" x14ac:dyDescent="0.2">
      <c r="A599" s="32" t="s">
        <v>1465</v>
      </c>
      <c r="B599" s="32" t="s">
        <v>703</v>
      </c>
      <c r="C599" s="32" t="s">
        <v>18</v>
      </c>
      <c r="D599" s="32" t="s">
        <v>704</v>
      </c>
      <c r="E599" s="34" t="s">
        <v>25</v>
      </c>
      <c r="F599" s="33">
        <f t="shared" si="111"/>
        <v>1</v>
      </c>
      <c r="G599" s="36">
        <v>753.1</v>
      </c>
      <c r="H599" s="36">
        <f t="shared" si="112"/>
        <v>970.14</v>
      </c>
      <c r="I599" s="36">
        <f t="shared" si="113"/>
        <v>970.14</v>
      </c>
      <c r="J599" s="97">
        <f>I599 / J9</f>
        <v>8.0812382640805825E-5</v>
      </c>
      <c r="K599" s="176">
        <f t="shared" si="114"/>
        <v>1</v>
      </c>
      <c r="M599" s="33">
        <v>1</v>
      </c>
    </row>
    <row r="600" spans="1:13" ht="39" customHeight="1" x14ac:dyDescent="0.2">
      <c r="A600" s="32" t="s">
        <v>1466</v>
      </c>
      <c r="B600" s="32" t="s">
        <v>1467</v>
      </c>
      <c r="C600" s="32" t="s">
        <v>23</v>
      </c>
      <c r="D600" s="32" t="s">
        <v>1468</v>
      </c>
      <c r="E600" s="34" t="s">
        <v>61</v>
      </c>
      <c r="F600" s="33">
        <f t="shared" si="111"/>
        <v>1</v>
      </c>
      <c r="G600" s="36">
        <v>283.56</v>
      </c>
      <c r="H600" s="36">
        <f t="shared" si="112"/>
        <v>365.28</v>
      </c>
      <c r="I600" s="36">
        <f t="shared" si="113"/>
        <v>365.28</v>
      </c>
      <c r="J600" s="97">
        <f>I600 / J9</f>
        <v>3.0427718814844814E-5</v>
      </c>
      <c r="K600" s="176">
        <f t="shared" si="114"/>
        <v>1</v>
      </c>
      <c r="M600" s="33">
        <v>1</v>
      </c>
    </row>
    <row r="601" spans="1:13" ht="26.1" customHeight="1" x14ac:dyDescent="0.2">
      <c r="A601" s="32" t="s">
        <v>1469</v>
      </c>
      <c r="B601" s="32" t="s">
        <v>679</v>
      </c>
      <c r="C601" s="32" t="s">
        <v>23</v>
      </c>
      <c r="D601" s="32" t="s">
        <v>680</v>
      </c>
      <c r="E601" s="34" t="s">
        <v>61</v>
      </c>
      <c r="F601" s="33">
        <f t="shared" si="111"/>
        <v>77</v>
      </c>
      <c r="G601" s="36">
        <v>74.69</v>
      </c>
      <c r="H601" s="36">
        <f t="shared" si="112"/>
        <v>96.22</v>
      </c>
      <c r="I601" s="36">
        <f t="shared" si="113"/>
        <v>7408.94</v>
      </c>
      <c r="J601" s="97">
        <f>I601 / J9</f>
        <v>6.1716256853935707E-4</v>
      </c>
      <c r="K601" s="176">
        <f t="shared" si="114"/>
        <v>77</v>
      </c>
      <c r="M601" s="33">
        <v>77</v>
      </c>
    </row>
    <row r="602" spans="1:13" ht="39" customHeight="1" x14ac:dyDescent="0.2">
      <c r="A602" s="32" t="s">
        <v>1470</v>
      </c>
      <c r="B602" s="32" t="s">
        <v>1471</v>
      </c>
      <c r="C602" s="32" t="s">
        <v>23</v>
      </c>
      <c r="D602" s="32" t="s">
        <v>1472</v>
      </c>
      <c r="E602" s="34" t="s">
        <v>61</v>
      </c>
      <c r="F602" s="33">
        <f t="shared" si="111"/>
        <v>1</v>
      </c>
      <c r="G602" s="36">
        <v>386.13</v>
      </c>
      <c r="H602" s="36">
        <f t="shared" si="112"/>
        <v>497.41</v>
      </c>
      <c r="I602" s="36">
        <f t="shared" si="113"/>
        <v>497.41</v>
      </c>
      <c r="J602" s="97">
        <f>I602 / J9</f>
        <v>4.1434109767006028E-5</v>
      </c>
      <c r="K602" s="176">
        <f t="shared" si="114"/>
        <v>1</v>
      </c>
      <c r="M602" s="33">
        <v>1</v>
      </c>
    </row>
    <row r="603" spans="1:13" ht="51.95" customHeight="1" x14ac:dyDescent="0.2">
      <c r="A603" s="32" t="s">
        <v>1473</v>
      </c>
      <c r="B603" s="32" t="s">
        <v>1474</v>
      </c>
      <c r="C603" s="32" t="s">
        <v>18</v>
      </c>
      <c r="D603" s="32" t="s">
        <v>1475</v>
      </c>
      <c r="E603" s="34" t="s">
        <v>29</v>
      </c>
      <c r="F603" s="33">
        <f t="shared" ref="F603:F615" si="115">ROUND(M603,2)</f>
        <v>780</v>
      </c>
      <c r="G603" s="36">
        <v>9.92</v>
      </c>
      <c r="H603" s="36">
        <f t="shared" ref="H603:H615" si="116">ROUND(ROUND(G603 * $J$10, 2) + G603, 2)</f>
        <v>12.78</v>
      </c>
      <c r="I603" s="36">
        <f t="shared" ref="I603:I615" si="117">ROUND(F603 * H603,2)</f>
        <v>9968.4</v>
      </c>
      <c r="J603" s="97">
        <f>I603 / J9</f>
        <v>8.3036484952337677E-4</v>
      </c>
      <c r="K603" s="176">
        <f t="shared" si="114"/>
        <v>780</v>
      </c>
      <c r="M603" s="33">
        <v>780</v>
      </c>
    </row>
    <row r="604" spans="1:13" ht="26.1" customHeight="1" x14ac:dyDescent="0.2">
      <c r="A604" s="32" t="s">
        <v>1476</v>
      </c>
      <c r="B604" s="32" t="s">
        <v>1477</v>
      </c>
      <c r="C604" s="32" t="s">
        <v>23</v>
      </c>
      <c r="D604" s="32" t="s">
        <v>1478</v>
      </c>
      <c r="E604" s="34" t="s">
        <v>61</v>
      </c>
      <c r="F604" s="33">
        <f t="shared" si="115"/>
        <v>7</v>
      </c>
      <c r="G604" s="36">
        <v>247.48</v>
      </c>
      <c r="H604" s="36">
        <f t="shared" si="116"/>
        <v>318.8</v>
      </c>
      <c r="I604" s="36">
        <f t="shared" si="117"/>
        <v>2231.6</v>
      </c>
      <c r="J604" s="97">
        <f>I604 / J9</f>
        <v>1.8589163739380116E-4</v>
      </c>
      <c r="K604" s="176">
        <f t="shared" si="114"/>
        <v>7</v>
      </c>
      <c r="M604" s="33">
        <v>7</v>
      </c>
    </row>
    <row r="605" spans="1:13" ht="24" customHeight="1" x14ac:dyDescent="0.2">
      <c r="A605" s="92" t="s">
        <v>1479</v>
      </c>
      <c r="B605" s="92" t="s">
        <v>13</v>
      </c>
      <c r="C605" s="92"/>
      <c r="D605" s="92" t="s">
        <v>716</v>
      </c>
      <c r="E605" s="93"/>
      <c r="F605" s="94">
        <v>1</v>
      </c>
      <c r="G605" s="94" t="s">
        <v>15</v>
      </c>
      <c r="H605" s="95">
        <f>ROUND(I606 + I607 + I608 + I609 + I610 + I611,2)</f>
        <v>104087.63</v>
      </c>
      <c r="I605" s="95">
        <f>ROUND(F605 * H605,2)</f>
        <v>104087.63</v>
      </c>
      <c r="J605" s="96">
        <f>I605 / J9</f>
        <v>8.6704696061750061E-3</v>
      </c>
      <c r="K605" s="176">
        <f t="shared" si="114"/>
        <v>1</v>
      </c>
      <c r="M605" s="94">
        <v>1</v>
      </c>
    </row>
    <row r="606" spans="1:13" ht="39" customHeight="1" x14ac:dyDescent="0.2">
      <c r="A606" s="32" t="s">
        <v>1480</v>
      </c>
      <c r="B606" s="32" t="s">
        <v>1481</v>
      </c>
      <c r="C606" s="32" t="s">
        <v>23</v>
      </c>
      <c r="D606" s="32" t="s">
        <v>1482</v>
      </c>
      <c r="E606" s="34" t="s">
        <v>25</v>
      </c>
      <c r="F606" s="33">
        <f t="shared" si="115"/>
        <v>18</v>
      </c>
      <c r="G606" s="36">
        <v>117.86</v>
      </c>
      <c r="H606" s="36">
        <f t="shared" si="116"/>
        <v>151.83000000000001</v>
      </c>
      <c r="I606" s="36">
        <f t="shared" si="117"/>
        <v>2732.94</v>
      </c>
      <c r="J606" s="97">
        <f>I606 / J9</f>
        <v>2.2765311502913381E-4</v>
      </c>
      <c r="K606" s="176">
        <f t="shared" si="114"/>
        <v>18</v>
      </c>
      <c r="M606" s="33">
        <v>18</v>
      </c>
    </row>
    <row r="607" spans="1:13" ht="26.1" customHeight="1" x14ac:dyDescent="0.2">
      <c r="A607" s="32" t="s">
        <v>1483</v>
      </c>
      <c r="B607" s="32" t="s">
        <v>1484</v>
      </c>
      <c r="C607" s="32" t="s">
        <v>23</v>
      </c>
      <c r="D607" s="32" t="s">
        <v>1485</v>
      </c>
      <c r="E607" s="34" t="s">
        <v>61</v>
      </c>
      <c r="F607" s="33">
        <f t="shared" si="115"/>
        <v>178</v>
      </c>
      <c r="G607" s="36">
        <v>89.55</v>
      </c>
      <c r="H607" s="36">
        <f t="shared" si="116"/>
        <v>115.36</v>
      </c>
      <c r="I607" s="36">
        <f t="shared" si="117"/>
        <v>20534.080000000002</v>
      </c>
      <c r="J607" s="97">
        <f>I607 / J9</f>
        <v>1.7104829510554333E-3</v>
      </c>
      <c r="K607" s="176">
        <f t="shared" si="114"/>
        <v>178</v>
      </c>
      <c r="M607" s="33">
        <v>178</v>
      </c>
    </row>
    <row r="608" spans="1:13" ht="26.1" customHeight="1" x14ac:dyDescent="0.2">
      <c r="A608" s="32" t="s">
        <v>1486</v>
      </c>
      <c r="B608" s="32" t="s">
        <v>1487</v>
      </c>
      <c r="C608" s="32" t="s">
        <v>23</v>
      </c>
      <c r="D608" s="32" t="s">
        <v>1488</v>
      </c>
      <c r="E608" s="34" t="s">
        <v>25</v>
      </c>
      <c r="F608" s="33">
        <f t="shared" si="115"/>
        <v>65</v>
      </c>
      <c r="G608" s="36">
        <v>74.81</v>
      </c>
      <c r="H608" s="36">
        <f t="shared" si="116"/>
        <v>96.37</v>
      </c>
      <c r="I608" s="36">
        <f t="shared" si="117"/>
        <v>6264.05</v>
      </c>
      <c r="J608" s="97">
        <f>I608 / J9</f>
        <v>5.2179356121914331E-4</v>
      </c>
      <c r="K608" s="176">
        <f t="shared" si="114"/>
        <v>65</v>
      </c>
      <c r="M608" s="33">
        <v>65</v>
      </c>
    </row>
    <row r="609" spans="1:13" ht="26.1" customHeight="1" x14ac:dyDescent="0.2">
      <c r="A609" s="32" t="s">
        <v>1489</v>
      </c>
      <c r="B609" s="32" t="s">
        <v>1490</v>
      </c>
      <c r="C609" s="32" t="s">
        <v>23</v>
      </c>
      <c r="D609" s="32" t="s">
        <v>1491</v>
      </c>
      <c r="E609" s="34" t="s">
        <v>61</v>
      </c>
      <c r="F609" s="33">
        <f t="shared" si="115"/>
        <v>176</v>
      </c>
      <c r="G609" s="36">
        <v>154.78</v>
      </c>
      <c r="H609" s="36">
        <f t="shared" si="116"/>
        <v>199.39</v>
      </c>
      <c r="I609" s="36">
        <f t="shared" si="117"/>
        <v>35092.639999999999</v>
      </c>
      <c r="J609" s="97">
        <f>I609 / J9</f>
        <v>2.9232068068073143E-3</v>
      </c>
      <c r="K609" s="176">
        <f t="shared" si="114"/>
        <v>176</v>
      </c>
      <c r="M609" s="33">
        <v>176</v>
      </c>
    </row>
    <row r="610" spans="1:13" ht="51.95" customHeight="1" x14ac:dyDescent="0.2">
      <c r="A610" s="32" t="s">
        <v>1492</v>
      </c>
      <c r="B610" s="32" t="s">
        <v>1493</v>
      </c>
      <c r="C610" s="32" t="s">
        <v>23</v>
      </c>
      <c r="D610" s="32" t="s">
        <v>1494</v>
      </c>
      <c r="E610" s="34" t="s">
        <v>61</v>
      </c>
      <c r="F610" s="33">
        <f t="shared" si="115"/>
        <v>34</v>
      </c>
      <c r="G610" s="36">
        <v>460.51</v>
      </c>
      <c r="H610" s="36">
        <f t="shared" si="116"/>
        <v>593.23</v>
      </c>
      <c r="I610" s="36">
        <f t="shared" si="117"/>
        <v>20169.82</v>
      </c>
      <c r="J610" s="97">
        <f>I610 / J9</f>
        <v>1.6801401979468717E-3</v>
      </c>
      <c r="K610" s="176">
        <f t="shared" si="114"/>
        <v>34</v>
      </c>
      <c r="M610" s="33">
        <v>34</v>
      </c>
    </row>
    <row r="611" spans="1:13" ht="26.1" customHeight="1" x14ac:dyDescent="0.2">
      <c r="A611" s="32" t="s">
        <v>1495</v>
      </c>
      <c r="B611" s="32" t="s">
        <v>1496</v>
      </c>
      <c r="C611" s="32" t="s">
        <v>23</v>
      </c>
      <c r="D611" s="32" t="s">
        <v>1497</v>
      </c>
      <c r="E611" s="34" t="s">
        <v>61</v>
      </c>
      <c r="F611" s="33">
        <f t="shared" si="115"/>
        <v>35</v>
      </c>
      <c r="G611" s="36">
        <v>427.93</v>
      </c>
      <c r="H611" s="36">
        <f t="shared" si="116"/>
        <v>551.26</v>
      </c>
      <c r="I611" s="36">
        <f t="shared" si="117"/>
        <v>19294.099999999999</v>
      </c>
      <c r="J611" s="97">
        <f>I611 / J9</f>
        <v>1.6071929741171083E-3</v>
      </c>
      <c r="K611" s="176">
        <f t="shared" si="114"/>
        <v>35</v>
      </c>
      <c r="M611" s="33">
        <v>35</v>
      </c>
    </row>
    <row r="612" spans="1:13" ht="24" customHeight="1" x14ac:dyDescent="0.2">
      <c r="A612" s="92" t="s">
        <v>1498</v>
      </c>
      <c r="B612" s="92" t="s">
        <v>13</v>
      </c>
      <c r="C612" s="92"/>
      <c r="D612" s="92" t="s">
        <v>1499</v>
      </c>
      <c r="E612" s="93"/>
      <c r="F612" s="94">
        <v>1</v>
      </c>
      <c r="G612" s="94" t="s">
        <v>15</v>
      </c>
      <c r="H612" s="95">
        <f>ROUND(I613 + I614 + I615,2)</f>
        <v>787.6</v>
      </c>
      <c r="I612" s="95">
        <f>ROUND(F612 * H612,2)</f>
        <v>787.6</v>
      </c>
      <c r="J612" s="96">
        <f>I612 / J9</f>
        <v>6.5606853204587651E-5</v>
      </c>
      <c r="K612" s="176">
        <f t="shared" si="114"/>
        <v>1</v>
      </c>
      <c r="M612" s="94">
        <v>1</v>
      </c>
    </row>
    <row r="613" spans="1:13" ht="26.1" customHeight="1" x14ac:dyDescent="0.2">
      <c r="A613" s="32" t="s">
        <v>1500</v>
      </c>
      <c r="B613" s="32" t="s">
        <v>691</v>
      </c>
      <c r="C613" s="32" t="s">
        <v>18</v>
      </c>
      <c r="D613" s="32" t="s">
        <v>692</v>
      </c>
      <c r="E613" s="34" t="s">
        <v>25</v>
      </c>
      <c r="F613" s="33">
        <f t="shared" si="115"/>
        <v>3</v>
      </c>
      <c r="G613" s="36">
        <v>89.31</v>
      </c>
      <c r="H613" s="36">
        <f t="shared" si="116"/>
        <v>115.05</v>
      </c>
      <c r="I613" s="36">
        <f t="shared" si="117"/>
        <v>345.15</v>
      </c>
      <c r="J613" s="97">
        <f>I613 / J9</f>
        <v>2.8750895611431471E-5</v>
      </c>
      <c r="K613" s="176">
        <f t="shared" si="114"/>
        <v>3</v>
      </c>
      <c r="M613" s="33">
        <v>3</v>
      </c>
    </row>
    <row r="614" spans="1:13" ht="26.1" customHeight="1" x14ac:dyDescent="0.2">
      <c r="A614" s="32" t="s">
        <v>1501</v>
      </c>
      <c r="B614" s="32" t="s">
        <v>1502</v>
      </c>
      <c r="C614" s="32" t="s">
        <v>23</v>
      </c>
      <c r="D614" s="32" t="s">
        <v>1503</v>
      </c>
      <c r="E614" s="34" t="s">
        <v>29</v>
      </c>
      <c r="F614" s="33">
        <f t="shared" si="115"/>
        <v>12.5</v>
      </c>
      <c r="G614" s="36">
        <v>23.48</v>
      </c>
      <c r="H614" s="36">
        <f t="shared" si="116"/>
        <v>30.25</v>
      </c>
      <c r="I614" s="36">
        <f t="shared" si="117"/>
        <v>378.13</v>
      </c>
      <c r="J614" s="97">
        <f>I614 / J9</f>
        <v>3.1498120114589548E-5</v>
      </c>
      <c r="K614" s="176">
        <f t="shared" si="114"/>
        <v>12.5</v>
      </c>
      <c r="M614" s="33">
        <v>12.5</v>
      </c>
    </row>
    <row r="615" spans="1:13" ht="51.95" customHeight="1" x14ac:dyDescent="0.2">
      <c r="A615" s="32" t="s">
        <v>1504</v>
      </c>
      <c r="B615" s="32" t="s">
        <v>706</v>
      </c>
      <c r="C615" s="32" t="s">
        <v>18</v>
      </c>
      <c r="D615" s="32" t="s">
        <v>707</v>
      </c>
      <c r="E615" s="34" t="s">
        <v>25</v>
      </c>
      <c r="F615" s="33">
        <f t="shared" si="115"/>
        <v>3</v>
      </c>
      <c r="G615" s="36">
        <v>16.64</v>
      </c>
      <c r="H615" s="36">
        <f t="shared" si="116"/>
        <v>21.44</v>
      </c>
      <c r="I615" s="36">
        <f t="shared" si="117"/>
        <v>64.319999999999993</v>
      </c>
      <c r="J615" s="97">
        <f>I615 / J9</f>
        <v>5.3578374785666299E-6</v>
      </c>
      <c r="K615" s="176">
        <f t="shared" si="114"/>
        <v>3</v>
      </c>
      <c r="M615" s="33">
        <v>3</v>
      </c>
    </row>
    <row r="616" spans="1:13" ht="24" customHeight="1" x14ac:dyDescent="0.2">
      <c r="A616" s="92" t="s">
        <v>1505</v>
      </c>
      <c r="B616" s="92" t="s">
        <v>13</v>
      </c>
      <c r="C616" s="92"/>
      <c r="D616" s="92" t="s">
        <v>1506</v>
      </c>
      <c r="E616" s="93"/>
      <c r="F616" s="94">
        <v>1</v>
      </c>
      <c r="G616" s="94" t="s">
        <v>15</v>
      </c>
      <c r="H616" s="95">
        <f>I617</f>
        <v>6387.99</v>
      </c>
      <c r="I616" s="95">
        <f>ROUND(F616 * H616,2)</f>
        <v>6387.99</v>
      </c>
      <c r="J616" s="96">
        <f>I616 / J9</f>
        <v>5.3211772752967737E-4</v>
      </c>
      <c r="K616" s="176">
        <f t="shared" si="114"/>
        <v>1</v>
      </c>
      <c r="M616" s="94">
        <v>1</v>
      </c>
    </row>
    <row r="617" spans="1:13" ht="24" customHeight="1" x14ac:dyDescent="0.2">
      <c r="A617" s="92" t="s">
        <v>1507</v>
      </c>
      <c r="B617" s="92" t="s">
        <v>13</v>
      </c>
      <c r="C617" s="92"/>
      <c r="D617" s="92" t="s">
        <v>1508</v>
      </c>
      <c r="E617" s="93"/>
      <c r="F617" s="94">
        <v>1</v>
      </c>
      <c r="G617" s="94" t="s">
        <v>15</v>
      </c>
      <c r="H617" s="95">
        <f>I618</f>
        <v>6387.99</v>
      </c>
      <c r="I617" s="95">
        <f>ROUND(F617 * H617,2)</f>
        <v>6387.99</v>
      </c>
      <c r="J617" s="96">
        <f>I617 / J9</f>
        <v>5.3211772752967737E-4</v>
      </c>
      <c r="K617" s="176">
        <f t="shared" si="114"/>
        <v>1</v>
      </c>
      <c r="M617" s="94">
        <v>1</v>
      </c>
    </row>
    <row r="618" spans="1:13" ht="51.95" customHeight="1" x14ac:dyDescent="0.2">
      <c r="A618" s="32" t="s">
        <v>1509</v>
      </c>
      <c r="B618" s="32" t="s">
        <v>1510</v>
      </c>
      <c r="C618" s="32" t="s">
        <v>18</v>
      </c>
      <c r="D618" s="32" t="s">
        <v>1511</v>
      </c>
      <c r="E618" s="34" t="s">
        <v>29</v>
      </c>
      <c r="F618" s="33">
        <f t="shared" ref="F618:F631" si="118">ROUND(M618,2)</f>
        <v>96.06</v>
      </c>
      <c r="G618" s="36">
        <v>51.62</v>
      </c>
      <c r="H618" s="36">
        <f t="shared" ref="H618:H631" si="119">ROUND(ROUND(G618 * $J$10, 2) + G618, 2)</f>
        <v>66.5</v>
      </c>
      <c r="I618" s="36">
        <f t="shared" ref="I618:I631" si="120">ROUND(F618 * H618,2)</f>
        <v>6387.99</v>
      </c>
      <c r="J618" s="97">
        <f>I618 / J9</f>
        <v>5.3211772752967737E-4</v>
      </c>
      <c r="K618" s="176">
        <f t="shared" si="114"/>
        <v>96.06</v>
      </c>
      <c r="M618" s="33">
        <v>96.06</v>
      </c>
    </row>
    <row r="619" spans="1:13" ht="24" customHeight="1" x14ac:dyDescent="0.2">
      <c r="A619" s="92" t="s">
        <v>1512</v>
      </c>
      <c r="B619" s="92" t="s">
        <v>13</v>
      </c>
      <c r="C619" s="92"/>
      <c r="D619" s="92" t="s">
        <v>1513</v>
      </c>
      <c r="E619" s="93"/>
      <c r="F619" s="94">
        <v>1</v>
      </c>
      <c r="G619" s="94" t="s">
        <v>15</v>
      </c>
      <c r="H619" s="95">
        <f>I620 + I621</f>
        <v>9682.2900000000009</v>
      </c>
      <c r="I619" s="95">
        <f t="shared" ref="I587:I631" si="121">TRUNC(F619 * H619,2)</f>
        <v>9682.2900000000009</v>
      </c>
      <c r="J619" s="96">
        <f>I619 / J9</f>
        <v>8.0653196891092825E-4</v>
      </c>
      <c r="K619" s="176">
        <f t="shared" si="114"/>
        <v>1</v>
      </c>
      <c r="M619" s="94">
        <v>1</v>
      </c>
    </row>
    <row r="620" spans="1:13" ht="26.1" customHeight="1" x14ac:dyDescent="0.2">
      <c r="A620" s="32" t="s">
        <v>1514</v>
      </c>
      <c r="B620" s="32" t="s">
        <v>211</v>
      </c>
      <c r="C620" s="32" t="s">
        <v>18</v>
      </c>
      <c r="D620" s="32" t="s">
        <v>212</v>
      </c>
      <c r="E620" s="34" t="s">
        <v>20</v>
      </c>
      <c r="F620" s="33">
        <f t="shared" si="118"/>
        <v>181.09</v>
      </c>
      <c r="G620" s="36">
        <v>20.29</v>
      </c>
      <c r="H620" s="36">
        <f t="shared" si="119"/>
        <v>26.14</v>
      </c>
      <c r="I620" s="36">
        <f t="shared" si="120"/>
        <v>4733.6899999999996</v>
      </c>
      <c r="J620" s="97">
        <f>I620 / J9</f>
        <v>3.9431501389794883E-4</v>
      </c>
      <c r="K620" s="176">
        <f t="shared" si="114"/>
        <v>181.09</v>
      </c>
      <c r="M620" s="33">
        <v>181.09</v>
      </c>
    </row>
    <row r="621" spans="1:13" ht="26.1" customHeight="1" x14ac:dyDescent="0.2">
      <c r="A621" s="32" t="s">
        <v>1515</v>
      </c>
      <c r="B621" s="32" t="s">
        <v>1516</v>
      </c>
      <c r="C621" s="32" t="s">
        <v>18</v>
      </c>
      <c r="D621" s="32" t="s">
        <v>1517</v>
      </c>
      <c r="E621" s="34" t="s">
        <v>25</v>
      </c>
      <c r="F621" s="33">
        <f t="shared" si="118"/>
        <v>10</v>
      </c>
      <c r="G621" s="36">
        <v>384.15</v>
      </c>
      <c r="H621" s="36">
        <f t="shared" si="119"/>
        <v>494.86</v>
      </c>
      <c r="I621" s="36">
        <f t="shared" si="120"/>
        <v>4948.6000000000004</v>
      </c>
      <c r="J621" s="97">
        <f>I621 / J9</f>
        <v>4.1221695501297926E-4</v>
      </c>
      <c r="K621" s="176">
        <f t="shared" si="114"/>
        <v>10</v>
      </c>
      <c r="M621" s="33">
        <v>10</v>
      </c>
    </row>
    <row r="622" spans="1:13" ht="24" customHeight="1" x14ac:dyDescent="0.2">
      <c r="A622" s="92" t="s">
        <v>1518</v>
      </c>
      <c r="B622" s="92" t="s">
        <v>13</v>
      </c>
      <c r="C622" s="92"/>
      <c r="D622" s="92" t="s">
        <v>762</v>
      </c>
      <c r="E622" s="93"/>
      <c r="F622" s="94">
        <v>1</v>
      </c>
      <c r="G622" s="94" t="s">
        <v>15</v>
      </c>
      <c r="H622" s="95">
        <f>ROUND(I623 + I624 + I625 + I626 + I627 + I628 + I629 + I630 + I631,2)</f>
        <v>1633150.91</v>
      </c>
      <c r="I622" s="95">
        <f>ROUND(F622 * H622,2)</f>
        <v>1633150.91</v>
      </c>
      <c r="J622" s="96">
        <f>I622 / J9</f>
        <v>0.13604100052476986</v>
      </c>
      <c r="K622" s="176">
        <f t="shared" si="114"/>
        <v>1</v>
      </c>
      <c r="M622" s="94">
        <v>1</v>
      </c>
    </row>
    <row r="623" spans="1:13" ht="39" customHeight="1" x14ac:dyDescent="0.2">
      <c r="A623" s="32" t="s">
        <v>1519</v>
      </c>
      <c r="B623" s="32" t="s">
        <v>1520</v>
      </c>
      <c r="C623" s="32" t="s">
        <v>23</v>
      </c>
      <c r="D623" s="32" t="s">
        <v>1521</v>
      </c>
      <c r="E623" s="34" t="s">
        <v>20</v>
      </c>
      <c r="F623" s="33">
        <f t="shared" si="118"/>
        <v>185.94</v>
      </c>
      <c r="G623" s="36">
        <v>195.28</v>
      </c>
      <c r="H623" s="36">
        <f t="shared" si="119"/>
        <v>251.56</v>
      </c>
      <c r="I623" s="36">
        <f t="shared" si="120"/>
        <v>46775.07</v>
      </c>
      <c r="J623" s="97">
        <f>I623 / J9</f>
        <v>3.8963498617627119E-3</v>
      </c>
      <c r="K623" s="176">
        <f t="shared" si="114"/>
        <v>185.94</v>
      </c>
      <c r="M623" s="33">
        <v>185.94040000000001</v>
      </c>
    </row>
    <row r="624" spans="1:13" ht="26.1" customHeight="1" x14ac:dyDescent="0.2">
      <c r="A624" s="32" t="s">
        <v>1522</v>
      </c>
      <c r="B624" s="32" t="s">
        <v>767</v>
      </c>
      <c r="C624" s="32" t="s">
        <v>23</v>
      </c>
      <c r="D624" s="32" t="s">
        <v>768</v>
      </c>
      <c r="E624" s="34" t="s">
        <v>25</v>
      </c>
      <c r="F624" s="33">
        <f t="shared" si="118"/>
        <v>1</v>
      </c>
      <c r="G624" s="36">
        <v>5416.33</v>
      </c>
      <c r="H624" s="36">
        <f t="shared" si="119"/>
        <v>6977.32</v>
      </c>
      <c r="I624" s="36">
        <f t="shared" si="120"/>
        <v>6977.32</v>
      </c>
      <c r="J624" s="97">
        <f>I624 / J9</f>
        <v>5.8120874682761998E-4</v>
      </c>
      <c r="K624" s="176">
        <f t="shared" si="114"/>
        <v>1</v>
      </c>
      <c r="M624" s="33">
        <v>1</v>
      </c>
    </row>
    <row r="625" spans="1:13" ht="51.95" customHeight="1" x14ac:dyDescent="0.2">
      <c r="A625" s="32" t="s">
        <v>1523</v>
      </c>
      <c r="B625" s="32" t="s">
        <v>779</v>
      </c>
      <c r="C625" s="32" t="s">
        <v>23</v>
      </c>
      <c r="D625" s="32" t="s">
        <v>780</v>
      </c>
      <c r="E625" s="34" t="s">
        <v>633</v>
      </c>
      <c r="F625" s="33">
        <f t="shared" si="118"/>
        <v>36.85</v>
      </c>
      <c r="G625" s="36">
        <v>333.01</v>
      </c>
      <c r="H625" s="36">
        <f t="shared" si="119"/>
        <v>428.98</v>
      </c>
      <c r="I625" s="36">
        <f t="shared" si="120"/>
        <v>15807.91</v>
      </c>
      <c r="J625" s="97">
        <f>I625 / J9</f>
        <v>1.3167943509920432E-3</v>
      </c>
      <c r="K625" s="176">
        <f t="shared" si="114"/>
        <v>36.85</v>
      </c>
      <c r="M625" s="33">
        <v>36.85</v>
      </c>
    </row>
    <row r="626" spans="1:13" ht="39" customHeight="1" x14ac:dyDescent="0.2">
      <c r="A626" s="32" t="s">
        <v>1524</v>
      </c>
      <c r="B626" s="32" t="s">
        <v>3261</v>
      </c>
      <c r="C626" s="32" t="s">
        <v>23</v>
      </c>
      <c r="D626" s="32" t="s">
        <v>3262</v>
      </c>
      <c r="E626" s="34" t="s">
        <v>61</v>
      </c>
      <c r="F626" s="33">
        <f t="shared" si="118"/>
        <v>212</v>
      </c>
      <c r="G626" s="36">
        <v>2803.09</v>
      </c>
      <c r="H626" s="36">
        <f t="shared" si="119"/>
        <v>3610.94</v>
      </c>
      <c r="I626" s="36">
        <f t="shared" si="120"/>
        <v>765519.28</v>
      </c>
      <c r="J626" s="97">
        <f>I626 / J9</f>
        <v>6.3767535586898974E-2</v>
      </c>
      <c r="K626" s="176">
        <f t="shared" si="114"/>
        <v>212</v>
      </c>
      <c r="M626" s="33">
        <v>212</v>
      </c>
    </row>
    <row r="627" spans="1:13" ht="26.1" customHeight="1" x14ac:dyDescent="0.2">
      <c r="A627" s="32" t="s">
        <v>1525</v>
      </c>
      <c r="B627" s="32" t="s">
        <v>1527</v>
      </c>
      <c r="C627" s="32" t="s">
        <v>23</v>
      </c>
      <c r="D627" s="32" t="s">
        <v>1528</v>
      </c>
      <c r="E627" s="34" t="s">
        <v>20</v>
      </c>
      <c r="F627" s="33">
        <f t="shared" si="118"/>
        <v>14.51</v>
      </c>
      <c r="G627" s="36">
        <v>288.66000000000003</v>
      </c>
      <c r="H627" s="36">
        <f t="shared" si="119"/>
        <v>371.85</v>
      </c>
      <c r="I627" s="36">
        <f t="shared" si="120"/>
        <v>5395.54</v>
      </c>
      <c r="J627" s="97">
        <f>I627 / J9</f>
        <v>4.4944692831320576E-4</v>
      </c>
      <c r="K627" s="176">
        <f t="shared" si="114"/>
        <v>14.51</v>
      </c>
      <c r="M627" s="33">
        <v>14.51</v>
      </c>
    </row>
    <row r="628" spans="1:13" ht="26.1" customHeight="1" x14ac:dyDescent="0.2">
      <c r="A628" s="32" t="s">
        <v>1526</v>
      </c>
      <c r="B628" s="32" t="s">
        <v>3263</v>
      </c>
      <c r="C628" s="32" t="s">
        <v>23</v>
      </c>
      <c r="D628" s="32" t="s">
        <v>3264</v>
      </c>
      <c r="E628" s="34" t="s">
        <v>25</v>
      </c>
      <c r="F628" s="33">
        <f t="shared" si="118"/>
        <v>14</v>
      </c>
      <c r="G628" s="36">
        <v>24168.25</v>
      </c>
      <c r="H628" s="36">
        <f t="shared" si="119"/>
        <v>31133.54</v>
      </c>
      <c r="I628" s="36">
        <f t="shared" si="120"/>
        <v>435869.56</v>
      </c>
      <c r="J628" s="97">
        <f>I628 / J9</f>
        <v>3.6307808836043946E-2</v>
      </c>
      <c r="K628" s="176">
        <f t="shared" si="114"/>
        <v>14</v>
      </c>
      <c r="M628" s="33">
        <v>14</v>
      </c>
    </row>
    <row r="629" spans="1:13" ht="26.1" customHeight="1" x14ac:dyDescent="0.2">
      <c r="A629" s="32" t="s">
        <v>1529</v>
      </c>
      <c r="B629" s="32" t="s">
        <v>1531</v>
      </c>
      <c r="C629" s="32" t="s">
        <v>23</v>
      </c>
      <c r="D629" s="32" t="s">
        <v>1532</v>
      </c>
      <c r="E629" s="34" t="s">
        <v>20</v>
      </c>
      <c r="F629" s="33">
        <v>37.93</v>
      </c>
      <c r="G629" s="36">
        <v>715.84</v>
      </c>
      <c r="H629" s="36">
        <f t="shared" si="119"/>
        <v>922.15</v>
      </c>
      <c r="I629" s="36">
        <f t="shared" si="120"/>
        <v>34977.15</v>
      </c>
      <c r="J629" s="97">
        <f>I629 / J9</f>
        <v>2.9135865230635388E-3</v>
      </c>
      <c r="K629" s="176">
        <f t="shared" si="114"/>
        <v>37.93</v>
      </c>
      <c r="M629" s="33">
        <v>37.936999999999998</v>
      </c>
    </row>
    <row r="630" spans="1:13" ht="26.1" customHeight="1" x14ac:dyDescent="0.2">
      <c r="A630" s="32" t="s">
        <v>1530</v>
      </c>
      <c r="B630" s="32" t="s">
        <v>1534</v>
      </c>
      <c r="C630" s="32" t="s">
        <v>23</v>
      </c>
      <c r="D630" s="32" t="s">
        <v>1535</v>
      </c>
      <c r="E630" s="34" t="s">
        <v>20</v>
      </c>
      <c r="F630" s="33">
        <f t="shared" si="118"/>
        <v>239.16</v>
      </c>
      <c r="G630" s="36">
        <v>265.25</v>
      </c>
      <c r="H630" s="36">
        <f t="shared" si="119"/>
        <v>341.7</v>
      </c>
      <c r="I630" s="36">
        <f t="shared" si="120"/>
        <v>81720.97</v>
      </c>
      <c r="J630" s="97">
        <f>I630 / J9</f>
        <v>6.8073332688249255E-3</v>
      </c>
      <c r="K630" s="176">
        <f t="shared" si="114"/>
        <v>239.16</v>
      </c>
      <c r="M630" s="33">
        <v>239.16</v>
      </c>
    </row>
    <row r="631" spans="1:13" ht="26.1" customHeight="1" x14ac:dyDescent="0.2">
      <c r="A631" s="32" t="s">
        <v>1533</v>
      </c>
      <c r="B631" s="32" t="s">
        <v>3265</v>
      </c>
      <c r="C631" s="32" t="s">
        <v>23</v>
      </c>
      <c r="D631" s="32" t="s">
        <v>3266</v>
      </c>
      <c r="E631" s="34" t="s">
        <v>25</v>
      </c>
      <c r="F631" s="33">
        <f t="shared" si="118"/>
        <v>1</v>
      </c>
      <c r="G631" s="36">
        <v>186390.39999999999</v>
      </c>
      <c r="H631" s="36">
        <f t="shared" si="119"/>
        <v>240108.11</v>
      </c>
      <c r="I631" s="36">
        <f t="shared" si="120"/>
        <v>240108.11</v>
      </c>
      <c r="J631" s="97">
        <f>I631 / J9</f>
        <v>2.0000936422042894E-2</v>
      </c>
      <c r="K631" s="176">
        <f t="shared" si="114"/>
        <v>1</v>
      </c>
      <c r="M631" s="33">
        <v>1</v>
      </c>
    </row>
  </sheetData>
  <mergeCells count="7">
    <mergeCell ref="H9:I9"/>
    <mergeCell ref="H10:I10"/>
    <mergeCell ref="A1:J1"/>
    <mergeCell ref="A2:J2"/>
    <mergeCell ref="A3:J3"/>
    <mergeCell ref="G5:H5"/>
    <mergeCell ref="I5:J5"/>
  </mergeCells>
  <pageMargins left="0.5" right="0.5" top="1" bottom="1" header="0.5" footer="0.5"/>
  <pageSetup paperSize="9" scale="72" fitToHeight="0" orientation="landscape" r:id="rId1"/>
  <headerFooter>
    <oddHeader>&amp;L &amp;CMUNICIPIO DE RIO LARGO
CNPJ: 12.200.168/0001-20 &amp;R</oddHeader>
    <oddFooter>&amp;L &amp;C  -  -  / AL
 / contratos.ata.seinfrarl@gmail.com &amp;R</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567CB5-1F10-4857-873C-323AE711AB7A}">
  <sheetPr>
    <pageSetUpPr fitToPage="1"/>
  </sheetPr>
  <dimension ref="A1:AD1032"/>
  <sheetViews>
    <sheetView showGridLines="0" view="pageBreakPreview" topLeftCell="A55" zoomScale="90" zoomScaleNormal="100" zoomScaleSheetLayoutView="90" workbookViewId="0">
      <selection activeCell="C18" sqref="C18"/>
    </sheetView>
  </sheetViews>
  <sheetFormatPr defaultColWidth="11" defaultRowHeight="15" customHeight="1" x14ac:dyDescent="0.2"/>
  <cols>
    <col min="1" max="1" width="14.375" customWidth="1"/>
    <col min="2" max="2" width="54.875" customWidth="1"/>
    <col min="3" max="3" width="26.5" customWidth="1"/>
    <col min="4" max="4" width="10.375" customWidth="1"/>
    <col min="5" max="5" width="18.875" customWidth="1"/>
    <col min="6" max="6" width="21.625" customWidth="1"/>
    <col min="7" max="8" width="21.125" customWidth="1"/>
    <col min="9" max="16" width="20.625" customWidth="1"/>
    <col min="17" max="30" width="12.625" customWidth="1"/>
  </cols>
  <sheetData>
    <row r="1" spans="1:30" ht="12.75" customHeight="1" x14ac:dyDescent="0.2">
      <c r="A1" s="140" t="s">
        <v>2332</v>
      </c>
      <c r="B1" s="139"/>
      <c r="C1" s="139"/>
      <c r="D1" s="139"/>
      <c r="E1" s="139"/>
      <c r="F1" s="139"/>
      <c r="G1" s="139"/>
      <c r="H1" s="139"/>
      <c r="I1" s="139"/>
      <c r="J1" s="139"/>
      <c r="K1" s="139"/>
      <c r="L1" s="139"/>
      <c r="Q1" s="47"/>
      <c r="R1" s="47"/>
      <c r="S1" s="47"/>
      <c r="T1" s="47"/>
      <c r="U1" s="47"/>
      <c r="V1" s="47"/>
      <c r="W1" s="47"/>
      <c r="X1" s="47"/>
      <c r="Y1" s="47"/>
      <c r="Z1" s="47"/>
      <c r="AA1" s="47"/>
      <c r="AB1" s="47"/>
      <c r="AC1" s="47"/>
      <c r="AD1" s="47"/>
    </row>
    <row r="2" spans="1:30" ht="12.75" customHeight="1" x14ac:dyDescent="0.2">
      <c r="A2" s="139"/>
      <c r="B2" s="139"/>
      <c r="C2" s="139"/>
      <c r="D2" s="139"/>
      <c r="E2" s="139"/>
      <c r="F2" s="139"/>
      <c r="G2" s="139"/>
      <c r="H2" s="139"/>
      <c r="I2" s="139"/>
      <c r="J2" s="139"/>
      <c r="K2" s="139"/>
      <c r="L2" s="139"/>
      <c r="Q2" s="47"/>
      <c r="R2" s="47"/>
      <c r="S2" s="47"/>
      <c r="T2" s="47"/>
      <c r="U2" s="47"/>
      <c r="V2" s="47"/>
      <c r="W2" s="47"/>
      <c r="X2" s="47"/>
      <c r="Y2" s="47"/>
      <c r="Z2" s="47"/>
      <c r="AA2" s="47"/>
      <c r="AB2" s="47"/>
      <c r="AC2" s="47"/>
      <c r="AD2" s="47"/>
    </row>
    <row r="3" spans="1:30" ht="12.75" customHeight="1" x14ac:dyDescent="0.2">
      <c r="A3" s="139"/>
      <c r="B3" s="139"/>
      <c r="C3" s="139"/>
      <c r="D3" s="139"/>
      <c r="E3" s="139"/>
      <c r="F3" s="139"/>
      <c r="G3" s="139"/>
      <c r="H3" s="139"/>
      <c r="I3" s="139"/>
      <c r="J3" s="139"/>
      <c r="K3" s="139"/>
      <c r="L3" s="139"/>
      <c r="Q3" s="47"/>
      <c r="R3" s="47"/>
      <c r="S3" s="47"/>
      <c r="T3" s="47"/>
      <c r="U3" s="47"/>
      <c r="V3" s="47"/>
      <c r="W3" s="47"/>
      <c r="X3" s="47"/>
      <c r="Y3" s="47"/>
      <c r="Z3" s="47"/>
      <c r="AA3" s="47"/>
      <c r="AB3" s="47"/>
      <c r="AC3" s="47"/>
      <c r="AD3" s="47"/>
    </row>
    <row r="4" spans="1:30" ht="12.75" customHeight="1" x14ac:dyDescent="0.2">
      <c r="A4" s="48" t="s">
        <v>1537</v>
      </c>
      <c r="B4" s="49"/>
      <c r="C4" s="47"/>
      <c r="D4" s="47"/>
      <c r="E4" s="47"/>
      <c r="F4" s="47"/>
      <c r="G4" s="47"/>
      <c r="H4" s="47"/>
      <c r="I4" s="50"/>
      <c r="J4" s="50"/>
      <c r="K4" s="50"/>
      <c r="L4" s="50"/>
      <c r="M4" s="50"/>
      <c r="N4" s="50"/>
      <c r="O4" s="50"/>
      <c r="P4" s="50"/>
      <c r="Q4" s="47"/>
      <c r="R4" s="47"/>
      <c r="S4" s="47"/>
      <c r="T4" s="47"/>
      <c r="U4" s="47"/>
      <c r="V4" s="47"/>
      <c r="W4" s="47"/>
      <c r="X4" s="47"/>
      <c r="Y4" s="47"/>
      <c r="Z4" s="47"/>
      <c r="AA4" s="47"/>
      <c r="AB4" s="47"/>
      <c r="AC4" s="47"/>
      <c r="AD4" s="47"/>
    </row>
    <row r="5" spans="1:30" ht="18.75" x14ac:dyDescent="0.2">
      <c r="A5" s="48" t="s">
        <v>2333</v>
      </c>
      <c r="B5" s="51"/>
      <c r="C5" s="47"/>
      <c r="D5" s="47"/>
      <c r="E5" s="47"/>
      <c r="F5" s="47"/>
      <c r="G5" s="47"/>
      <c r="H5" s="47"/>
      <c r="I5" s="52"/>
      <c r="J5" s="52"/>
      <c r="K5" s="52"/>
      <c r="L5" s="52"/>
      <c r="M5" s="52"/>
      <c r="N5" s="52"/>
      <c r="O5" s="52"/>
      <c r="P5" s="52"/>
      <c r="Q5" s="47"/>
      <c r="R5" s="47"/>
      <c r="S5" s="47"/>
      <c r="T5" s="47"/>
      <c r="U5" s="47"/>
      <c r="V5" s="47"/>
      <c r="W5" s="47"/>
      <c r="X5" s="47"/>
      <c r="Y5" s="47"/>
      <c r="Z5" s="47"/>
      <c r="AA5" s="47"/>
      <c r="AB5" s="47"/>
      <c r="AC5" s="47"/>
      <c r="AD5" s="47"/>
    </row>
    <row r="6" spans="1:30" ht="12.75" customHeight="1" x14ac:dyDescent="0.2">
      <c r="A6" s="53" t="str">
        <f>'[1]ORÇAMENTO OBSOLETO'!A6</f>
        <v>BDI SERVIÇO:</v>
      </c>
      <c r="B6" s="54">
        <v>0.28820000000000001</v>
      </c>
      <c r="C6" s="49"/>
      <c r="D6" s="49"/>
      <c r="E6" s="55"/>
      <c r="F6" s="49"/>
      <c r="G6" s="49"/>
      <c r="H6" s="49"/>
      <c r="I6" s="47"/>
      <c r="J6" s="47"/>
      <c r="K6" s="47"/>
      <c r="L6" s="47"/>
      <c r="M6" s="47"/>
      <c r="N6" s="47"/>
      <c r="O6" s="47"/>
      <c r="P6" s="47"/>
      <c r="Q6" s="47"/>
      <c r="R6" s="47"/>
      <c r="S6" s="47"/>
      <c r="T6" s="47"/>
      <c r="U6" s="47"/>
      <c r="V6" s="47"/>
      <c r="W6" s="47"/>
      <c r="X6" s="47"/>
      <c r="Y6" s="47"/>
      <c r="Z6" s="47"/>
      <c r="AA6" s="47"/>
      <c r="AB6" s="47"/>
      <c r="AC6" s="47"/>
      <c r="AD6" s="47"/>
    </row>
    <row r="7" spans="1:30" ht="12.75" customHeight="1" x14ac:dyDescent="0.2">
      <c r="A7" s="53" t="str">
        <f>'[1]ORÇAMENTO OBSOLETO'!A8</f>
        <v>OBJETO:</v>
      </c>
      <c r="B7" s="48" t="s">
        <v>1542</v>
      </c>
      <c r="C7" s="49"/>
      <c r="D7" s="49"/>
      <c r="E7" s="55"/>
      <c r="F7" s="49"/>
      <c r="G7" s="49"/>
      <c r="H7" s="49"/>
      <c r="I7" s="49"/>
      <c r="J7" s="49"/>
      <c r="K7" s="49"/>
      <c r="L7" s="49"/>
      <c r="M7" s="49"/>
      <c r="N7" s="49"/>
      <c r="O7" s="49"/>
      <c r="P7" s="49"/>
      <c r="Q7" s="47"/>
      <c r="R7" s="47"/>
      <c r="S7" s="47"/>
      <c r="T7" s="47"/>
      <c r="U7" s="47"/>
      <c r="V7" s="47"/>
      <c r="W7" s="47"/>
      <c r="X7" s="47"/>
      <c r="Y7" s="47"/>
      <c r="Z7" s="47"/>
      <c r="AA7" s="47"/>
      <c r="AB7" s="47"/>
      <c r="AC7" s="47"/>
      <c r="AD7" s="47"/>
    </row>
    <row r="8" spans="1:30" ht="12.75" customHeight="1" x14ac:dyDescent="0.2">
      <c r="A8" s="141"/>
      <c r="B8" s="139"/>
      <c r="C8" s="139"/>
      <c r="D8" s="139"/>
      <c r="E8" s="139"/>
      <c r="F8" s="139"/>
      <c r="G8" s="139"/>
      <c r="H8" s="139"/>
      <c r="I8" s="139"/>
      <c r="J8" s="139"/>
      <c r="K8" s="139"/>
      <c r="L8" s="139"/>
      <c r="Q8" s="47"/>
      <c r="R8" s="47"/>
      <c r="S8" s="47"/>
      <c r="T8" s="47"/>
      <c r="U8" s="47"/>
      <c r="V8" s="47"/>
      <c r="W8" s="47"/>
      <c r="X8" s="47"/>
      <c r="Y8" s="47"/>
      <c r="Z8" s="47"/>
      <c r="AA8" s="47"/>
      <c r="AB8" s="47"/>
      <c r="AC8" s="47"/>
      <c r="AD8" s="47"/>
    </row>
    <row r="9" spans="1:30" ht="12.75" customHeight="1" x14ac:dyDescent="0.2">
      <c r="A9" s="49"/>
      <c r="B9" s="49"/>
      <c r="C9" s="49"/>
      <c r="D9" s="49"/>
      <c r="E9" s="49"/>
      <c r="F9" s="49"/>
      <c r="G9" s="49"/>
      <c r="H9" s="49"/>
      <c r="I9" s="49"/>
      <c r="J9" s="49"/>
      <c r="K9" s="49"/>
      <c r="L9" s="49"/>
      <c r="M9" s="49"/>
      <c r="N9" s="49"/>
      <c r="O9" s="49"/>
      <c r="P9" s="49"/>
      <c r="Q9" s="47"/>
      <c r="R9" s="47"/>
      <c r="S9" s="47"/>
      <c r="T9" s="47"/>
      <c r="U9" s="47"/>
      <c r="V9" s="47"/>
      <c r="W9" s="47"/>
      <c r="X9" s="47"/>
      <c r="Y9" s="47"/>
      <c r="Z9" s="47"/>
      <c r="AA9" s="47"/>
      <c r="AB9" s="47"/>
      <c r="AC9" s="47"/>
      <c r="AD9" s="47"/>
    </row>
    <row r="10" spans="1:30" ht="12.75" customHeight="1" x14ac:dyDescent="0.2">
      <c r="A10" s="56" t="s">
        <v>2334</v>
      </c>
      <c r="B10" s="56" t="s">
        <v>2335</v>
      </c>
      <c r="C10" s="56" t="s">
        <v>2336</v>
      </c>
      <c r="D10" s="56" t="s">
        <v>2337</v>
      </c>
      <c r="E10" s="56">
        <v>1</v>
      </c>
      <c r="F10" s="56">
        <v>2</v>
      </c>
      <c r="G10" s="56">
        <v>3</v>
      </c>
      <c r="H10" s="56">
        <v>4</v>
      </c>
      <c r="I10" s="56">
        <v>5</v>
      </c>
      <c r="J10" s="56">
        <v>6</v>
      </c>
      <c r="K10" s="56">
        <v>7</v>
      </c>
      <c r="L10" s="56">
        <v>8</v>
      </c>
      <c r="M10" s="56">
        <v>9</v>
      </c>
      <c r="N10" s="56">
        <v>10</v>
      </c>
      <c r="O10" s="56">
        <v>11</v>
      </c>
      <c r="P10" s="56">
        <v>12</v>
      </c>
      <c r="Q10" s="47"/>
      <c r="R10" s="47"/>
      <c r="S10" s="47"/>
      <c r="T10" s="47"/>
      <c r="U10" s="47"/>
      <c r="V10" s="47"/>
      <c r="W10" s="47"/>
      <c r="X10" s="47"/>
      <c r="Y10" s="47"/>
      <c r="Z10" s="47"/>
      <c r="AA10" s="47"/>
      <c r="AB10" s="47"/>
      <c r="AC10" s="47"/>
      <c r="AD10" s="47"/>
    </row>
    <row r="11" spans="1:30" ht="12.75" customHeight="1" x14ac:dyDescent="0.2">
      <c r="A11" s="49"/>
      <c r="B11" s="49"/>
      <c r="C11" s="49"/>
      <c r="D11" s="49"/>
      <c r="E11" s="49"/>
      <c r="F11" s="50"/>
      <c r="G11" s="49"/>
      <c r="H11" s="50"/>
      <c r="I11" s="57"/>
      <c r="J11" s="57"/>
      <c r="K11" s="57"/>
      <c r="L11" s="50"/>
      <c r="M11" s="50"/>
      <c r="N11" s="50"/>
      <c r="O11" s="50"/>
      <c r="P11" s="50"/>
      <c r="Q11" s="47"/>
      <c r="R11" s="47"/>
      <c r="S11" s="47"/>
      <c r="T11" s="47"/>
      <c r="U11" s="47"/>
      <c r="V11" s="47"/>
      <c r="W11" s="47"/>
      <c r="X11" s="47"/>
      <c r="Y11" s="47"/>
      <c r="Z11" s="47"/>
      <c r="AA11" s="47"/>
      <c r="AB11" s="47"/>
      <c r="AC11" s="47"/>
      <c r="AD11" s="47"/>
    </row>
    <row r="12" spans="1:30" ht="12.75" customHeight="1" x14ac:dyDescent="0.2">
      <c r="A12" s="58">
        <v>1</v>
      </c>
      <c r="B12" s="59" t="str">
        <f>ORÇAMENTO!D12</f>
        <v>SERVIÇOS PRELIMINARES (ORLA FLUVIAL)</v>
      </c>
      <c r="C12" s="60">
        <f>ORÇAMENTO!I12</f>
        <v>24463.02</v>
      </c>
      <c r="D12" s="61">
        <f>C12/$C$86</f>
        <v>2.0377625216872674E-3</v>
      </c>
      <c r="E12" s="62">
        <v>1</v>
      </c>
      <c r="F12" s="62"/>
      <c r="G12" s="63"/>
      <c r="H12" s="64"/>
      <c r="I12" s="65"/>
      <c r="J12" s="65"/>
      <c r="K12" s="65"/>
      <c r="L12" s="65"/>
      <c r="M12" s="65"/>
      <c r="N12" s="65"/>
      <c r="O12" s="65"/>
      <c r="P12" s="65"/>
      <c r="Q12" s="66">
        <f>SUM(E12:P12)</f>
        <v>1</v>
      </c>
      <c r="R12" s="47"/>
      <c r="S12" s="47"/>
      <c r="T12" s="47"/>
      <c r="U12" s="47"/>
      <c r="V12" s="47"/>
      <c r="W12" s="47"/>
      <c r="X12" s="47"/>
      <c r="Y12" s="47"/>
      <c r="Z12" s="47"/>
      <c r="AA12" s="47"/>
      <c r="AB12" s="47"/>
      <c r="AC12" s="47"/>
      <c r="AD12" s="47"/>
    </row>
    <row r="13" spans="1:30" ht="12.75" customHeight="1" x14ac:dyDescent="0.2">
      <c r="A13" s="67"/>
      <c r="B13" s="49"/>
      <c r="C13" s="68"/>
      <c r="D13" s="69"/>
      <c r="E13" s="70"/>
      <c r="F13" s="71"/>
      <c r="G13" s="71"/>
      <c r="H13" s="71"/>
      <c r="I13" s="72"/>
      <c r="J13" s="72"/>
      <c r="K13" s="72"/>
      <c r="L13" s="72"/>
      <c r="M13" s="72"/>
      <c r="N13" s="72"/>
      <c r="O13" s="72"/>
      <c r="P13" s="72"/>
      <c r="Q13" s="66"/>
      <c r="R13" s="47"/>
      <c r="S13" s="47"/>
      <c r="T13" s="47"/>
      <c r="U13" s="47"/>
      <c r="V13" s="47"/>
      <c r="W13" s="47"/>
      <c r="X13" s="47"/>
      <c r="Y13" s="47"/>
      <c r="Z13" s="47"/>
      <c r="AA13" s="47"/>
      <c r="AB13" s="47"/>
      <c r="AC13" s="47"/>
      <c r="AD13" s="47"/>
    </row>
    <row r="14" spans="1:30" ht="12.75" customHeight="1" x14ac:dyDescent="0.2">
      <c r="A14" s="58">
        <f>A12+1</f>
        <v>2</v>
      </c>
      <c r="B14" s="59" t="str">
        <f>ORÇAMENTO!D16</f>
        <v>DEMOLIÇÃOS E REMOÇÃO</v>
      </c>
      <c r="C14" s="60">
        <f>ORÇAMENTO!I16</f>
        <v>72524.149999999994</v>
      </c>
      <c r="D14" s="61">
        <f>C14/$C$86</f>
        <v>6.0412408111192167E-3</v>
      </c>
      <c r="E14" s="62">
        <v>1</v>
      </c>
      <c r="F14" s="62"/>
      <c r="G14" s="62"/>
      <c r="H14" s="62"/>
      <c r="I14" s="62"/>
      <c r="J14" s="62"/>
      <c r="K14" s="62"/>
      <c r="L14" s="62"/>
      <c r="M14" s="62"/>
      <c r="N14" s="62"/>
      <c r="O14" s="62"/>
      <c r="P14" s="62"/>
      <c r="Q14" s="66">
        <f>SUM(E14:P14)</f>
        <v>1</v>
      </c>
      <c r="R14" s="47"/>
      <c r="S14" s="47"/>
      <c r="T14" s="47"/>
      <c r="U14" s="47"/>
      <c r="V14" s="47"/>
      <c r="W14" s="47"/>
      <c r="X14" s="47"/>
      <c r="Y14" s="47"/>
      <c r="Z14" s="47"/>
      <c r="AA14" s="47"/>
      <c r="AB14" s="47"/>
      <c r="AC14" s="47"/>
      <c r="AD14" s="47"/>
    </row>
    <row r="15" spans="1:30" ht="12.75" customHeight="1" x14ac:dyDescent="0.2">
      <c r="A15" s="67"/>
      <c r="B15" s="57"/>
      <c r="C15" s="73"/>
      <c r="D15" s="69"/>
      <c r="E15" s="74"/>
      <c r="F15" s="74"/>
      <c r="G15" s="74"/>
      <c r="H15" s="74"/>
      <c r="I15" s="74"/>
      <c r="J15" s="74"/>
      <c r="K15" s="74"/>
      <c r="L15" s="74"/>
      <c r="M15" s="74"/>
      <c r="N15" s="74"/>
      <c r="O15" s="74"/>
      <c r="P15" s="74"/>
      <c r="Q15" s="66"/>
      <c r="R15" s="47"/>
      <c r="S15" s="47"/>
      <c r="T15" s="47"/>
      <c r="U15" s="47"/>
      <c r="V15" s="47"/>
      <c r="W15" s="47"/>
      <c r="X15" s="47"/>
      <c r="Y15" s="47"/>
      <c r="Z15" s="47"/>
      <c r="AA15" s="47"/>
      <c r="AB15" s="47"/>
      <c r="AC15" s="47"/>
      <c r="AD15" s="47"/>
    </row>
    <row r="16" spans="1:30" ht="12.75" customHeight="1" x14ac:dyDescent="0.2">
      <c r="A16" s="58">
        <f>A14+1</f>
        <v>3</v>
      </c>
      <c r="B16" s="59" t="str">
        <f>ORÇAMENTO!D25</f>
        <v>MOVIMENTO DE TERRA PARA FUNDAÇÕES</v>
      </c>
      <c r="C16" s="60">
        <f>ORÇAMENTO!I25</f>
        <v>21254.18</v>
      </c>
      <c r="D16" s="61">
        <f>C16/$C$86</f>
        <v>1.7704670736971594E-3</v>
      </c>
      <c r="E16" s="62">
        <v>0.4</v>
      </c>
      <c r="F16" s="62">
        <v>0.4</v>
      </c>
      <c r="G16" s="62">
        <v>0.2</v>
      </c>
      <c r="H16" s="62"/>
      <c r="I16" s="62"/>
      <c r="J16" s="62"/>
      <c r="K16" s="62"/>
      <c r="L16" s="62"/>
      <c r="M16" s="62"/>
      <c r="N16" s="62"/>
      <c r="O16" s="62"/>
      <c r="P16" s="62"/>
      <c r="Q16" s="66">
        <f>SUM(E16:P16)</f>
        <v>1</v>
      </c>
      <c r="R16" s="47"/>
      <c r="S16" s="47"/>
      <c r="T16" s="47"/>
      <c r="U16" s="47"/>
      <c r="V16" s="47"/>
      <c r="W16" s="47"/>
      <c r="X16" s="47"/>
      <c r="Y16" s="47"/>
      <c r="Z16" s="47"/>
      <c r="AA16" s="47"/>
      <c r="AB16" s="47"/>
      <c r="AC16" s="47"/>
      <c r="AD16" s="47"/>
    </row>
    <row r="17" spans="1:30" ht="12.75" customHeight="1" x14ac:dyDescent="0.2">
      <c r="A17" s="67"/>
      <c r="B17" s="57"/>
      <c r="C17" s="73"/>
      <c r="D17" s="69"/>
      <c r="E17" s="74"/>
      <c r="F17" s="74"/>
      <c r="G17" s="74"/>
      <c r="H17" s="74"/>
      <c r="I17" s="74"/>
      <c r="J17" s="74"/>
      <c r="K17" s="74"/>
      <c r="L17" s="74"/>
      <c r="M17" s="74"/>
      <c r="N17" s="74"/>
      <c r="O17" s="74"/>
      <c r="P17" s="74"/>
      <c r="Q17" s="66"/>
      <c r="R17" s="47"/>
      <c r="S17" s="47"/>
      <c r="T17" s="47"/>
      <c r="U17" s="47"/>
      <c r="V17" s="47"/>
      <c r="W17" s="47"/>
      <c r="X17" s="47"/>
      <c r="Y17" s="47"/>
      <c r="Z17" s="47"/>
      <c r="AA17" s="47"/>
      <c r="AB17" s="47"/>
      <c r="AC17" s="47"/>
      <c r="AD17" s="47"/>
    </row>
    <row r="18" spans="1:30" ht="12.75" customHeight="1" x14ac:dyDescent="0.2">
      <c r="A18" s="58">
        <f>A16+1</f>
        <v>4</v>
      </c>
      <c r="B18" s="59" t="str">
        <f>ORÇAMENTO!D30</f>
        <v>FUNDAÇÕES</v>
      </c>
      <c r="C18" s="60">
        <f>ORÇAMENTO!I30</f>
        <v>30547.91</v>
      </c>
      <c r="D18" s="61">
        <f>C18/$C$86</f>
        <v>2.5446321064968957E-3</v>
      </c>
      <c r="E18" s="62">
        <v>0.2</v>
      </c>
      <c r="F18" s="62">
        <v>0.4</v>
      </c>
      <c r="G18" s="62">
        <v>0.4</v>
      </c>
      <c r="H18" s="62"/>
      <c r="I18" s="62"/>
      <c r="J18" s="62"/>
      <c r="K18" s="62"/>
      <c r="L18" s="62"/>
      <c r="M18" s="62"/>
      <c r="N18" s="62"/>
      <c r="O18" s="62"/>
      <c r="P18" s="62"/>
      <c r="Q18" s="66">
        <f>SUM(E18:P18)</f>
        <v>1</v>
      </c>
      <c r="R18" s="47"/>
      <c r="S18" s="47"/>
      <c r="T18" s="47"/>
      <c r="U18" s="47"/>
      <c r="V18" s="47"/>
      <c r="W18" s="47"/>
      <c r="X18" s="47"/>
      <c r="Y18" s="47"/>
      <c r="Z18" s="47"/>
      <c r="AA18" s="47"/>
      <c r="AB18" s="47"/>
      <c r="AC18" s="47"/>
      <c r="AD18" s="47"/>
    </row>
    <row r="19" spans="1:30" ht="12.75" customHeight="1" x14ac:dyDescent="0.2">
      <c r="A19" s="67"/>
      <c r="B19" s="57"/>
      <c r="C19" s="73"/>
      <c r="D19" s="69"/>
      <c r="E19" s="74"/>
      <c r="F19" s="74"/>
      <c r="G19" s="74"/>
      <c r="H19" s="74"/>
      <c r="I19" s="74"/>
      <c r="J19" s="74"/>
      <c r="K19" s="74"/>
      <c r="L19" s="74"/>
      <c r="M19" s="74"/>
      <c r="N19" s="74"/>
      <c r="O19" s="74"/>
      <c r="P19" s="74"/>
      <c r="Q19" s="66"/>
      <c r="R19" s="47"/>
      <c r="S19" s="47"/>
      <c r="T19" s="47"/>
      <c r="U19" s="47"/>
      <c r="V19" s="47"/>
      <c r="W19" s="47"/>
      <c r="X19" s="47"/>
      <c r="Y19" s="47"/>
      <c r="Z19" s="47"/>
      <c r="AA19" s="47"/>
      <c r="AB19" s="47"/>
      <c r="AC19" s="47"/>
      <c r="AD19" s="47"/>
    </row>
    <row r="20" spans="1:30" ht="12.75" customHeight="1" x14ac:dyDescent="0.2">
      <c r="A20" s="58">
        <f>A18+1</f>
        <v>5</v>
      </c>
      <c r="B20" s="59" t="str">
        <f>ORÇAMENTO!D37</f>
        <v>SUPERESTRUTURA</v>
      </c>
      <c r="C20" s="60">
        <f>ORÇAMENTO!I37</f>
        <v>625866.38</v>
      </c>
      <c r="D20" s="61">
        <f>C20/$C$86</f>
        <v>5.2134489231014061E-2</v>
      </c>
      <c r="E20" s="62"/>
      <c r="F20" s="62"/>
      <c r="G20" s="62">
        <v>0.3</v>
      </c>
      <c r="H20" s="62">
        <v>0.4</v>
      </c>
      <c r="I20" s="62">
        <v>0.3</v>
      </c>
      <c r="J20" s="62"/>
      <c r="K20" s="62"/>
      <c r="L20" s="62"/>
      <c r="M20" s="62"/>
      <c r="N20" s="62"/>
      <c r="O20" s="62"/>
      <c r="P20" s="62"/>
      <c r="Q20" s="66">
        <f>SUM(E20:P20)</f>
        <v>1</v>
      </c>
      <c r="R20" s="47"/>
      <c r="S20" s="47"/>
      <c r="T20" s="47"/>
      <c r="U20" s="47"/>
      <c r="V20" s="47"/>
      <c r="W20" s="47"/>
      <c r="X20" s="47"/>
      <c r="Y20" s="47"/>
      <c r="Z20" s="47"/>
      <c r="AA20" s="47"/>
      <c r="AB20" s="47"/>
      <c r="AC20" s="47"/>
      <c r="AD20" s="47"/>
    </row>
    <row r="21" spans="1:30" ht="12.75" customHeight="1" x14ac:dyDescent="0.2">
      <c r="A21" s="67"/>
      <c r="B21" s="57"/>
      <c r="C21" s="73"/>
      <c r="D21" s="69"/>
      <c r="E21" s="74"/>
      <c r="F21" s="74"/>
      <c r="G21" s="74"/>
      <c r="H21" s="74"/>
      <c r="I21" s="74"/>
      <c r="J21" s="74"/>
      <c r="K21" s="74"/>
      <c r="L21" s="74"/>
      <c r="M21" s="74"/>
      <c r="N21" s="74"/>
      <c r="O21" s="74"/>
      <c r="P21" s="74"/>
      <c r="Q21" s="66"/>
      <c r="R21" s="47"/>
      <c r="S21" s="47"/>
      <c r="T21" s="47"/>
      <c r="U21" s="47"/>
      <c r="V21" s="47"/>
      <c r="W21" s="47"/>
      <c r="X21" s="47"/>
      <c r="Y21" s="47"/>
      <c r="Z21" s="47"/>
      <c r="AA21" s="47"/>
      <c r="AB21" s="47"/>
      <c r="AC21" s="47"/>
      <c r="AD21" s="47"/>
    </row>
    <row r="22" spans="1:30" ht="12.75" customHeight="1" x14ac:dyDescent="0.2">
      <c r="A22" s="58">
        <f>A20+1</f>
        <v>6</v>
      </c>
      <c r="B22" s="59" t="str">
        <f>ORÇAMENTO!D72</f>
        <v>SISTEMA DE VEDAÇÃO VERTICAL</v>
      </c>
      <c r="C22" s="60">
        <f>ORÇAMENTO!I72</f>
        <v>82317.91</v>
      </c>
      <c r="D22" s="61">
        <f>C22/$C$86</f>
        <v>6.8570581989315111E-3</v>
      </c>
      <c r="E22" s="62"/>
      <c r="F22" s="62"/>
      <c r="G22" s="62"/>
      <c r="H22" s="62"/>
      <c r="I22" s="62">
        <v>0.4</v>
      </c>
      <c r="J22" s="62">
        <v>0.4</v>
      </c>
      <c r="K22" s="62">
        <v>0.2</v>
      </c>
      <c r="L22" s="62"/>
      <c r="M22" s="62"/>
      <c r="N22" s="62"/>
      <c r="O22" s="62"/>
      <c r="P22" s="62"/>
      <c r="Q22" s="66">
        <f>SUM(E22:P22)</f>
        <v>1</v>
      </c>
      <c r="R22" s="47"/>
      <c r="S22" s="47"/>
      <c r="T22" s="47"/>
      <c r="U22" s="47"/>
      <c r="V22" s="47"/>
      <c r="W22" s="47"/>
      <c r="X22" s="47"/>
      <c r="Y22" s="47"/>
      <c r="Z22" s="47"/>
      <c r="AA22" s="47"/>
      <c r="AB22" s="47"/>
      <c r="AC22" s="47"/>
      <c r="AD22" s="47"/>
    </row>
    <row r="23" spans="1:30" ht="12.75" customHeight="1" x14ac:dyDescent="0.2">
      <c r="A23" s="67"/>
      <c r="B23" s="57"/>
      <c r="C23" s="73"/>
      <c r="D23" s="69"/>
      <c r="E23" s="74"/>
      <c r="F23" s="74"/>
      <c r="G23" s="74"/>
      <c r="H23" s="74"/>
      <c r="I23" s="74"/>
      <c r="J23" s="74"/>
      <c r="K23" s="74"/>
      <c r="L23" s="74"/>
      <c r="M23" s="74"/>
      <c r="N23" s="74"/>
      <c r="O23" s="74"/>
      <c r="P23" s="74"/>
      <c r="Q23" s="66"/>
      <c r="R23" s="47"/>
      <c r="S23" s="47"/>
      <c r="T23" s="47"/>
      <c r="U23" s="47"/>
      <c r="V23" s="47"/>
      <c r="W23" s="47"/>
      <c r="X23" s="47"/>
      <c r="Y23" s="47"/>
      <c r="Z23" s="47"/>
      <c r="AA23" s="47"/>
      <c r="AB23" s="47"/>
      <c r="AC23" s="47"/>
      <c r="AD23" s="47"/>
    </row>
    <row r="24" spans="1:30" ht="12.75" customHeight="1" x14ac:dyDescent="0.2">
      <c r="A24" s="58">
        <f>A22+1</f>
        <v>7</v>
      </c>
      <c r="B24" s="59" t="str">
        <f>ORÇAMENTO!D78</f>
        <v>SISTEMA DE PISO E PAVIMENTAÇÃO</v>
      </c>
      <c r="C24" s="60">
        <f>ORÇAMENTO!I78</f>
        <v>386611.86</v>
      </c>
      <c r="D24" s="61">
        <f>C24/$C$86</f>
        <v>3.2204656610173431E-2</v>
      </c>
      <c r="E24" s="62"/>
      <c r="F24" s="62"/>
      <c r="G24" s="62"/>
      <c r="H24" s="62"/>
      <c r="I24" s="62"/>
      <c r="J24" s="62">
        <v>0.4</v>
      </c>
      <c r="K24" s="62">
        <v>0.3</v>
      </c>
      <c r="L24" s="62">
        <v>0.1</v>
      </c>
      <c r="M24" s="62">
        <v>0.1</v>
      </c>
      <c r="N24" s="62">
        <v>0.1</v>
      </c>
      <c r="O24" s="62"/>
      <c r="P24" s="62"/>
      <c r="Q24" s="66">
        <f>SUM(E24:P24)</f>
        <v>0.99999999999999989</v>
      </c>
      <c r="R24" s="47"/>
      <c r="S24" s="47"/>
      <c r="T24" s="47"/>
      <c r="U24" s="47"/>
      <c r="V24" s="47"/>
      <c r="W24" s="47"/>
      <c r="X24" s="47"/>
      <c r="Y24" s="47"/>
      <c r="Z24" s="47"/>
      <c r="AA24" s="47"/>
      <c r="AB24" s="47"/>
      <c r="AC24" s="47"/>
      <c r="AD24" s="47"/>
    </row>
    <row r="25" spans="1:30" ht="12.75" customHeight="1" x14ac:dyDescent="0.2">
      <c r="A25" s="67"/>
      <c r="B25" s="57"/>
      <c r="C25" s="73"/>
      <c r="D25" s="69"/>
      <c r="E25" s="74"/>
      <c r="F25" s="74"/>
      <c r="G25" s="74"/>
      <c r="H25" s="74"/>
      <c r="I25" s="74"/>
      <c r="J25" s="74"/>
      <c r="K25" s="74"/>
      <c r="L25" s="74"/>
      <c r="M25" s="74"/>
      <c r="N25" s="74"/>
      <c r="O25" s="74"/>
      <c r="P25" s="74"/>
      <c r="Q25" s="66"/>
      <c r="R25" s="47"/>
      <c r="S25" s="47"/>
      <c r="T25" s="47"/>
      <c r="U25" s="47"/>
      <c r="V25" s="47"/>
      <c r="W25" s="47"/>
      <c r="X25" s="47"/>
      <c r="Y25" s="47"/>
      <c r="Z25" s="47"/>
      <c r="AA25" s="47"/>
      <c r="AB25" s="47"/>
      <c r="AC25" s="47"/>
      <c r="AD25" s="47"/>
    </row>
    <row r="26" spans="1:30" ht="12.75" customHeight="1" x14ac:dyDescent="0.2">
      <c r="A26" s="58">
        <f>A24+1</f>
        <v>8</v>
      </c>
      <c r="B26" s="59" t="str">
        <f>ORÇAMENTO!D88</f>
        <v>REVESTIMENTOS INTERNO E EXTERNO</v>
      </c>
      <c r="C26" s="60">
        <f>ORÇAMENTO!I88</f>
        <v>145257.07999999999</v>
      </c>
      <c r="D26" s="61">
        <f>C26/$C$86</f>
        <v>1.2099872936118644E-2</v>
      </c>
      <c r="E26" s="62"/>
      <c r="F26" s="62"/>
      <c r="G26" s="62"/>
      <c r="H26" s="62"/>
      <c r="I26" s="62"/>
      <c r="J26" s="62"/>
      <c r="K26" s="62">
        <v>0.25</v>
      </c>
      <c r="L26" s="62">
        <v>0.35</v>
      </c>
      <c r="M26" s="62">
        <v>0.2</v>
      </c>
      <c r="N26" s="62">
        <v>0.2</v>
      </c>
      <c r="O26" s="62"/>
      <c r="P26" s="62"/>
      <c r="Q26" s="66">
        <f>SUM(E26:P26)</f>
        <v>1</v>
      </c>
      <c r="R26" s="47"/>
      <c r="S26" s="47"/>
      <c r="T26" s="47"/>
      <c r="U26" s="47"/>
      <c r="V26" s="47"/>
      <c r="W26" s="47"/>
      <c r="X26" s="47"/>
      <c r="Y26" s="47"/>
      <c r="Z26" s="47"/>
      <c r="AA26" s="47"/>
      <c r="AB26" s="47"/>
      <c r="AC26" s="47"/>
      <c r="AD26" s="47"/>
    </row>
    <row r="27" spans="1:30" ht="12.75" customHeight="1" x14ac:dyDescent="0.2">
      <c r="A27" s="67"/>
      <c r="B27" s="57"/>
      <c r="C27" s="73"/>
      <c r="D27" s="69"/>
      <c r="E27" s="74"/>
      <c r="F27" s="74"/>
      <c r="G27" s="74"/>
      <c r="H27" s="74"/>
      <c r="I27" s="74"/>
      <c r="J27" s="74"/>
      <c r="K27" s="74"/>
      <c r="L27" s="74"/>
      <c r="M27" s="74"/>
      <c r="N27" s="74"/>
      <c r="O27" s="74"/>
      <c r="P27" s="74"/>
      <c r="Q27" s="66"/>
      <c r="R27" s="47"/>
      <c r="S27" s="47"/>
      <c r="T27" s="47"/>
      <c r="U27" s="47"/>
      <c r="V27" s="47"/>
      <c r="W27" s="47"/>
      <c r="X27" s="47"/>
      <c r="Y27" s="47"/>
      <c r="Z27" s="47"/>
      <c r="AA27" s="47"/>
      <c r="AB27" s="47"/>
      <c r="AC27" s="47"/>
      <c r="AD27" s="47"/>
    </row>
    <row r="28" spans="1:30" ht="12.75" customHeight="1" x14ac:dyDescent="0.2">
      <c r="A28" s="58">
        <f>A26+1</f>
        <v>9</v>
      </c>
      <c r="B28" s="59" t="str">
        <f>ORÇAMENTO!D95</f>
        <v>ESQUADRIAS</v>
      </c>
      <c r="C28" s="60">
        <f>ORÇAMENTO!I95</f>
        <v>87314.11</v>
      </c>
      <c r="D28" s="61">
        <f>C28/$C$86</f>
        <v>7.2732402202377085E-3</v>
      </c>
      <c r="E28" s="62"/>
      <c r="F28" s="62"/>
      <c r="G28" s="62"/>
      <c r="H28" s="62"/>
      <c r="I28" s="62"/>
      <c r="J28" s="62"/>
      <c r="K28" s="62"/>
      <c r="L28" s="62"/>
      <c r="M28" s="62"/>
      <c r="N28" s="62">
        <v>0.5</v>
      </c>
      <c r="O28" s="62">
        <v>0.5</v>
      </c>
      <c r="P28" s="62"/>
      <c r="Q28" s="66">
        <f>SUM(E28:P28)</f>
        <v>1</v>
      </c>
      <c r="R28" s="47"/>
      <c r="S28" s="47"/>
      <c r="T28" s="47"/>
      <c r="U28" s="47"/>
      <c r="V28" s="47"/>
      <c r="W28" s="47"/>
      <c r="X28" s="47"/>
      <c r="Y28" s="47"/>
      <c r="Z28" s="47"/>
      <c r="AA28" s="47"/>
      <c r="AB28" s="47"/>
      <c r="AC28" s="47"/>
      <c r="AD28" s="47"/>
    </row>
    <row r="29" spans="1:30" ht="12.75" customHeight="1" x14ac:dyDescent="0.2">
      <c r="A29" s="67"/>
      <c r="B29" s="57"/>
      <c r="C29" s="73"/>
      <c r="D29" s="69"/>
      <c r="E29" s="74"/>
      <c r="F29" s="74"/>
      <c r="G29" s="74"/>
      <c r="H29" s="74"/>
      <c r="I29" s="74"/>
      <c r="J29" s="74"/>
      <c r="K29" s="74"/>
      <c r="L29" s="74"/>
      <c r="M29" s="74"/>
      <c r="N29" s="74"/>
      <c r="O29" s="74"/>
      <c r="P29" s="74"/>
      <c r="Q29" s="66"/>
      <c r="R29" s="47"/>
      <c r="S29" s="47"/>
      <c r="T29" s="47"/>
      <c r="U29" s="47"/>
      <c r="V29" s="47"/>
      <c r="W29" s="47"/>
      <c r="X29" s="47"/>
      <c r="Y29" s="47"/>
      <c r="Z29" s="47"/>
      <c r="AA29" s="47"/>
      <c r="AB29" s="47"/>
      <c r="AC29" s="47"/>
      <c r="AD29" s="47"/>
    </row>
    <row r="30" spans="1:30" ht="12.75" customHeight="1" x14ac:dyDescent="0.2">
      <c r="A30" s="58">
        <f>A28+1</f>
        <v>10</v>
      </c>
      <c r="B30" s="59" t="str">
        <f>ORÇAMENTO!D110</f>
        <v>IMPERMEABILIZAÇÃO</v>
      </c>
      <c r="C30" s="60">
        <f>ORÇAMENTO!I110</f>
        <v>38257.82</v>
      </c>
      <c r="D30" s="61">
        <f>C30/$C$86</f>
        <v>3.1868653893696516E-3</v>
      </c>
      <c r="E30" s="62"/>
      <c r="F30" s="62"/>
      <c r="G30" s="62"/>
      <c r="H30" s="62"/>
      <c r="I30" s="62"/>
      <c r="J30" s="62"/>
      <c r="K30" s="62"/>
      <c r="L30" s="62"/>
      <c r="M30" s="62"/>
      <c r="N30" s="62"/>
      <c r="O30" s="62">
        <v>0.3</v>
      </c>
      <c r="P30" s="62">
        <v>0.7</v>
      </c>
      <c r="Q30" s="66">
        <f>SUM(E30:P30)</f>
        <v>1</v>
      </c>
      <c r="R30" s="47"/>
      <c r="S30" s="47"/>
      <c r="T30" s="47"/>
      <c r="U30" s="47"/>
      <c r="V30" s="47"/>
      <c r="W30" s="47"/>
      <c r="X30" s="47"/>
      <c r="Y30" s="47"/>
      <c r="Z30" s="47"/>
      <c r="AA30" s="47"/>
      <c r="AB30" s="47"/>
      <c r="AC30" s="47"/>
      <c r="AD30" s="47"/>
    </row>
    <row r="31" spans="1:30" ht="12.75" customHeight="1" x14ac:dyDescent="0.2">
      <c r="A31" s="67"/>
      <c r="B31" s="57"/>
      <c r="C31" s="73"/>
      <c r="D31" s="69"/>
      <c r="E31" s="74"/>
      <c r="F31" s="74"/>
      <c r="G31" s="74"/>
      <c r="H31" s="74"/>
      <c r="I31" s="74"/>
      <c r="J31" s="74"/>
      <c r="K31" s="74"/>
      <c r="L31" s="74"/>
      <c r="M31" s="74"/>
      <c r="N31" s="74"/>
      <c r="O31" s="74"/>
      <c r="P31" s="74"/>
      <c r="Q31" s="66"/>
      <c r="R31" s="47"/>
      <c r="S31" s="47"/>
      <c r="T31" s="47"/>
      <c r="U31" s="47"/>
      <c r="V31" s="47"/>
      <c r="W31" s="47"/>
      <c r="X31" s="47"/>
      <c r="Y31" s="47"/>
      <c r="Z31" s="47"/>
      <c r="AA31" s="47"/>
      <c r="AB31" s="47"/>
      <c r="AC31" s="47"/>
      <c r="AD31" s="47"/>
    </row>
    <row r="32" spans="1:30" ht="12.75" customHeight="1" x14ac:dyDescent="0.2">
      <c r="A32" s="58">
        <f>A30+1</f>
        <v>11</v>
      </c>
      <c r="B32" s="59" t="str">
        <f>ORÇAMENTO!D116</f>
        <v>PINTURA E ACABAMENTO</v>
      </c>
      <c r="C32" s="60">
        <f>ORÇAMENTO!I116</f>
        <v>23479.62</v>
      </c>
      <c r="D32" s="61">
        <f>C32/$C$86</f>
        <v>1.9558455848647793E-3</v>
      </c>
      <c r="E32" s="62"/>
      <c r="F32" s="62"/>
      <c r="G32" s="62"/>
      <c r="H32" s="62"/>
      <c r="I32" s="62"/>
      <c r="J32" s="62">
        <v>0.5</v>
      </c>
      <c r="K32" s="62"/>
      <c r="L32" s="62"/>
      <c r="M32" s="62"/>
      <c r="N32" s="62"/>
      <c r="O32" s="62">
        <v>0.3</v>
      </c>
      <c r="P32" s="62">
        <v>0.2</v>
      </c>
      <c r="Q32" s="66">
        <f>SUM(E32:P32)</f>
        <v>1</v>
      </c>
      <c r="R32" s="47"/>
      <c r="S32" s="47"/>
      <c r="T32" s="47"/>
      <c r="U32" s="47"/>
      <c r="V32" s="47"/>
      <c r="W32" s="47"/>
      <c r="X32" s="47"/>
      <c r="Y32" s="47"/>
      <c r="Z32" s="47"/>
      <c r="AA32" s="47"/>
      <c r="AB32" s="47"/>
      <c r="AC32" s="47"/>
      <c r="AD32" s="47"/>
    </row>
    <row r="33" spans="1:30" ht="12.75" customHeight="1" x14ac:dyDescent="0.2">
      <c r="A33" s="67"/>
      <c r="B33" s="57"/>
      <c r="C33" s="73"/>
      <c r="D33" s="69"/>
      <c r="E33" s="74"/>
      <c r="F33" s="74"/>
      <c r="G33" s="74"/>
      <c r="H33" s="74"/>
      <c r="I33" s="74"/>
      <c r="J33" s="74"/>
      <c r="K33" s="74"/>
      <c r="L33" s="74"/>
      <c r="M33" s="74"/>
      <c r="N33" s="74"/>
      <c r="O33" s="74"/>
      <c r="P33" s="74"/>
      <c r="Q33" s="66"/>
      <c r="R33" s="47"/>
      <c r="S33" s="47"/>
      <c r="T33" s="47"/>
      <c r="U33" s="47"/>
      <c r="V33" s="47"/>
      <c r="W33" s="47"/>
      <c r="X33" s="47"/>
      <c r="Y33" s="47"/>
      <c r="Z33" s="47"/>
      <c r="AA33" s="47"/>
      <c r="AB33" s="47"/>
      <c r="AC33" s="47"/>
      <c r="AD33" s="47"/>
    </row>
    <row r="34" spans="1:30" ht="12.75" customHeight="1" x14ac:dyDescent="0.2">
      <c r="A34" s="58">
        <f>A32+1</f>
        <v>12</v>
      </c>
      <c r="B34" s="59" t="str">
        <f>ORÇAMENTO!D128</f>
        <v>INSTALAÇÃO HIDRÁULICA</v>
      </c>
      <c r="C34" s="60">
        <f>ORÇAMENTO!I128</f>
        <v>14688.99</v>
      </c>
      <c r="D34" s="61">
        <f>C34/$C$86</f>
        <v>1.2235886371935703E-3</v>
      </c>
      <c r="E34" s="62"/>
      <c r="F34" s="62"/>
      <c r="G34" s="62"/>
      <c r="H34" s="62"/>
      <c r="I34" s="62"/>
      <c r="J34" s="62"/>
      <c r="K34" s="62"/>
      <c r="L34" s="62"/>
      <c r="M34" s="62"/>
      <c r="N34" s="62"/>
      <c r="O34" s="62">
        <v>0.5</v>
      </c>
      <c r="P34" s="62">
        <v>0.5</v>
      </c>
      <c r="Q34" s="66">
        <f>SUM(E34:P34)</f>
        <v>1</v>
      </c>
      <c r="R34" s="47"/>
      <c r="S34" s="47"/>
      <c r="T34" s="47"/>
      <c r="U34" s="47"/>
      <c r="V34" s="47"/>
      <c r="W34" s="47"/>
      <c r="X34" s="47"/>
      <c r="Y34" s="47"/>
      <c r="Z34" s="47"/>
      <c r="AA34" s="47"/>
      <c r="AB34" s="47"/>
      <c r="AC34" s="47"/>
      <c r="AD34" s="47"/>
    </row>
    <row r="35" spans="1:30" ht="12.75" customHeight="1" x14ac:dyDescent="0.2">
      <c r="A35" s="67"/>
      <c r="B35" s="57"/>
      <c r="C35" s="73"/>
      <c r="D35" s="69"/>
      <c r="E35" s="74"/>
      <c r="F35" s="74"/>
      <c r="G35" s="74"/>
      <c r="H35" s="74"/>
      <c r="I35" s="74"/>
      <c r="J35" s="74"/>
      <c r="K35" s="74"/>
      <c r="L35" s="74"/>
      <c r="M35" s="74"/>
      <c r="N35" s="74"/>
      <c r="O35" s="74"/>
      <c r="P35" s="74"/>
      <c r="Q35" s="66"/>
      <c r="R35" s="47"/>
      <c r="S35" s="47"/>
      <c r="T35" s="47"/>
      <c r="U35" s="47"/>
      <c r="V35" s="47"/>
      <c r="W35" s="47"/>
      <c r="X35" s="47"/>
      <c r="Y35" s="47"/>
      <c r="Z35" s="47"/>
      <c r="AA35" s="47"/>
      <c r="AB35" s="47"/>
      <c r="AC35" s="47"/>
      <c r="AD35" s="47"/>
    </row>
    <row r="36" spans="1:30" ht="12.75" customHeight="1" x14ac:dyDescent="0.2">
      <c r="A36" s="58">
        <f>A34+1</f>
        <v>13</v>
      </c>
      <c r="B36" s="59" t="str">
        <f>ORÇAMENTO!D168</f>
        <v>DRENAGEM DE ÁGUAS PLUVIAIS</v>
      </c>
      <c r="C36" s="60">
        <f>ORÇAMENTO!I168</f>
        <v>4903.82</v>
      </c>
      <c r="D36" s="61">
        <f>C36/$C$86</f>
        <v>4.0848679390772093E-4</v>
      </c>
      <c r="E36" s="62"/>
      <c r="F36" s="62"/>
      <c r="G36" s="62"/>
      <c r="H36" s="62"/>
      <c r="I36" s="62"/>
      <c r="J36" s="62"/>
      <c r="K36" s="62"/>
      <c r="L36" s="62"/>
      <c r="M36" s="62">
        <v>0.5</v>
      </c>
      <c r="N36" s="62"/>
      <c r="O36" s="62"/>
      <c r="P36" s="62">
        <v>0.5</v>
      </c>
      <c r="Q36" s="66">
        <f>SUM(E36:P36)</f>
        <v>1</v>
      </c>
      <c r="R36" s="47"/>
      <c r="S36" s="47"/>
      <c r="T36" s="47"/>
      <c r="U36" s="47"/>
      <c r="V36" s="47"/>
      <c r="W36" s="47"/>
      <c r="X36" s="47"/>
      <c r="Y36" s="47"/>
      <c r="Z36" s="47"/>
      <c r="AA36" s="47"/>
      <c r="AB36" s="47"/>
      <c r="AC36" s="47"/>
      <c r="AD36" s="47"/>
    </row>
    <row r="37" spans="1:30" ht="12.75" customHeight="1" x14ac:dyDescent="0.2">
      <c r="A37" s="67"/>
      <c r="B37" s="57"/>
      <c r="C37" s="73"/>
      <c r="D37" s="69"/>
      <c r="E37" s="74"/>
      <c r="F37" s="74"/>
      <c r="G37" s="74"/>
      <c r="H37" s="74"/>
      <c r="I37" s="74"/>
      <c r="J37" s="74"/>
      <c r="K37" s="74"/>
      <c r="L37" s="74"/>
      <c r="M37" s="74"/>
      <c r="N37" s="74"/>
      <c r="O37" s="74"/>
      <c r="P37" s="74"/>
      <c r="Q37" s="66"/>
      <c r="R37" s="47"/>
      <c r="S37" s="47"/>
      <c r="T37" s="47"/>
      <c r="U37" s="47"/>
      <c r="V37" s="47"/>
      <c r="W37" s="47"/>
      <c r="X37" s="47"/>
      <c r="Y37" s="47"/>
      <c r="Z37" s="47"/>
      <c r="AA37" s="47"/>
      <c r="AB37" s="47"/>
      <c r="AC37" s="47"/>
      <c r="AD37" s="47"/>
    </row>
    <row r="38" spans="1:30" ht="18.75" x14ac:dyDescent="0.2">
      <c r="A38" s="58">
        <f>A36+1</f>
        <v>14</v>
      </c>
      <c r="B38" s="75" t="str">
        <f>ORÇAMENTO!D176</f>
        <v>INSTALAÇÃO SANITÁRIA</v>
      </c>
      <c r="C38" s="76">
        <f>ORÇAMENTO!I176</f>
        <v>52773.45</v>
      </c>
      <c r="D38" s="61">
        <f>C38/$C$86</f>
        <v>4.3960131884835524E-3</v>
      </c>
      <c r="E38" s="62"/>
      <c r="F38" s="62"/>
      <c r="G38" s="62"/>
      <c r="H38" s="62"/>
      <c r="I38" s="62"/>
      <c r="J38" s="62"/>
      <c r="K38" s="62"/>
      <c r="L38" s="62"/>
      <c r="M38" s="62"/>
      <c r="N38" s="62"/>
      <c r="O38" s="62"/>
      <c r="P38" s="62">
        <v>1</v>
      </c>
      <c r="Q38" s="66">
        <f>SUM(E38:P38)</f>
        <v>1</v>
      </c>
      <c r="R38" s="47"/>
      <c r="S38" s="47"/>
      <c r="T38" s="47"/>
      <c r="U38" s="47"/>
      <c r="V38" s="47"/>
      <c r="W38" s="47"/>
      <c r="X38" s="47"/>
      <c r="Y38" s="47"/>
      <c r="Z38" s="47"/>
      <c r="AA38" s="47"/>
      <c r="AB38" s="47"/>
      <c r="AC38" s="47"/>
      <c r="AD38" s="47"/>
    </row>
    <row r="39" spans="1:30" ht="12.75" customHeight="1" x14ac:dyDescent="0.2">
      <c r="A39" s="67"/>
      <c r="B39" s="57"/>
      <c r="C39" s="73"/>
      <c r="D39" s="69"/>
      <c r="E39" s="74"/>
      <c r="F39" s="74"/>
      <c r="G39" s="74"/>
      <c r="H39" s="74"/>
      <c r="I39" s="74"/>
      <c r="J39" s="74"/>
      <c r="K39" s="74"/>
      <c r="L39" s="74"/>
      <c r="M39" s="74"/>
      <c r="N39" s="74"/>
      <c r="O39" s="74"/>
      <c r="P39" s="74"/>
      <c r="Q39" s="66"/>
      <c r="R39" s="47"/>
      <c r="S39" s="47"/>
      <c r="T39" s="47"/>
      <c r="U39" s="47"/>
      <c r="V39" s="47"/>
      <c r="W39" s="47"/>
      <c r="X39" s="47"/>
      <c r="Y39" s="47"/>
      <c r="Z39" s="47"/>
      <c r="AA39" s="47"/>
      <c r="AB39" s="47"/>
      <c r="AC39" s="47"/>
      <c r="AD39" s="47"/>
    </row>
    <row r="40" spans="1:30" ht="12.75" customHeight="1" x14ac:dyDescent="0.2">
      <c r="A40" s="58">
        <f>A38+1</f>
        <v>15</v>
      </c>
      <c r="B40" s="59" t="str">
        <f>ORÇAMENTO!D213</f>
        <v>LOUÇAS E METAIS</v>
      </c>
      <c r="C40" s="60">
        <f>ORÇAMENTO!I213</f>
        <v>48286.7</v>
      </c>
      <c r="D40" s="61">
        <f>C40/$C$86</f>
        <v>4.022268205477352E-3</v>
      </c>
      <c r="E40" s="62"/>
      <c r="F40" s="62"/>
      <c r="G40" s="62"/>
      <c r="H40" s="62"/>
      <c r="I40" s="62"/>
      <c r="J40" s="62"/>
      <c r="K40" s="62"/>
      <c r="L40" s="62"/>
      <c r="M40" s="62"/>
      <c r="N40" s="62"/>
      <c r="O40" s="62"/>
      <c r="P40" s="62">
        <v>1</v>
      </c>
      <c r="Q40" s="66">
        <f>SUM(E40:P40)</f>
        <v>1</v>
      </c>
      <c r="R40" s="47"/>
      <c r="S40" s="47"/>
      <c r="T40" s="47"/>
      <c r="U40" s="47"/>
      <c r="V40" s="47"/>
      <c r="W40" s="47"/>
      <c r="X40" s="47"/>
      <c r="Y40" s="47"/>
      <c r="Z40" s="47"/>
      <c r="AA40" s="47"/>
      <c r="AB40" s="47"/>
      <c r="AC40" s="47"/>
      <c r="AD40" s="47"/>
    </row>
    <row r="41" spans="1:30" ht="12.75" customHeight="1" x14ac:dyDescent="0.2">
      <c r="A41" s="67"/>
      <c r="B41" s="57"/>
      <c r="C41" s="73"/>
      <c r="D41" s="69"/>
      <c r="E41" s="74"/>
      <c r="F41" s="74"/>
      <c r="G41" s="74"/>
      <c r="H41" s="74"/>
      <c r="I41" s="74"/>
      <c r="J41" s="74"/>
      <c r="K41" s="74"/>
      <c r="L41" s="74"/>
      <c r="M41" s="74"/>
      <c r="N41" s="74"/>
      <c r="O41" s="74"/>
      <c r="P41" s="74"/>
      <c r="Q41" s="66"/>
      <c r="R41" s="47"/>
      <c r="S41" s="47"/>
      <c r="T41" s="47"/>
      <c r="U41" s="47"/>
      <c r="V41" s="47"/>
      <c r="W41" s="47"/>
      <c r="X41" s="47"/>
      <c r="Y41" s="47"/>
      <c r="Z41" s="47"/>
      <c r="AA41" s="47"/>
      <c r="AB41" s="47"/>
      <c r="AC41" s="47"/>
      <c r="AD41" s="47"/>
    </row>
    <row r="42" spans="1:30" ht="12.75" customHeight="1" x14ac:dyDescent="0.2">
      <c r="A42" s="58">
        <f>A40+1</f>
        <v>16</v>
      </c>
      <c r="B42" s="59" t="str">
        <f>ORÇAMENTO!D226</f>
        <v>INSTALAÇÃO ELÉTRICA E LÓGICA - 220V</v>
      </c>
      <c r="C42" s="60">
        <f>ORÇAMENTO!I226</f>
        <v>200628.39</v>
      </c>
      <c r="D42" s="61">
        <f>C42/$C$86</f>
        <v>1.6712287114528646E-2</v>
      </c>
      <c r="E42" s="62"/>
      <c r="F42" s="62"/>
      <c r="G42" s="62"/>
      <c r="H42" s="62"/>
      <c r="I42" s="62"/>
      <c r="J42" s="62"/>
      <c r="K42" s="62"/>
      <c r="L42" s="62"/>
      <c r="M42" s="62"/>
      <c r="N42" s="62"/>
      <c r="O42" s="62">
        <v>0.7</v>
      </c>
      <c r="P42" s="62">
        <v>0.3</v>
      </c>
      <c r="Q42" s="66">
        <f>SUM(E42:P42)</f>
        <v>1</v>
      </c>
      <c r="R42" s="47"/>
      <c r="S42" s="47"/>
      <c r="T42" s="47"/>
      <c r="U42" s="47"/>
      <c r="V42" s="47"/>
      <c r="W42" s="47"/>
      <c r="X42" s="47"/>
      <c r="Y42" s="47"/>
      <c r="Z42" s="47"/>
      <c r="AA42" s="47"/>
      <c r="AB42" s="47"/>
      <c r="AC42" s="47"/>
      <c r="AD42" s="47"/>
    </row>
    <row r="43" spans="1:30" ht="12.75" customHeight="1" x14ac:dyDescent="0.2">
      <c r="A43" s="67"/>
      <c r="B43" s="57"/>
      <c r="C43" s="73"/>
      <c r="D43" s="69"/>
      <c r="E43" s="74"/>
      <c r="F43" s="74"/>
      <c r="G43" s="74"/>
      <c r="H43" s="74"/>
      <c r="I43" s="74"/>
      <c r="J43" s="74"/>
      <c r="K43" s="74"/>
      <c r="L43" s="74"/>
      <c r="M43" s="74"/>
      <c r="N43" s="74"/>
      <c r="O43" s="74"/>
      <c r="P43" s="74"/>
      <c r="Q43" s="66"/>
      <c r="R43" s="47"/>
      <c r="S43" s="47"/>
      <c r="T43" s="47"/>
      <c r="U43" s="47"/>
      <c r="V43" s="47"/>
      <c r="W43" s="47"/>
      <c r="X43" s="47"/>
      <c r="Y43" s="47"/>
      <c r="Z43" s="47"/>
      <c r="AA43" s="47"/>
      <c r="AB43" s="47"/>
      <c r="AC43" s="47"/>
      <c r="AD43" s="47"/>
    </row>
    <row r="44" spans="1:30" ht="12.75" customHeight="1" x14ac:dyDescent="0.2">
      <c r="A44" s="58">
        <f t="shared" ref="A44:A84" si="0">A42+1</f>
        <v>17</v>
      </c>
      <c r="B44" s="59" t="str">
        <f>ORÇAMENTO!D279</f>
        <v>SERVIÇOS COMPLEMENTARES</v>
      </c>
      <c r="C44" s="60">
        <f>ORÇAMENTO!I279</f>
        <v>373794.28</v>
      </c>
      <c r="D44" s="61">
        <f>C44/$C$86</f>
        <v>3.1136955887093115E-2</v>
      </c>
      <c r="E44" s="62"/>
      <c r="F44" s="62"/>
      <c r="G44" s="63"/>
      <c r="H44" s="64"/>
      <c r="I44" s="65"/>
      <c r="J44" s="65"/>
      <c r="K44" s="65"/>
      <c r="L44" s="65"/>
      <c r="M44" s="65"/>
      <c r="N44" s="65"/>
      <c r="O44" s="65">
        <v>0.5</v>
      </c>
      <c r="P44" s="65">
        <v>0.5</v>
      </c>
      <c r="Q44" s="66">
        <f>SUM(E44:P44)</f>
        <v>1</v>
      </c>
      <c r="R44" s="47"/>
      <c r="S44" s="47"/>
      <c r="T44" s="47"/>
      <c r="U44" s="47"/>
      <c r="V44" s="47"/>
      <c r="W44" s="47"/>
      <c r="X44" s="47"/>
      <c r="Y44" s="47"/>
      <c r="Z44" s="47"/>
      <c r="AA44" s="47"/>
      <c r="AB44" s="47"/>
      <c r="AC44" s="47"/>
      <c r="AD44" s="47"/>
    </row>
    <row r="45" spans="1:30" ht="12.75" customHeight="1" x14ac:dyDescent="0.2">
      <c r="A45" s="67"/>
      <c r="B45" s="49"/>
      <c r="C45" s="68"/>
      <c r="D45" s="69"/>
      <c r="E45" s="70"/>
      <c r="F45" s="71"/>
      <c r="G45" s="71"/>
      <c r="H45" s="71"/>
      <c r="I45" s="72"/>
      <c r="J45" s="72"/>
      <c r="K45" s="72"/>
      <c r="L45" s="72"/>
      <c r="M45" s="72"/>
      <c r="N45" s="72"/>
      <c r="O45" s="72"/>
      <c r="P45" s="72"/>
      <c r="Q45" s="66"/>
      <c r="R45" s="47"/>
      <c r="S45" s="47"/>
      <c r="T45" s="47"/>
      <c r="U45" s="47"/>
      <c r="V45" s="47"/>
      <c r="W45" s="47"/>
      <c r="X45" s="47"/>
      <c r="Y45" s="47"/>
      <c r="Z45" s="47"/>
      <c r="AA45" s="47"/>
      <c r="AB45" s="47"/>
      <c r="AC45" s="47"/>
      <c r="AD45" s="47"/>
    </row>
    <row r="46" spans="1:30" ht="12.75" customHeight="1" x14ac:dyDescent="0.2">
      <c r="A46" s="58">
        <f t="shared" si="0"/>
        <v>18</v>
      </c>
      <c r="B46" s="59" t="str">
        <f>ORÇAMENTO!D288</f>
        <v>SERVIÇOS PRELIMINARES E INDIRETOS</v>
      </c>
      <c r="C46" s="60">
        <f>ORÇAMENTO!I288</f>
        <v>49128.959999999999</v>
      </c>
      <c r="D46" s="61">
        <f>C46/$C$86</f>
        <v>4.0924282209421773E-3</v>
      </c>
      <c r="E46" s="62">
        <v>1</v>
      </c>
      <c r="F46" s="62"/>
      <c r="G46" s="62"/>
      <c r="H46" s="62"/>
      <c r="I46" s="62"/>
      <c r="J46" s="62"/>
      <c r="K46" s="62"/>
      <c r="L46" s="62"/>
      <c r="M46" s="62"/>
      <c r="N46" s="62"/>
      <c r="O46" s="62"/>
      <c r="P46" s="62"/>
      <c r="Q46" s="66">
        <f>SUM(E46:P46)</f>
        <v>1</v>
      </c>
      <c r="R46" s="47"/>
      <c r="S46" s="47"/>
      <c r="T46" s="47"/>
      <c r="U46" s="47"/>
      <c r="V46" s="47"/>
      <c r="W46" s="47"/>
      <c r="X46" s="47"/>
      <c r="Y46" s="47"/>
      <c r="Z46" s="47"/>
      <c r="AA46" s="47"/>
      <c r="AB46" s="47"/>
      <c r="AC46" s="47"/>
      <c r="AD46" s="47"/>
    </row>
    <row r="47" spans="1:30" ht="12.75" customHeight="1" x14ac:dyDescent="0.2">
      <c r="A47" s="67"/>
      <c r="B47" s="57"/>
      <c r="C47" s="73"/>
      <c r="D47" s="69"/>
      <c r="E47" s="74"/>
      <c r="F47" s="74"/>
      <c r="G47" s="74"/>
      <c r="H47" s="74"/>
      <c r="I47" s="74"/>
      <c r="J47" s="74"/>
      <c r="K47" s="74"/>
      <c r="L47" s="74"/>
      <c r="M47" s="74"/>
      <c r="N47" s="74"/>
      <c r="O47" s="74"/>
      <c r="P47" s="74"/>
      <c r="Q47" s="66"/>
      <c r="R47" s="47"/>
      <c r="S47" s="47"/>
      <c r="T47" s="47"/>
      <c r="U47" s="47"/>
      <c r="V47" s="47"/>
      <c r="W47" s="47"/>
      <c r="X47" s="47"/>
      <c r="Y47" s="47"/>
      <c r="Z47" s="47"/>
      <c r="AA47" s="47"/>
      <c r="AB47" s="47"/>
      <c r="AC47" s="47"/>
      <c r="AD47" s="47"/>
    </row>
    <row r="48" spans="1:30" ht="12.75" customHeight="1" x14ac:dyDescent="0.2">
      <c r="A48" s="58">
        <f t="shared" si="0"/>
        <v>19</v>
      </c>
      <c r="B48" s="59" t="str">
        <f>ORÇAMENTO!D291</f>
        <v>DEMOLIÇÃO E REMOÇÃO</v>
      </c>
      <c r="C48" s="60">
        <f>ORÇAMENTO!I291</f>
        <v>191325.28</v>
      </c>
      <c r="D48" s="61">
        <f>C48/$C$86</f>
        <v>1.593734073042995E-2</v>
      </c>
      <c r="E48" s="62">
        <v>0.4</v>
      </c>
      <c r="F48" s="62">
        <v>0.6</v>
      </c>
      <c r="G48" s="62"/>
      <c r="H48" s="62"/>
      <c r="I48" s="62"/>
      <c r="J48" s="62"/>
      <c r="K48" s="62"/>
      <c r="L48" s="62"/>
      <c r="M48" s="62"/>
      <c r="N48" s="62"/>
      <c r="O48" s="62"/>
      <c r="P48" s="62"/>
      <c r="Q48" s="66">
        <f>SUM(E48:P48)</f>
        <v>1</v>
      </c>
      <c r="R48" s="47"/>
      <c r="S48" s="47"/>
      <c r="T48" s="47"/>
      <c r="U48" s="47"/>
      <c r="V48" s="47"/>
      <c r="W48" s="47"/>
      <c r="X48" s="47"/>
      <c r="Y48" s="47"/>
      <c r="Z48" s="47"/>
      <c r="AA48" s="47"/>
      <c r="AB48" s="47"/>
      <c r="AC48" s="47"/>
      <c r="AD48" s="47"/>
    </row>
    <row r="49" spans="1:30" ht="12.75" customHeight="1" x14ac:dyDescent="0.2">
      <c r="A49" s="67"/>
      <c r="B49" s="57"/>
      <c r="C49" s="73"/>
      <c r="D49" s="69"/>
      <c r="E49" s="74"/>
      <c r="F49" s="74"/>
      <c r="G49" s="74"/>
      <c r="H49" s="74"/>
      <c r="I49" s="74"/>
      <c r="J49" s="74"/>
      <c r="K49" s="74"/>
      <c r="L49" s="74"/>
      <c r="M49" s="74"/>
      <c r="N49" s="74"/>
      <c r="O49" s="74"/>
      <c r="P49" s="74"/>
      <c r="Q49" s="66"/>
      <c r="R49" s="47"/>
      <c r="S49" s="47"/>
      <c r="T49" s="47"/>
      <c r="U49" s="47"/>
      <c r="V49" s="47"/>
      <c r="W49" s="47"/>
      <c r="X49" s="47"/>
      <c r="Y49" s="47"/>
      <c r="Z49" s="47"/>
      <c r="AA49" s="47"/>
      <c r="AB49" s="47"/>
      <c r="AC49" s="47"/>
      <c r="AD49" s="47"/>
    </row>
    <row r="50" spans="1:30" ht="12.75" customHeight="1" x14ac:dyDescent="0.2">
      <c r="A50" s="58">
        <f t="shared" si="0"/>
        <v>20</v>
      </c>
      <c r="B50" s="59" t="str">
        <f>ORÇAMENTO!D310</f>
        <v>MOVIMENTAÇÃO DE TERA PARA FUNDAÇÕES</v>
      </c>
      <c r="C50" s="60">
        <f>ORÇAMENTO!I310</f>
        <v>28709.63</v>
      </c>
      <c r="D50" s="61">
        <f>C50/$C$86</f>
        <v>2.3915039118436081E-3</v>
      </c>
      <c r="E50" s="62">
        <v>0.2</v>
      </c>
      <c r="F50" s="62">
        <v>0.4</v>
      </c>
      <c r="G50" s="62">
        <v>0.4</v>
      </c>
      <c r="H50" s="62"/>
      <c r="I50" s="62"/>
      <c r="J50" s="62"/>
      <c r="K50" s="62"/>
      <c r="L50" s="62"/>
      <c r="M50" s="62"/>
      <c r="N50" s="62"/>
      <c r="O50" s="62"/>
      <c r="P50" s="62"/>
      <c r="Q50" s="66">
        <f>SUM(E50:P50)</f>
        <v>1</v>
      </c>
      <c r="R50" s="47"/>
      <c r="S50" s="47"/>
      <c r="T50" s="47"/>
      <c r="U50" s="47"/>
      <c r="V50" s="47"/>
      <c r="W50" s="47"/>
      <c r="X50" s="47"/>
      <c r="Y50" s="47"/>
      <c r="Z50" s="47"/>
      <c r="AA50" s="47"/>
      <c r="AB50" s="47"/>
      <c r="AC50" s="47"/>
      <c r="AD50" s="47"/>
    </row>
    <row r="51" spans="1:30" ht="12.75" customHeight="1" x14ac:dyDescent="0.2">
      <c r="A51" s="67"/>
      <c r="B51" s="57"/>
      <c r="C51" s="73"/>
      <c r="D51" s="69"/>
      <c r="E51" s="74"/>
      <c r="F51" s="74"/>
      <c r="G51" s="74"/>
      <c r="H51" s="74"/>
      <c r="I51" s="74"/>
      <c r="J51" s="74"/>
      <c r="K51" s="74"/>
      <c r="L51" s="74"/>
      <c r="M51" s="74"/>
      <c r="N51" s="74"/>
      <c r="O51" s="74"/>
      <c r="P51" s="74"/>
      <c r="Q51" s="66"/>
      <c r="R51" s="47"/>
      <c r="S51" s="47"/>
      <c r="T51" s="47"/>
      <c r="U51" s="47"/>
      <c r="V51" s="47"/>
      <c r="W51" s="47"/>
      <c r="X51" s="47"/>
      <c r="Y51" s="47"/>
      <c r="Z51" s="47"/>
      <c r="AA51" s="47"/>
      <c r="AB51" s="47"/>
      <c r="AC51" s="47"/>
      <c r="AD51" s="47"/>
    </row>
    <row r="52" spans="1:30" ht="12.75" customHeight="1" x14ac:dyDescent="0.2">
      <c r="A52" s="58">
        <f t="shared" si="0"/>
        <v>21</v>
      </c>
      <c r="B52" s="59" t="str">
        <f>ORÇAMENTO!D313</f>
        <v>FUNDAÇÃO</v>
      </c>
      <c r="C52" s="60">
        <f>ORÇAMENTO!I313</f>
        <v>72779.95</v>
      </c>
      <c r="D52" s="61">
        <f>C52/$C$86</f>
        <v>6.0625488774596614E-3</v>
      </c>
      <c r="E52" s="62"/>
      <c r="F52" s="62">
        <v>0.1</v>
      </c>
      <c r="G52" s="62">
        <v>0.3</v>
      </c>
      <c r="H52" s="62">
        <v>0.4</v>
      </c>
      <c r="I52" s="62">
        <v>0.2</v>
      </c>
      <c r="J52" s="62"/>
      <c r="K52" s="62"/>
      <c r="L52" s="62"/>
      <c r="M52" s="62"/>
      <c r="N52" s="62"/>
      <c r="O52" s="62"/>
      <c r="P52" s="62"/>
      <c r="Q52" s="66">
        <f>SUM(E52:P52)</f>
        <v>1</v>
      </c>
      <c r="R52" s="47"/>
      <c r="S52" s="47"/>
      <c r="T52" s="47"/>
      <c r="U52" s="47"/>
      <c r="V52" s="47"/>
      <c r="W52" s="47"/>
      <c r="X52" s="47"/>
      <c r="Y52" s="47"/>
      <c r="Z52" s="47"/>
      <c r="AA52" s="47"/>
      <c r="AB52" s="47"/>
      <c r="AC52" s="47"/>
      <c r="AD52" s="47"/>
    </row>
    <row r="53" spans="1:30" ht="12.75" customHeight="1" x14ac:dyDescent="0.2">
      <c r="A53" s="67"/>
      <c r="B53" s="57"/>
      <c r="C53" s="73"/>
      <c r="D53" s="69"/>
      <c r="E53" s="74"/>
      <c r="F53" s="74"/>
      <c r="G53" s="74"/>
      <c r="H53" s="74"/>
      <c r="I53" s="74"/>
      <c r="J53" s="74"/>
      <c r="K53" s="74"/>
      <c r="L53" s="74"/>
      <c r="M53" s="74"/>
      <c r="N53" s="74"/>
      <c r="O53" s="74"/>
      <c r="P53" s="74"/>
      <c r="Q53" s="66"/>
      <c r="R53" s="47"/>
      <c r="S53" s="47"/>
      <c r="T53" s="47"/>
      <c r="U53" s="47"/>
      <c r="V53" s="47"/>
      <c r="W53" s="47"/>
      <c r="X53" s="47"/>
      <c r="Y53" s="47"/>
      <c r="Z53" s="47"/>
      <c r="AA53" s="47"/>
      <c r="AB53" s="47"/>
      <c r="AC53" s="47"/>
      <c r="AD53" s="47"/>
    </row>
    <row r="54" spans="1:30" ht="12.75" customHeight="1" x14ac:dyDescent="0.2">
      <c r="A54" s="58">
        <f t="shared" si="0"/>
        <v>22</v>
      </c>
      <c r="B54" s="59" t="str">
        <f>ORÇAMENTO!D321</f>
        <v>SUPERESTRUTURA</v>
      </c>
      <c r="C54" s="60">
        <f>ORÇAMENTO!I321</f>
        <v>1656335.71</v>
      </c>
      <c r="D54" s="61">
        <f>C54/$C$86</f>
        <v>0.13797228768853029</v>
      </c>
      <c r="E54" s="62"/>
      <c r="F54" s="62"/>
      <c r="G54" s="62"/>
      <c r="H54" s="62"/>
      <c r="I54" s="62">
        <v>0.4</v>
      </c>
      <c r="J54" s="62">
        <v>0.4</v>
      </c>
      <c r="K54" s="62">
        <v>0.2</v>
      </c>
      <c r="L54" s="62"/>
      <c r="M54" s="62"/>
      <c r="N54" s="62"/>
      <c r="O54" s="62"/>
      <c r="P54" s="62"/>
      <c r="Q54" s="66">
        <f>SUM(E54:P54)</f>
        <v>1</v>
      </c>
      <c r="R54" s="47"/>
      <c r="S54" s="47"/>
      <c r="T54" s="47"/>
      <c r="U54" s="47"/>
      <c r="V54" s="47"/>
      <c r="W54" s="47"/>
      <c r="X54" s="47"/>
      <c r="Y54" s="47"/>
      <c r="Z54" s="47"/>
      <c r="AA54" s="47"/>
      <c r="AB54" s="47"/>
      <c r="AC54" s="47"/>
      <c r="AD54" s="47"/>
    </row>
    <row r="55" spans="1:30" ht="12.75" customHeight="1" x14ac:dyDescent="0.2">
      <c r="A55" s="67"/>
      <c r="B55" s="57"/>
      <c r="C55" s="73"/>
      <c r="D55" s="69"/>
      <c r="E55" s="74"/>
      <c r="F55" s="74"/>
      <c r="G55" s="74"/>
      <c r="H55" s="74"/>
      <c r="I55" s="74"/>
      <c r="J55" s="74"/>
      <c r="K55" s="74"/>
      <c r="L55" s="74"/>
      <c r="M55" s="74"/>
      <c r="N55" s="74"/>
      <c r="O55" s="74"/>
      <c r="P55" s="74"/>
      <c r="Q55" s="66"/>
      <c r="R55" s="47"/>
      <c r="S55" s="47"/>
      <c r="T55" s="47"/>
      <c r="U55" s="47"/>
      <c r="V55" s="47"/>
      <c r="W55" s="47"/>
      <c r="X55" s="47"/>
      <c r="Y55" s="47"/>
      <c r="Z55" s="47"/>
      <c r="AA55" s="47"/>
      <c r="AB55" s="47"/>
      <c r="AC55" s="47"/>
      <c r="AD55" s="47"/>
    </row>
    <row r="56" spans="1:30" ht="12.75" customHeight="1" x14ac:dyDescent="0.2">
      <c r="A56" s="58">
        <f t="shared" si="0"/>
        <v>23</v>
      </c>
      <c r="B56" s="59" t="str">
        <f>ORÇAMENTO!D353</f>
        <v>ALVENARIA, VEDAÇÃO E DIVISÓRIAS</v>
      </c>
      <c r="C56" s="60">
        <f>ORÇAMENTO!I353</f>
        <v>125722.48</v>
      </c>
      <c r="D56" s="61">
        <f>C56/$C$86</f>
        <v>1.0472646381255342E-2</v>
      </c>
      <c r="E56" s="62"/>
      <c r="F56" s="62"/>
      <c r="G56" s="62"/>
      <c r="H56" s="62">
        <v>0.4</v>
      </c>
      <c r="I56" s="62">
        <v>0.2</v>
      </c>
      <c r="J56" s="62">
        <v>0.2</v>
      </c>
      <c r="K56" s="62">
        <v>0.2</v>
      </c>
      <c r="L56" s="62"/>
      <c r="M56" s="62"/>
      <c r="N56" s="62"/>
      <c r="O56" s="62"/>
      <c r="P56" s="62"/>
      <c r="Q56" s="66">
        <f>SUM(E56:P56)</f>
        <v>1</v>
      </c>
      <c r="R56" s="47"/>
      <c r="S56" s="47"/>
      <c r="T56" s="47"/>
      <c r="U56" s="47"/>
      <c r="V56" s="47"/>
      <c r="W56" s="47"/>
      <c r="X56" s="47"/>
      <c r="Y56" s="47"/>
      <c r="Z56" s="47"/>
      <c r="AA56" s="47"/>
      <c r="AB56" s="47"/>
      <c r="AC56" s="47"/>
      <c r="AD56" s="47"/>
    </row>
    <row r="57" spans="1:30" ht="12.75" customHeight="1" x14ac:dyDescent="0.2">
      <c r="A57" s="67"/>
      <c r="B57" s="57"/>
      <c r="C57" s="73"/>
      <c r="D57" s="69"/>
      <c r="E57" s="74"/>
      <c r="F57" s="74"/>
      <c r="G57" s="74"/>
      <c r="H57" s="74"/>
      <c r="I57" s="74"/>
      <c r="J57" s="74"/>
      <c r="K57" s="74"/>
      <c r="L57" s="74"/>
      <c r="M57" s="74"/>
      <c r="N57" s="74"/>
      <c r="O57" s="74"/>
      <c r="P57" s="74"/>
      <c r="Q57" s="66"/>
      <c r="R57" s="47"/>
      <c r="S57" s="47"/>
      <c r="T57" s="47"/>
      <c r="U57" s="47"/>
      <c r="V57" s="47"/>
      <c r="W57" s="47"/>
      <c r="X57" s="47"/>
      <c r="Y57" s="47"/>
      <c r="Z57" s="47"/>
      <c r="AA57" s="47"/>
      <c r="AB57" s="47"/>
      <c r="AC57" s="47"/>
      <c r="AD57" s="47"/>
    </row>
    <row r="58" spans="1:30" ht="12.75" customHeight="1" x14ac:dyDescent="0.2">
      <c r="A58" s="58">
        <f t="shared" si="0"/>
        <v>24</v>
      </c>
      <c r="B58" s="59" t="str">
        <f>ORÇAMENTO!D360</f>
        <v>COBERTURA</v>
      </c>
      <c r="C58" s="60">
        <f>ORÇAMENTO!I360</f>
        <v>987260.82</v>
      </c>
      <c r="D58" s="61">
        <f>C58/$C$86</f>
        <v>8.2238542016735444E-2</v>
      </c>
      <c r="E58" s="62"/>
      <c r="F58" s="62"/>
      <c r="G58" s="62"/>
      <c r="H58" s="62"/>
      <c r="I58" s="62"/>
      <c r="J58" s="62"/>
      <c r="K58" s="62">
        <v>0.25</v>
      </c>
      <c r="L58" s="62">
        <v>0.35</v>
      </c>
      <c r="M58" s="62">
        <v>0.2</v>
      </c>
      <c r="N58" s="62">
        <v>0.2</v>
      </c>
      <c r="O58" s="62"/>
      <c r="P58" s="62"/>
      <c r="Q58" s="66">
        <f>SUM(E58:P58)</f>
        <v>1</v>
      </c>
      <c r="R58" s="47"/>
      <c r="S58" s="47"/>
      <c r="T58" s="47"/>
      <c r="U58" s="47"/>
      <c r="V58" s="47"/>
      <c r="W58" s="47"/>
      <c r="X58" s="47"/>
      <c r="Y58" s="47"/>
      <c r="Z58" s="47"/>
      <c r="AA58" s="47"/>
      <c r="AB58" s="47"/>
      <c r="AC58" s="47"/>
      <c r="AD58" s="47"/>
    </row>
    <row r="59" spans="1:30" ht="12.75" customHeight="1" x14ac:dyDescent="0.2">
      <c r="A59" s="67"/>
      <c r="B59" s="57"/>
      <c r="C59" s="73"/>
      <c r="D59" s="69"/>
      <c r="E59" s="74"/>
      <c r="F59" s="74"/>
      <c r="G59" s="74"/>
      <c r="H59" s="74"/>
      <c r="I59" s="74"/>
      <c r="J59" s="74"/>
      <c r="K59" s="74"/>
      <c r="L59" s="74"/>
      <c r="M59" s="74"/>
      <c r="N59" s="74"/>
      <c r="O59" s="74"/>
      <c r="P59" s="74"/>
      <c r="Q59" s="66"/>
      <c r="R59" s="47"/>
      <c r="S59" s="47"/>
      <c r="T59" s="47"/>
      <c r="U59" s="47"/>
      <c r="V59" s="47"/>
      <c r="W59" s="47"/>
      <c r="X59" s="47"/>
      <c r="Y59" s="47"/>
      <c r="Z59" s="47"/>
      <c r="AA59" s="47"/>
      <c r="AB59" s="47"/>
      <c r="AC59" s="47"/>
      <c r="AD59" s="47"/>
    </row>
    <row r="60" spans="1:30" ht="12.75" customHeight="1" x14ac:dyDescent="0.2">
      <c r="A60" s="58">
        <f t="shared" si="0"/>
        <v>25</v>
      </c>
      <c r="B60" s="59" t="str">
        <f>ORÇAMENTO!D368</f>
        <v>IMPERMEABILIZAÇÃO</v>
      </c>
      <c r="C60" s="60">
        <f>ORÇAMENTO!I368</f>
        <v>114582.18</v>
      </c>
      <c r="D60" s="61">
        <f>C60/$C$86</f>
        <v>9.5446625991894851E-3</v>
      </c>
      <c r="E60" s="62"/>
      <c r="F60" s="62"/>
      <c r="G60" s="62"/>
      <c r="H60" s="62"/>
      <c r="I60" s="62"/>
      <c r="J60" s="62"/>
      <c r="K60" s="62"/>
      <c r="L60" s="62">
        <v>0.5</v>
      </c>
      <c r="M60" s="62">
        <v>0.5</v>
      </c>
      <c r="N60" s="62"/>
      <c r="O60" s="62"/>
      <c r="P60" s="62"/>
      <c r="Q60" s="66">
        <f>SUM(E60:P60)</f>
        <v>1</v>
      </c>
      <c r="R60" s="47"/>
      <c r="S60" s="47"/>
      <c r="T60" s="47"/>
      <c r="U60" s="47"/>
      <c r="V60" s="47"/>
      <c r="W60" s="47"/>
      <c r="X60" s="47"/>
      <c r="Y60" s="47"/>
      <c r="Z60" s="47"/>
      <c r="AA60" s="47"/>
      <c r="AB60" s="47"/>
      <c r="AC60" s="47"/>
      <c r="AD60" s="47"/>
    </row>
    <row r="61" spans="1:30" ht="12.75" customHeight="1" x14ac:dyDescent="0.2">
      <c r="A61" s="67"/>
      <c r="B61" s="57"/>
      <c r="C61" s="73"/>
      <c r="D61" s="69"/>
      <c r="E61" s="74"/>
      <c r="F61" s="74"/>
      <c r="G61" s="74"/>
      <c r="H61" s="74"/>
      <c r="I61" s="74"/>
      <c r="J61" s="74"/>
      <c r="K61" s="74"/>
      <c r="L61" s="74"/>
      <c r="M61" s="74"/>
      <c r="N61" s="74"/>
      <c r="O61" s="74"/>
      <c r="P61" s="74"/>
      <c r="Q61" s="66"/>
      <c r="R61" s="47"/>
      <c r="S61" s="47"/>
      <c r="T61" s="47"/>
      <c r="U61" s="47"/>
      <c r="V61" s="47"/>
      <c r="W61" s="47"/>
      <c r="X61" s="47"/>
      <c r="Y61" s="47"/>
      <c r="Z61" s="47"/>
      <c r="AA61" s="47"/>
      <c r="AB61" s="47"/>
      <c r="AC61" s="47"/>
      <c r="AD61" s="47"/>
    </row>
    <row r="62" spans="1:30" ht="12.75" customHeight="1" x14ac:dyDescent="0.2">
      <c r="A62" s="58">
        <f t="shared" si="0"/>
        <v>26</v>
      </c>
      <c r="B62" s="59" t="str">
        <f>ORÇAMENTO!D371</f>
        <v>ESQUADRIAS</v>
      </c>
      <c r="C62" s="60">
        <f>ORÇAMENTO!I371</f>
        <v>851572.06</v>
      </c>
      <c r="D62" s="61">
        <f>C62/$C$86</f>
        <v>7.0935707381346261E-2</v>
      </c>
      <c r="E62" s="62"/>
      <c r="F62" s="62"/>
      <c r="G62" s="62"/>
      <c r="H62" s="62"/>
      <c r="I62" s="62"/>
      <c r="J62" s="62"/>
      <c r="K62" s="62"/>
      <c r="L62" s="62"/>
      <c r="M62" s="62">
        <v>0.1</v>
      </c>
      <c r="N62" s="62">
        <v>0.1</v>
      </c>
      <c r="O62" s="62">
        <v>0.4</v>
      </c>
      <c r="P62" s="62">
        <v>0.4</v>
      </c>
      <c r="Q62" s="66">
        <f>SUM(E62:P62)</f>
        <v>1</v>
      </c>
      <c r="R62" s="47"/>
      <c r="S62" s="47"/>
      <c r="T62" s="47"/>
      <c r="U62" s="47"/>
      <c r="V62" s="47"/>
      <c r="W62" s="47"/>
      <c r="X62" s="47"/>
      <c r="Y62" s="47"/>
      <c r="Z62" s="47"/>
      <c r="AA62" s="47"/>
      <c r="AB62" s="47"/>
      <c r="AC62" s="47"/>
      <c r="AD62" s="47"/>
    </row>
    <row r="63" spans="1:30" ht="12.75" customHeight="1" x14ac:dyDescent="0.2">
      <c r="A63" s="67"/>
      <c r="B63" s="57"/>
      <c r="C63" s="73"/>
      <c r="D63" s="69"/>
      <c r="E63" s="74"/>
      <c r="F63" s="74"/>
      <c r="G63" s="74"/>
      <c r="H63" s="74"/>
      <c r="I63" s="74"/>
      <c r="J63" s="74"/>
      <c r="K63" s="74"/>
      <c r="L63" s="74"/>
      <c r="M63" s="74"/>
      <c r="N63" s="74"/>
      <c r="O63" s="74"/>
      <c r="P63" s="74"/>
      <c r="Q63" s="66"/>
      <c r="R63" s="47"/>
      <c r="S63" s="47"/>
      <c r="T63" s="47"/>
      <c r="U63" s="47"/>
      <c r="V63" s="47"/>
      <c r="W63" s="47"/>
      <c r="X63" s="47"/>
      <c r="Y63" s="47"/>
      <c r="Z63" s="47"/>
      <c r="AA63" s="47"/>
      <c r="AB63" s="47"/>
      <c r="AC63" s="47"/>
      <c r="AD63" s="47"/>
    </row>
    <row r="64" spans="1:30" ht="12.75" customHeight="1" x14ac:dyDescent="0.2">
      <c r="A64" s="58">
        <f t="shared" si="0"/>
        <v>27</v>
      </c>
      <c r="B64" s="59" t="str">
        <f>ORÇAMENTO!D393</f>
        <v>REVESTIMENTO DE PAREDE</v>
      </c>
      <c r="C64" s="60">
        <f>ORÇAMENTO!I393</f>
        <v>606150.15</v>
      </c>
      <c r="D64" s="61">
        <f>C64/$C$86</f>
        <v>5.0492132949452498E-2</v>
      </c>
      <c r="E64" s="62"/>
      <c r="F64" s="62"/>
      <c r="G64" s="62"/>
      <c r="H64" s="62"/>
      <c r="I64" s="62"/>
      <c r="J64" s="62"/>
      <c r="K64" s="62">
        <v>0.1</v>
      </c>
      <c r="L64" s="62">
        <v>0.1</v>
      </c>
      <c r="M64" s="62">
        <v>0.3</v>
      </c>
      <c r="N64" s="62">
        <v>0.3</v>
      </c>
      <c r="O64" s="62">
        <v>0.2</v>
      </c>
      <c r="P64" s="62"/>
      <c r="Q64" s="66">
        <f>SUM(E64:P64)</f>
        <v>1</v>
      </c>
      <c r="R64" s="47"/>
      <c r="S64" s="47"/>
      <c r="T64" s="47"/>
      <c r="U64" s="47"/>
      <c r="V64" s="47"/>
      <c r="W64" s="47"/>
      <c r="X64" s="47"/>
      <c r="Y64" s="47"/>
      <c r="Z64" s="47"/>
      <c r="AA64" s="47"/>
      <c r="AB64" s="47"/>
      <c r="AC64" s="47"/>
      <c r="AD64" s="47"/>
    </row>
    <row r="65" spans="1:30" ht="12.75" customHeight="1" x14ac:dyDescent="0.2">
      <c r="A65" s="67"/>
      <c r="B65" s="57"/>
      <c r="C65" s="73"/>
      <c r="D65" s="69"/>
      <c r="E65" s="74"/>
      <c r="F65" s="74"/>
      <c r="G65" s="74"/>
      <c r="H65" s="74"/>
      <c r="I65" s="74"/>
      <c r="J65" s="74"/>
      <c r="K65" s="74"/>
      <c r="L65" s="74"/>
      <c r="M65" s="74"/>
      <c r="N65" s="74"/>
      <c r="O65" s="74"/>
      <c r="P65" s="74"/>
      <c r="Q65" s="66"/>
      <c r="R65" s="47"/>
      <c r="S65" s="47"/>
      <c r="T65" s="47"/>
      <c r="U65" s="47"/>
      <c r="V65" s="47"/>
      <c r="W65" s="47"/>
      <c r="X65" s="47"/>
      <c r="Y65" s="47"/>
      <c r="Z65" s="47"/>
      <c r="AA65" s="47"/>
      <c r="AB65" s="47"/>
      <c r="AC65" s="47"/>
      <c r="AD65" s="47"/>
    </row>
    <row r="66" spans="1:30" ht="12.75" customHeight="1" x14ac:dyDescent="0.2">
      <c r="A66" s="58">
        <f t="shared" si="0"/>
        <v>28</v>
      </c>
      <c r="B66" s="59" t="str">
        <f>ORÇAMENTO!D399</f>
        <v>REVESTIMENTO DE PISO</v>
      </c>
      <c r="C66" s="60">
        <f>ORÇAMENTO!I399</f>
        <v>1641807.39</v>
      </c>
      <c r="D66" s="61">
        <f>C66/$C$86</f>
        <v>0.13676208281607058</v>
      </c>
      <c r="E66" s="62"/>
      <c r="F66" s="62"/>
      <c r="G66" s="62"/>
      <c r="H66" s="62"/>
      <c r="I66" s="62"/>
      <c r="J66" s="62"/>
      <c r="K66" s="62"/>
      <c r="L66" s="62"/>
      <c r="M66" s="62">
        <v>0.2</v>
      </c>
      <c r="N66" s="62">
        <v>0.3</v>
      </c>
      <c r="O66" s="62">
        <v>0.5</v>
      </c>
      <c r="P66" s="62"/>
      <c r="Q66" s="66">
        <f>SUM(E66:P66)</f>
        <v>1</v>
      </c>
      <c r="R66" s="47"/>
      <c r="S66" s="47"/>
      <c r="T66" s="47"/>
      <c r="U66" s="47"/>
      <c r="V66" s="47"/>
      <c r="W66" s="47"/>
      <c r="X66" s="47"/>
      <c r="Y66" s="47"/>
      <c r="Z66" s="47"/>
      <c r="AA66" s="47"/>
      <c r="AB66" s="47"/>
      <c r="AC66" s="47"/>
      <c r="AD66" s="47"/>
    </row>
    <row r="67" spans="1:30" ht="12.75" customHeight="1" x14ac:dyDescent="0.2">
      <c r="A67" s="67"/>
      <c r="B67" s="57"/>
      <c r="C67" s="73"/>
      <c r="D67" s="69"/>
      <c r="E67" s="74"/>
      <c r="F67" s="74"/>
      <c r="G67" s="74"/>
      <c r="H67" s="74"/>
      <c r="I67" s="74"/>
      <c r="J67" s="74"/>
      <c r="K67" s="74"/>
      <c r="L67" s="74"/>
      <c r="M67" s="74"/>
      <c r="N67" s="74"/>
      <c r="O67" s="74"/>
      <c r="P67" s="74"/>
      <c r="Q67" s="66"/>
      <c r="R67" s="47"/>
      <c r="S67" s="47"/>
      <c r="T67" s="47"/>
      <c r="U67" s="47"/>
      <c r="V67" s="47"/>
      <c r="W67" s="47"/>
      <c r="X67" s="47"/>
      <c r="Y67" s="47"/>
      <c r="Z67" s="47"/>
      <c r="AA67" s="47"/>
      <c r="AB67" s="47"/>
      <c r="AC67" s="47"/>
      <c r="AD67" s="47"/>
    </row>
    <row r="68" spans="1:30" ht="12.75" customHeight="1" x14ac:dyDescent="0.2">
      <c r="A68" s="58">
        <f t="shared" si="0"/>
        <v>29</v>
      </c>
      <c r="B68" s="59" t="str">
        <f>ORÇAMENTO!D410</f>
        <v>REVESTIMENTO DE TETO</v>
      </c>
      <c r="C68" s="60">
        <f>ORÇAMENTO!I410</f>
        <v>83402.86</v>
      </c>
      <c r="D68" s="61">
        <f>C68/$C$86</f>
        <v>6.947434221511904E-3</v>
      </c>
      <c r="E68" s="62"/>
      <c r="F68" s="62"/>
      <c r="G68" s="62"/>
      <c r="H68" s="62"/>
      <c r="I68" s="62"/>
      <c r="J68" s="62"/>
      <c r="K68" s="62"/>
      <c r="L68" s="62">
        <v>0.4</v>
      </c>
      <c r="M68" s="62">
        <v>0.3</v>
      </c>
      <c r="N68" s="62">
        <v>0.2</v>
      </c>
      <c r="O68" s="62">
        <v>0.1</v>
      </c>
      <c r="P68" s="62"/>
      <c r="Q68" s="66">
        <f>SUM(E68:P68)</f>
        <v>0.99999999999999989</v>
      </c>
      <c r="R68" s="47"/>
      <c r="S68" s="47"/>
      <c r="T68" s="47"/>
      <c r="U68" s="47"/>
      <c r="V68" s="47"/>
      <c r="W68" s="47"/>
      <c r="X68" s="47"/>
      <c r="Y68" s="47"/>
      <c r="Z68" s="47"/>
      <c r="AA68" s="47"/>
      <c r="AB68" s="47"/>
      <c r="AC68" s="47"/>
      <c r="AD68" s="47"/>
    </row>
    <row r="69" spans="1:30" ht="12.75" customHeight="1" x14ac:dyDescent="0.2">
      <c r="A69" s="67"/>
      <c r="B69" s="57"/>
      <c r="C69" s="73"/>
      <c r="D69" s="69"/>
      <c r="E69" s="74"/>
      <c r="F69" s="74"/>
      <c r="G69" s="74"/>
      <c r="H69" s="74"/>
      <c r="I69" s="74"/>
      <c r="J69" s="74"/>
      <c r="K69" s="74"/>
      <c r="L69" s="74"/>
      <c r="M69" s="74"/>
      <c r="N69" s="74"/>
      <c r="O69" s="74"/>
      <c r="P69" s="74"/>
      <c r="Q69" s="66"/>
      <c r="R69" s="47"/>
      <c r="S69" s="47"/>
      <c r="T69" s="47"/>
      <c r="U69" s="47"/>
      <c r="V69" s="47"/>
      <c r="W69" s="47"/>
      <c r="X69" s="47"/>
      <c r="Y69" s="47"/>
      <c r="Z69" s="47"/>
      <c r="AA69" s="47"/>
      <c r="AB69" s="47"/>
      <c r="AC69" s="47"/>
      <c r="AD69" s="47"/>
    </row>
    <row r="70" spans="1:30" ht="18.75" x14ac:dyDescent="0.2">
      <c r="A70" s="58">
        <f t="shared" si="0"/>
        <v>30</v>
      </c>
      <c r="B70" s="75" t="str">
        <f>ORÇAMENTO!D413</f>
        <v>PINTURA</v>
      </c>
      <c r="C70" s="76">
        <f>ORÇAMENTO!I413</f>
        <v>162695.70000000001</v>
      </c>
      <c r="D70" s="61">
        <f>C70/$C$86</f>
        <v>1.3552504960535339E-2</v>
      </c>
      <c r="E70" s="62"/>
      <c r="F70" s="62"/>
      <c r="G70" s="62"/>
      <c r="H70" s="62"/>
      <c r="I70" s="62"/>
      <c r="J70" s="62"/>
      <c r="K70" s="62"/>
      <c r="L70" s="62">
        <v>0.1</v>
      </c>
      <c r="M70" s="62">
        <v>0.2</v>
      </c>
      <c r="N70" s="62">
        <v>0.3</v>
      </c>
      <c r="O70" s="62">
        <v>0.4</v>
      </c>
      <c r="P70" s="62"/>
      <c r="Q70" s="66">
        <f>SUM(E70:P70)</f>
        <v>1</v>
      </c>
      <c r="R70" s="47"/>
      <c r="S70" s="47"/>
      <c r="T70" s="47"/>
      <c r="U70" s="47"/>
      <c r="V70" s="47"/>
      <c r="W70" s="47"/>
      <c r="X70" s="47"/>
      <c r="Y70" s="47"/>
      <c r="Z70" s="47"/>
      <c r="AA70" s="47"/>
      <c r="AB70" s="47"/>
      <c r="AC70" s="47"/>
      <c r="AD70" s="47"/>
    </row>
    <row r="71" spans="1:30" ht="12.75" customHeight="1" x14ac:dyDescent="0.2">
      <c r="A71" s="67"/>
      <c r="B71" s="57"/>
      <c r="C71" s="73"/>
      <c r="D71" s="69"/>
      <c r="E71" s="74"/>
      <c r="F71" s="74"/>
      <c r="G71" s="74"/>
      <c r="H71" s="74"/>
      <c r="I71" s="74"/>
      <c r="J71" s="74"/>
      <c r="K71" s="74"/>
      <c r="L71" s="74"/>
      <c r="M71" s="74"/>
      <c r="N71" s="74"/>
      <c r="O71" s="74"/>
      <c r="P71" s="74"/>
      <c r="Q71" s="66"/>
      <c r="R71" s="47"/>
      <c r="S71" s="47"/>
      <c r="T71" s="47"/>
      <c r="U71" s="47"/>
      <c r="V71" s="47"/>
      <c r="W71" s="47"/>
      <c r="X71" s="47"/>
      <c r="Y71" s="47"/>
      <c r="Z71" s="47"/>
      <c r="AA71" s="47"/>
      <c r="AB71" s="47"/>
      <c r="AC71" s="47"/>
      <c r="AD71" s="47"/>
    </row>
    <row r="72" spans="1:30" ht="12.75" customHeight="1" x14ac:dyDescent="0.2">
      <c r="A72" s="58">
        <f t="shared" si="0"/>
        <v>31</v>
      </c>
      <c r="B72" s="59" t="str">
        <f>ORÇAMENTO!D426</f>
        <v>MARMORARIA E BANCADAS</v>
      </c>
      <c r="C72" s="60">
        <f>ORÇAMENTO!I426</f>
        <v>13051.19</v>
      </c>
      <c r="D72" s="61">
        <f>C72/$C$86</f>
        <v>1.0871603688105413E-3</v>
      </c>
      <c r="E72" s="62"/>
      <c r="F72" s="62"/>
      <c r="G72" s="62"/>
      <c r="H72" s="62"/>
      <c r="I72" s="62"/>
      <c r="J72" s="62"/>
      <c r="K72" s="62"/>
      <c r="L72" s="62"/>
      <c r="M72" s="62"/>
      <c r="N72" s="62">
        <v>0.1</v>
      </c>
      <c r="O72" s="62">
        <v>0.5</v>
      </c>
      <c r="P72" s="62">
        <v>0.4</v>
      </c>
      <c r="Q72" s="66">
        <f>SUM(E72:P72)</f>
        <v>1</v>
      </c>
      <c r="R72" s="47"/>
      <c r="S72" s="47"/>
      <c r="T72" s="47"/>
      <c r="U72" s="47"/>
      <c r="V72" s="47"/>
      <c r="W72" s="47"/>
      <c r="X72" s="47"/>
      <c r="Y72" s="47"/>
      <c r="Z72" s="47"/>
      <c r="AA72" s="47"/>
      <c r="AB72" s="47"/>
      <c r="AC72" s="47"/>
      <c r="AD72" s="47"/>
    </row>
    <row r="73" spans="1:30" ht="12.75" customHeight="1" x14ac:dyDescent="0.2">
      <c r="A73" s="67"/>
      <c r="B73" s="57"/>
      <c r="C73" s="73"/>
      <c r="D73" s="69"/>
      <c r="E73" s="74"/>
      <c r="F73" s="74"/>
      <c r="G73" s="74"/>
      <c r="H73" s="74"/>
      <c r="I73" s="74"/>
      <c r="J73" s="74"/>
      <c r="K73" s="74"/>
      <c r="L73" s="74"/>
      <c r="M73" s="74"/>
      <c r="N73" s="74"/>
      <c r="O73" s="74"/>
      <c r="P73" s="74"/>
      <c r="Q73" s="66"/>
      <c r="R73" s="47"/>
      <c r="S73" s="47"/>
      <c r="T73" s="47"/>
      <c r="U73" s="47"/>
      <c r="V73" s="47"/>
      <c r="W73" s="47"/>
      <c r="X73" s="47"/>
      <c r="Y73" s="47"/>
      <c r="Z73" s="47"/>
      <c r="AA73" s="47"/>
      <c r="AB73" s="47"/>
      <c r="AC73" s="47"/>
      <c r="AD73" s="47"/>
    </row>
    <row r="74" spans="1:30" ht="12.75" customHeight="1" x14ac:dyDescent="0.2">
      <c r="A74" s="58">
        <f t="shared" si="0"/>
        <v>32</v>
      </c>
      <c r="B74" s="59" t="str">
        <f>ORÇAMENTO!D429</f>
        <v>LOUÇA, METAIS E ACESSÓRIOS</v>
      </c>
      <c r="C74" s="60">
        <f>ORÇAMENTO!I429</f>
        <v>108130.55</v>
      </c>
      <c r="D74" s="61">
        <f>C74/$C$86</f>
        <v>9.0072436779854315E-3</v>
      </c>
      <c r="E74" s="62"/>
      <c r="F74" s="62"/>
      <c r="G74" s="62"/>
      <c r="H74" s="62"/>
      <c r="I74" s="62"/>
      <c r="J74" s="62"/>
      <c r="K74" s="62"/>
      <c r="L74" s="62"/>
      <c r="M74" s="62"/>
      <c r="N74" s="62"/>
      <c r="O74" s="62">
        <v>0.7</v>
      </c>
      <c r="P74" s="62">
        <v>0.3</v>
      </c>
      <c r="Q74" s="66">
        <f>SUM(E74:P74)</f>
        <v>1</v>
      </c>
      <c r="R74" s="47"/>
      <c r="S74" s="47"/>
      <c r="T74" s="47"/>
      <c r="U74" s="47"/>
      <c r="V74" s="47"/>
      <c r="W74" s="47"/>
      <c r="X74" s="47"/>
      <c r="Y74" s="47"/>
      <c r="Z74" s="47"/>
      <c r="AA74" s="47"/>
      <c r="AB74" s="47"/>
      <c r="AC74" s="47"/>
      <c r="AD74" s="47"/>
    </row>
    <row r="75" spans="1:30" ht="12.75" customHeight="1" x14ac:dyDescent="0.2">
      <c r="A75" s="67"/>
      <c r="B75" s="57"/>
      <c r="C75" s="73"/>
      <c r="D75" s="69"/>
      <c r="E75" s="74"/>
      <c r="F75" s="74"/>
      <c r="G75" s="74"/>
      <c r="H75" s="74"/>
      <c r="I75" s="74"/>
      <c r="J75" s="74"/>
      <c r="K75" s="74"/>
      <c r="L75" s="74"/>
      <c r="M75" s="74"/>
      <c r="N75" s="74"/>
      <c r="O75" s="74"/>
      <c r="P75" s="74"/>
      <c r="Q75" s="66"/>
      <c r="R75" s="47"/>
      <c r="S75" s="47"/>
      <c r="T75" s="47"/>
      <c r="U75" s="47"/>
      <c r="V75" s="47"/>
      <c r="W75" s="47"/>
      <c r="X75" s="47"/>
      <c r="Y75" s="47"/>
      <c r="Z75" s="47"/>
      <c r="AA75" s="47"/>
      <c r="AB75" s="47"/>
      <c r="AC75" s="47"/>
      <c r="AD75" s="47"/>
    </row>
    <row r="76" spans="1:30" ht="12.75" customHeight="1" x14ac:dyDescent="0.2">
      <c r="A76" s="58">
        <f t="shared" si="0"/>
        <v>33</v>
      </c>
      <c r="B76" s="59" t="str">
        <f>ORÇAMENTO!D444</f>
        <v>INSTALAÇÕES HIDROSSANITÁRIAS</v>
      </c>
      <c r="C76" s="60">
        <f>ORÇAMENTO!I444</f>
        <v>517257.7</v>
      </c>
      <c r="D76" s="61">
        <f>C76/$C$86</f>
        <v>4.3087417461709798E-2</v>
      </c>
      <c r="E76" s="62"/>
      <c r="F76" s="62"/>
      <c r="G76" s="62"/>
      <c r="H76" s="62"/>
      <c r="I76" s="62"/>
      <c r="J76" s="62"/>
      <c r="K76" s="62"/>
      <c r="L76" s="62"/>
      <c r="M76" s="62">
        <v>0.5</v>
      </c>
      <c r="N76" s="62"/>
      <c r="O76" s="62"/>
      <c r="P76" s="62">
        <v>0.5</v>
      </c>
      <c r="Q76" s="66">
        <f>SUM(E76:P76)</f>
        <v>1</v>
      </c>
      <c r="R76" s="47"/>
      <c r="S76" s="47"/>
      <c r="T76" s="47"/>
      <c r="U76" s="47"/>
      <c r="V76" s="47"/>
      <c r="W76" s="47"/>
      <c r="X76" s="47"/>
      <c r="Y76" s="47"/>
      <c r="Z76" s="47"/>
      <c r="AA76" s="47"/>
      <c r="AB76" s="47"/>
      <c r="AC76" s="47"/>
      <c r="AD76" s="47"/>
    </row>
    <row r="77" spans="1:30" ht="12.75" customHeight="1" x14ac:dyDescent="0.2">
      <c r="A77" s="67"/>
      <c r="B77" s="57"/>
      <c r="C77" s="73"/>
      <c r="D77" s="69"/>
      <c r="E77" s="74"/>
      <c r="F77" s="74"/>
      <c r="G77" s="74"/>
      <c r="H77" s="74"/>
      <c r="I77" s="74"/>
      <c r="J77" s="74"/>
      <c r="K77" s="74"/>
      <c r="L77" s="74"/>
      <c r="M77" s="74"/>
      <c r="N77" s="74"/>
      <c r="O77" s="74"/>
      <c r="P77" s="74"/>
      <c r="Q77" s="66"/>
      <c r="R77" s="47"/>
      <c r="S77" s="47"/>
      <c r="T77" s="47"/>
      <c r="U77" s="47"/>
      <c r="V77" s="47"/>
      <c r="W77" s="47"/>
      <c r="X77" s="47"/>
      <c r="Y77" s="47"/>
      <c r="Z77" s="47"/>
      <c r="AA77" s="47"/>
      <c r="AB77" s="47"/>
      <c r="AC77" s="47"/>
      <c r="AD77" s="47"/>
    </row>
    <row r="78" spans="1:30" ht="18.75" x14ac:dyDescent="0.2">
      <c r="A78" s="58">
        <f t="shared" si="0"/>
        <v>34</v>
      </c>
      <c r="B78" s="75" t="str">
        <f>ORÇAMENTO!D537</f>
        <v>INSTALAÇÕES ELÉTRICAS</v>
      </c>
      <c r="C78" s="76">
        <f>ORÇAMENTO!I537</f>
        <v>912739.95</v>
      </c>
      <c r="D78" s="61">
        <f>C78/$C$86</f>
        <v>7.6030975004586943E-2</v>
      </c>
      <c r="E78" s="62">
        <v>0.1</v>
      </c>
      <c r="F78" s="62">
        <v>0.2</v>
      </c>
      <c r="G78" s="62">
        <v>0.3</v>
      </c>
      <c r="H78" s="62">
        <v>0.3</v>
      </c>
      <c r="I78" s="62"/>
      <c r="J78" s="62"/>
      <c r="K78" s="62"/>
      <c r="L78" s="62"/>
      <c r="M78" s="62"/>
      <c r="N78" s="62"/>
      <c r="O78" s="62"/>
      <c r="P78" s="62">
        <v>0.1</v>
      </c>
      <c r="Q78" s="66">
        <f>SUM(E78:P78)</f>
        <v>1.0000000000000002</v>
      </c>
      <c r="R78" s="47"/>
      <c r="S78" s="47"/>
      <c r="T78" s="47"/>
      <c r="U78" s="47"/>
      <c r="V78" s="47"/>
      <c r="W78" s="47"/>
      <c r="X78" s="47"/>
      <c r="Y78" s="47"/>
      <c r="Z78" s="47"/>
      <c r="AA78" s="47"/>
      <c r="AB78" s="47"/>
      <c r="AC78" s="47"/>
      <c r="AD78" s="47"/>
    </row>
    <row r="79" spans="1:30" ht="12.75" customHeight="1" x14ac:dyDescent="0.2">
      <c r="A79" s="67"/>
      <c r="B79" s="57"/>
      <c r="C79" s="73"/>
      <c r="D79" s="69"/>
      <c r="E79" s="74"/>
      <c r="F79" s="74"/>
      <c r="G79" s="74"/>
      <c r="H79" s="74"/>
      <c r="I79" s="74"/>
      <c r="J79" s="74"/>
      <c r="K79" s="74"/>
      <c r="L79" s="74"/>
      <c r="M79" s="74"/>
      <c r="N79" s="74"/>
      <c r="O79" s="74"/>
      <c r="P79" s="74"/>
      <c r="Q79" s="66"/>
      <c r="R79" s="47"/>
      <c r="S79" s="47"/>
      <c r="T79" s="47"/>
      <c r="U79" s="47"/>
      <c r="V79" s="47"/>
      <c r="W79" s="47"/>
      <c r="X79" s="47"/>
      <c r="Y79" s="47"/>
      <c r="Z79" s="47"/>
      <c r="AA79" s="47"/>
      <c r="AB79" s="47"/>
      <c r="AC79" s="47"/>
      <c r="AD79" s="47"/>
    </row>
    <row r="80" spans="1:30" ht="12.75" customHeight="1" x14ac:dyDescent="0.2">
      <c r="A80" s="58">
        <f t="shared" si="0"/>
        <v>35</v>
      </c>
      <c r="B80" s="59" t="str">
        <f>ORÇAMENTO!D616</f>
        <v>URBANIZAÇÃO</v>
      </c>
      <c r="C80" s="60">
        <f>ORÇAMENTO!I616</f>
        <v>6387.99</v>
      </c>
      <c r="D80" s="61">
        <f>C80/$C$86</f>
        <v>5.3211772752967737E-4</v>
      </c>
      <c r="E80" s="62"/>
      <c r="F80" s="62"/>
      <c r="G80" s="62"/>
      <c r="H80" s="62"/>
      <c r="I80" s="62"/>
      <c r="J80" s="62"/>
      <c r="K80" s="62"/>
      <c r="L80" s="62"/>
      <c r="M80" s="62"/>
      <c r="N80" s="62"/>
      <c r="O80" s="62"/>
      <c r="P80" s="62">
        <v>1</v>
      </c>
      <c r="Q80" s="66">
        <f>SUM(E80:P80)</f>
        <v>1</v>
      </c>
      <c r="R80" s="47"/>
      <c r="S80" s="47"/>
      <c r="T80" s="47"/>
      <c r="U80" s="47"/>
      <c r="V80" s="47"/>
      <c r="W80" s="47"/>
      <c r="X80" s="47"/>
      <c r="Y80" s="47"/>
      <c r="Z80" s="47"/>
      <c r="AA80" s="47"/>
      <c r="AB80" s="47"/>
      <c r="AC80" s="47"/>
      <c r="AD80" s="47"/>
    </row>
    <row r="81" spans="1:30" ht="12.75" customHeight="1" x14ac:dyDescent="0.2">
      <c r="A81" s="67"/>
      <c r="B81" s="57"/>
      <c r="C81" s="73"/>
      <c r="D81" s="69"/>
      <c r="E81" s="74"/>
      <c r="F81" s="74"/>
      <c r="G81" s="74"/>
      <c r="H81" s="74"/>
      <c r="I81" s="74"/>
      <c r="J81" s="74"/>
      <c r="K81" s="74"/>
      <c r="L81" s="74"/>
      <c r="M81" s="74"/>
      <c r="N81" s="74"/>
      <c r="O81" s="74"/>
      <c r="P81" s="74"/>
      <c r="Q81" s="66"/>
      <c r="R81" s="47"/>
      <c r="S81" s="47"/>
      <c r="T81" s="47"/>
      <c r="U81" s="47"/>
      <c r="V81" s="47"/>
      <c r="W81" s="47"/>
      <c r="X81" s="47"/>
      <c r="Y81" s="47"/>
      <c r="Z81" s="47"/>
      <c r="AA81" s="47"/>
      <c r="AB81" s="47"/>
      <c r="AC81" s="47"/>
      <c r="AD81" s="47"/>
    </row>
    <row r="82" spans="1:30" ht="12.75" customHeight="1" x14ac:dyDescent="0.2">
      <c r="A82" s="58">
        <f t="shared" si="0"/>
        <v>36</v>
      </c>
      <c r="B82" s="59" t="str">
        <f>ORÇAMENTO!D619</f>
        <v>PAISAGISMO</v>
      </c>
      <c r="C82" s="60">
        <f>ORÇAMENTO!I619</f>
        <v>9682.2900000000009</v>
      </c>
      <c r="D82" s="61">
        <f>C82/$C$86</f>
        <v>8.0653196891092825E-4</v>
      </c>
      <c r="E82" s="62"/>
      <c r="F82" s="62"/>
      <c r="G82" s="62"/>
      <c r="H82" s="62"/>
      <c r="I82" s="62"/>
      <c r="J82" s="62"/>
      <c r="K82" s="62"/>
      <c r="L82" s="62"/>
      <c r="M82" s="62"/>
      <c r="N82" s="62"/>
      <c r="O82" s="62">
        <v>0.5</v>
      </c>
      <c r="P82" s="62">
        <v>0.5</v>
      </c>
      <c r="Q82" s="66">
        <f>SUM(E82:P82)</f>
        <v>1</v>
      </c>
      <c r="R82" s="47"/>
      <c r="S82" s="47"/>
      <c r="T82" s="47"/>
      <c r="U82" s="47"/>
      <c r="V82" s="47"/>
      <c r="W82" s="47"/>
      <c r="X82" s="47"/>
      <c r="Y82" s="47"/>
      <c r="Z82" s="47"/>
      <c r="AA82" s="47"/>
      <c r="AB82" s="47"/>
      <c r="AC82" s="47"/>
      <c r="AD82" s="47"/>
    </row>
    <row r="83" spans="1:30" ht="12.75" customHeight="1" x14ac:dyDescent="0.2">
      <c r="A83" s="67"/>
      <c r="B83" s="57"/>
      <c r="C83" s="73"/>
      <c r="D83" s="69"/>
      <c r="E83" s="74"/>
      <c r="F83" s="74"/>
      <c r="G83" s="74"/>
      <c r="H83" s="74"/>
      <c r="I83" s="74"/>
      <c r="J83" s="74"/>
      <c r="K83" s="74"/>
      <c r="L83" s="74"/>
      <c r="M83" s="74"/>
      <c r="N83" s="74"/>
      <c r="O83" s="74"/>
      <c r="P83" s="74"/>
      <c r="Q83" s="66"/>
      <c r="R83" s="47"/>
      <c r="S83" s="47"/>
      <c r="T83" s="47"/>
      <c r="U83" s="47"/>
      <c r="V83" s="47"/>
      <c r="W83" s="47"/>
      <c r="X83" s="47"/>
      <c r="Y83" s="47"/>
      <c r="Z83" s="47"/>
      <c r="AA83" s="47"/>
      <c r="AB83" s="47"/>
      <c r="AC83" s="47"/>
      <c r="AD83" s="47"/>
    </row>
    <row r="84" spans="1:30" ht="12.75" customHeight="1" x14ac:dyDescent="0.2">
      <c r="A84" s="58">
        <f t="shared" si="0"/>
        <v>37</v>
      </c>
      <c r="B84" s="59" t="str">
        <f>ORÇAMENTO!D622</f>
        <v>SERVIÇOS COMPLEMENTARES</v>
      </c>
      <c r="C84" s="60">
        <f>ORÇAMENTO!I622</f>
        <v>1633150.91</v>
      </c>
      <c r="D84" s="61">
        <f>C84/$C$86</f>
        <v>0.13604100052476986</v>
      </c>
      <c r="E84" s="62"/>
      <c r="F84" s="62"/>
      <c r="G84" s="62"/>
      <c r="H84" s="62"/>
      <c r="I84" s="62"/>
      <c r="J84" s="62"/>
      <c r="K84" s="62"/>
      <c r="L84" s="62"/>
      <c r="M84" s="62"/>
      <c r="N84" s="62"/>
      <c r="O84" s="62">
        <v>0.5</v>
      </c>
      <c r="P84" s="62">
        <v>0.5</v>
      </c>
      <c r="Q84" s="66">
        <f>SUM(E84:P84)</f>
        <v>1</v>
      </c>
      <c r="R84" s="47"/>
      <c r="S84" s="47"/>
      <c r="T84" s="47"/>
      <c r="U84" s="47"/>
      <c r="V84" s="47"/>
      <c r="W84" s="47"/>
      <c r="X84" s="47"/>
      <c r="Y84" s="47"/>
      <c r="Z84" s="47"/>
      <c r="AA84" s="47"/>
      <c r="AB84" s="47"/>
      <c r="AC84" s="47"/>
      <c r="AD84" s="47"/>
    </row>
    <row r="85" spans="1:30" ht="12.75" customHeight="1" x14ac:dyDescent="0.2">
      <c r="A85" s="67"/>
      <c r="B85" s="49"/>
      <c r="C85" s="77"/>
      <c r="D85" s="78"/>
      <c r="E85" s="79"/>
      <c r="F85" s="79"/>
      <c r="G85" s="79"/>
      <c r="H85" s="79"/>
      <c r="I85" s="79"/>
      <c r="J85" s="79"/>
      <c r="K85" s="79"/>
      <c r="L85" s="79"/>
      <c r="M85" s="79"/>
      <c r="N85" s="79"/>
      <c r="O85" s="79"/>
      <c r="P85" s="79"/>
      <c r="Q85" s="47"/>
      <c r="R85" s="47"/>
      <c r="S85" s="47"/>
      <c r="T85" s="47"/>
      <c r="U85" s="47"/>
      <c r="V85" s="47"/>
      <c r="W85" s="47"/>
      <c r="X85" s="47"/>
      <c r="Y85" s="47"/>
      <c r="Z85" s="47"/>
      <c r="AA85" s="47"/>
      <c r="AB85" s="47"/>
      <c r="AC85" s="47"/>
      <c r="AD85" s="47"/>
    </row>
    <row r="86" spans="1:30" ht="12.75" customHeight="1" x14ac:dyDescent="0.2">
      <c r="A86" s="49"/>
      <c r="B86" s="49"/>
      <c r="C86" s="80">
        <f>SUM(C12:C84)</f>
        <v>12004843.42</v>
      </c>
      <c r="D86" s="49"/>
      <c r="E86" s="49"/>
      <c r="F86" s="49"/>
      <c r="G86" s="49"/>
      <c r="H86" s="49"/>
      <c r="I86" s="49"/>
      <c r="J86" s="49"/>
      <c r="K86" s="49"/>
      <c r="L86" s="49"/>
      <c r="M86" s="49"/>
      <c r="N86" s="49"/>
      <c r="O86" s="49"/>
      <c r="P86" s="49"/>
      <c r="Q86" s="47"/>
      <c r="R86" s="47"/>
      <c r="S86" s="47"/>
      <c r="T86" s="47"/>
      <c r="U86" s="47"/>
      <c r="V86" s="47"/>
      <c r="W86" s="47"/>
      <c r="X86" s="47"/>
      <c r="Y86" s="47"/>
      <c r="Z86" s="47"/>
      <c r="AA86" s="47"/>
      <c r="AB86" s="47"/>
      <c r="AC86" s="47"/>
      <c r="AD86" s="47"/>
    </row>
    <row r="87" spans="1:30" ht="12.75" customHeight="1" x14ac:dyDescent="0.2">
      <c r="A87" s="49"/>
      <c r="B87" s="49"/>
      <c r="C87" s="81"/>
      <c r="D87" s="49"/>
      <c r="E87" s="82"/>
      <c r="F87" s="82"/>
      <c r="G87" s="82"/>
      <c r="H87" s="82"/>
      <c r="I87" s="82"/>
      <c r="J87" s="82"/>
      <c r="K87" s="82"/>
      <c r="L87" s="82"/>
      <c r="M87" s="82"/>
      <c r="N87" s="82"/>
      <c r="O87" s="82"/>
      <c r="P87" s="82"/>
      <c r="Q87" s="47"/>
      <c r="R87" s="47"/>
      <c r="S87" s="47"/>
      <c r="T87" s="47"/>
      <c r="U87" s="47"/>
      <c r="V87" s="47"/>
      <c r="W87" s="47"/>
      <c r="X87" s="47"/>
      <c r="Y87" s="47"/>
      <c r="Z87" s="47"/>
      <c r="AA87" s="47"/>
      <c r="AB87" s="47"/>
      <c r="AC87" s="47"/>
      <c r="AD87" s="47"/>
    </row>
    <row r="88" spans="1:30" ht="12.75" customHeight="1" x14ac:dyDescent="0.2">
      <c r="A88" s="67"/>
      <c r="B88" s="83" t="s">
        <v>2338</v>
      </c>
      <c r="C88" s="142" t="s">
        <v>2339</v>
      </c>
      <c r="D88" s="139"/>
      <c r="E88" s="84">
        <f t="shared" ref="E88:P88" si="1">($C$12*E12)+($C$14*E14)+($C$16*E16)+($C$18*E18)+($C$20*E20)+($C$22*E22)+($C$24*E24)+($C$26*E26)+($C$28*E28)+($C$30*E30)+($C$32*E32)+($C$34*E34)+($C$36*E36)+($C$38*E38)+($C$40*E40)+($C$42*E42)+($C$44*E44)+($C$46*E46)+($C$48*E48)+($C$50*E50)+($C$52*E52)+($C$54*E54)+($C$56*E56)+($C$58*E58)+($C$60*E60)+($C$62*E62)+($C$64*E64)+($C$66*E66)+($C$68*E68)+($C$70*E70)+($C$72*E72)+($C$74*E74)+($C$76*E76)+($C$78*E78)+($C$80*E80)+($C$82*E82)+($C$84*E84)</f>
        <v>334273.41700000002</v>
      </c>
      <c r="F88" s="84">
        <f t="shared" si="1"/>
        <v>336825.84100000001</v>
      </c>
      <c r="G88" s="84">
        <f t="shared" si="1"/>
        <v>511369.73599999998</v>
      </c>
      <c r="H88" s="84">
        <f t="shared" si="1"/>
        <v>603569.50899999996</v>
      </c>
      <c r="I88" s="84">
        <f t="shared" si="1"/>
        <v>922921.848</v>
      </c>
      <c r="J88" s="84">
        <f t="shared" si="1"/>
        <v>886990.49800000002</v>
      </c>
      <c r="K88" s="84">
        <f t="shared" si="1"/>
        <v>832603.26799999992</v>
      </c>
      <c r="L88" s="84">
        <f t="shared" si="1"/>
        <v>602579.2699999999</v>
      </c>
      <c r="M88" s="84">
        <f t="shared" si="1"/>
        <v>1236460.3430000001</v>
      </c>
      <c r="N88" s="84">
        <f t="shared" si="1"/>
        <v>1135160.6899999997</v>
      </c>
      <c r="O88" s="84">
        <f t="shared" si="1"/>
        <v>2656674.4900000002</v>
      </c>
      <c r="P88" s="84">
        <f t="shared" si="1"/>
        <v>1945414.5099999998</v>
      </c>
      <c r="Q88" s="47"/>
      <c r="R88" s="47"/>
      <c r="S88" s="47"/>
      <c r="T88" s="47"/>
      <c r="U88" s="47"/>
      <c r="V88" s="47"/>
      <c r="W88" s="47"/>
      <c r="X88" s="47"/>
      <c r="Y88" s="47"/>
      <c r="Z88" s="47"/>
      <c r="AA88" s="47"/>
      <c r="AB88" s="47"/>
      <c r="AC88" s="47"/>
      <c r="AD88" s="47"/>
    </row>
    <row r="89" spans="1:30" ht="12.75" customHeight="1" x14ac:dyDescent="0.2">
      <c r="A89" s="49"/>
      <c r="B89" s="57" t="s">
        <v>2340</v>
      </c>
      <c r="C89" s="138" t="s">
        <v>2341</v>
      </c>
      <c r="D89" s="139"/>
      <c r="E89" s="85">
        <f t="shared" ref="E89:P89" si="2">E88/$C$86</f>
        <v>2.7844879379526302E-2</v>
      </c>
      <c r="F89" s="85">
        <f t="shared" si="2"/>
        <v>2.8057495563736393E-2</v>
      </c>
      <c r="G89" s="85">
        <f t="shared" si="2"/>
        <v>4.2596951755993831E-2</v>
      </c>
      <c r="H89" s="85">
        <f t="shared" si="2"/>
        <v>5.0277166297267702E-2</v>
      </c>
      <c r="I89" s="85">
        <f t="shared" si="2"/>
        <v>7.6879124176031946E-2</v>
      </c>
      <c r="J89" s="85">
        <f t="shared" si="2"/>
        <v>7.3886053067737559E-2</v>
      </c>
      <c r="K89" s="85">
        <f t="shared" si="2"/>
        <v>6.9355612469954225E-2</v>
      </c>
      <c r="L89" s="85">
        <f t="shared" si="2"/>
        <v>5.0194679673714555E-2</v>
      </c>
      <c r="M89" s="85">
        <f t="shared" si="2"/>
        <v>0.10299679052373681</v>
      </c>
      <c r="N89" s="85">
        <f t="shared" si="2"/>
        <v>9.4558558598842574E-2</v>
      </c>
      <c r="O89" s="85">
        <f t="shared" si="2"/>
        <v>0.22130022000736768</v>
      </c>
      <c r="P89" s="85">
        <f t="shared" si="2"/>
        <v>0.1620524684860904</v>
      </c>
      <c r="Q89" s="47"/>
      <c r="R89" s="47"/>
      <c r="S89" s="47"/>
      <c r="T89" s="47"/>
      <c r="U89" s="47"/>
      <c r="V89" s="47"/>
      <c r="W89" s="47"/>
      <c r="X89" s="47"/>
      <c r="Y89" s="47"/>
      <c r="Z89" s="47"/>
      <c r="AA89" s="47"/>
      <c r="AB89" s="47"/>
      <c r="AC89" s="47"/>
      <c r="AD89" s="47"/>
    </row>
    <row r="90" spans="1:30" ht="12.75" customHeight="1" x14ac:dyDescent="0.2">
      <c r="A90" s="49"/>
      <c r="B90" s="57" t="s">
        <v>2342</v>
      </c>
      <c r="C90" s="138" t="s">
        <v>2339</v>
      </c>
      <c r="D90" s="139"/>
      <c r="E90" s="86">
        <f t="shared" ref="E90:E91" si="3">E88</f>
        <v>334273.41700000002</v>
      </c>
      <c r="F90" s="86">
        <f t="shared" ref="F90:P91" si="4">F88+E90</f>
        <v>671099.25800000003</v>
      </c>
      <c r="G90" s="86">
        <f t="shared" si="4"/>
        <v>1182468.9939999999</v>
      </c>
      <c r="H90" s="86">
        <f t="shared" si="4"/>
        <v>1786038.503</v>
      </c>
      <c r="I90" s="86">
        <f t="shared" si="4"/>
        <v>2708960.3509999998</v>
      </c>
      <c r="J90" s="86">
        <f t="shared" si="4"/>
        <v>3595950.8489999999</v>
      </c>
      <c r="K90" s="86">
        <f t="shared" si="4"/>
        <v>4428554.1169999996</v>
      </c>
      <c r="L90" s="86">
        <f t="shared" si="4"/>
        <v>5031133.3869999992</v>
      </c>
      <c r="M90" s="86">
        <f t="shared" si="4"/>
        <v>6267593.7299999995</v>
      </c>
      <c r="N90" s="86">
        <f t="shared" si="4"/>
        <v>7402754.419999999</v>
      </c>
      <c r="O90" s="86">
        <f t="shared" si="4"/>
        <v>10059428.91</v>
      </c>
      <c r="P90" s="86">
        <f t="shared" si="4"/>
        <v>12004843.42</v>
      </c>
      <c r="Q90" s="47"/>
      <c r="R90" s="47"/>
      <c r="S90" s="47"/>
      <c r="T90" s="47"/>
      <c r="U90" s="47"/>
      <c r="V90" s="47"/>
      <c r="W90" s="47"/>
      <c r="X90" s="47"/>
      <c r="Y90" s="47"/>
      <c r="Z90" s="47"/>
      <c r="AA90" s="47"/>
      <c r="AB90" s="47"/>
      <c r="AC90" s="47"/>
      <c r="AD90" s="47"/>
    </row>
    <row r="91" spans="1:30" ht="12.75" customHeight="1" x14ac:dyDescent="0.2">
      <c r="A91" s="49"/>
      <c r="B91" s="57" t="s">
        <v>2343</v>
      </c>
      <c r="C91" s="138" t="s">
        <v>2341</v>
      </c>
      <c r="D91" s="139"/>
      <c r="E91" s="85">
        <f t="shared" si="3"/>
        <v>2.7844879379526302E-2</v>
      </c>
      <c r="F91" s="85">
        <f t="shared" si="4"/>
        <v>5.5902374943262695E-2</v>
      </c>
      <c r="G91" s="85">
        <f t="shared" si="4"/>
        <v>9.8499326699256526E-2</v>
      </c>
      <c r="H91" s="85">
        <f t="shared" si="4"/>
        <v>0.14877649299652423</v>
      </c>
      <c r="I91" s="85">
        <f t="shared" si="4"/>
        <v>0.22565561717255617</v>
      </c>
      <c r="J91" s="85">
        <f t="shared" si="4"/>
        <v>0.29954167024029371</v>
      </c>
      <c r="K91" s="85">
        <f t="shared" si="4"/>
        <v>0.36889728271024791</v>
      </c>
      <c r="L91" s="85">
        <f t="shared" si="4"/>
        <v>0.41909196238396246</v>
      </c>
      <c r="M91" s="85">
        <f t="shared" si="4"/>
        <v>0.52208875290769929</v>
      </c>
      <c r="N91" s="85">
        <f t="shared" si="4"/>
        <v>0.61664731150654184</v>
      </c>
      <c r="O91" s="85">
        <f t="shared" si="4"/>
        <v>0.83794753151390955</v>
      </c>
      <c r="P91" s="85">
        <f t="shared" si="4"/>
        <v>1</v>
      </c>
      <c r="Q91" s="47"/>
      <c r="R91" s="47"/>
      <c r="S91" s="47"/>
      <c r="T91" s="47"/>
      <c r="U91" s="47"/>
      <c r="V91" s="47"/>
      <c r="W91" s="47"/>
      <c r="X91" s="47"/>
      <c r="Y91" s="47"/>
      <c r="Z91" s="47"/>
      <c r="AA91" s="47"/>
      <c r="AB91" s="47"/>
      <c r="AC91" s="47"/>
      <c r="AD91" s="47"/>
    </row>
    <row r="92" spans="1:30" ht="12.75" customHeight="1" x14ac:dyDescent="0.2">
      <c r="A92" s="50"/>
      <c r="B92" s="50"/>
      <c r="C92" s="50"/>
      <c r="D92" s="50"/>
      <c r="E92" s="87"/>
      <c r="F92" s="87"/>
      <c r="G92" s="87"/>
      <c r="H92" s="87"/>
      <c r="I92" s="87"/>
      <c r="J92" s="87"/>
      <c r="K92" s="87"/>
      <c r="L92" s="87"/>
      <c r="M92" s="87"/>
      <c r="N92" s="87"/>
      <c r="O92" s="87"/>
      <c r="P92" s="87"/>
      <c r="Q92" s="47"/>
      <c r="R92" s="47"/>
      <c r="S92" s="47"/>
      <c r="T92" s="47"/>
      <c r="U92" s="47"/>
      <c r="V92" s="47"/>
      <c r="W92" s="47"/>
      <c r="X92" s="47"/>
      <c r="Y92" s="47"/>
      <c r="Z92" s="47"/>
      <c r="AA92" s="47"/>
      <c r="AB92" s="47"/>
      <c r="AC92" s="47"/>
      <c r="AD92" s="47"/>
    </row>
    <row r="93" spans="1:30" ht="12.75" customHeight="1" x14ac:dyDescent="0.2">
      <c r="A93" s="47"/>
      <c r="B93" s="47"/>
      <c r="C93" s="47"/>
      <c r="D93" s="47"/>
      <c r="E93" s="47"/>
      <c r="F93" s="47"/>
      <c r="G93" s="47"/>
      <c r="H93" s="47"/>
      <c r="I93" s="47"/>
      <c r="J93" s="47"/>
      <c r="K93" s="47"/>
      <c r="L93" s="47"/>
      <c r="M93" s="47"/>
      <c r="N93" s="47"/>
      <c r="O93" s="47"/>
      <c r="P93" s="47"/>
      <c r="Q93" s="47"/>
      <c r="R93" s="47"/>
      <c r="S93" s="47"/>
      <c r="T93" s="47"/>
      <c r="U93" s="47"/>
      <c r="V93" s="47"/>
      <c r="W93" s="47"/>
      <c r="X93" s="47"/>
      <c r="Y93" s="47"/>
      <c r="Z93" s="47"/>
      <c r="AA93" s="47"/>
      <c r="AB93" s="47"/>
      <c r="AC93" s="47"/>
      <c r="AD93" s="47"/>
    </row>
    <row r="94" spans="1:30" ht="12.75" customHeight="1" x14ac:dyDescent="0.2">
      <c r="A94" s="47"/>
      <c r="B94" s="47"/>
      <c r="C94" s="47"/>
      <c r="D94" s="47"/>
      <c r="E94" s="47"/>
      <c r="F94" s="47"/>
      <c r="G94" s="47"/>
      <c r="H94" s="47"/>
      <c r="I94" s="47"/>
      <c r="J94" s="47"/>
      <c r="K94" s="47"/>
      <c r="L94" s="47"/>
      <c r="M94" s="47"/>
      <c r="N94" s="47"/>
      <c r="O94" s="47"/>
      <c r="P94" s="47"/>
      <c r="Q94" s="47"/>
      <c r="R94" s="47"/>
      <c r="S94" s="47"/>
      <c r="T94" s="47"/>
      <c r="U94" s="47"/>
      <c r="V94" s="47"/>
      <c r="W94" s="47"/>
      <c r="X94" s="47"/>
      <c r="Y94" s="47"/>
      <c r="Z94" s="47"/>
      <c r="AA94" s="47"/>
      <c r="AB94" s="47"/>
      <c r="AC94" s="47"/>
      <c r="AD94" s="47"/>
    </row>
    <row r="95" spans="1:30" ht="12.75" customHeight="1" x14ac:dyDescent="0.2">
      <c r="A95" s="47"/>
      <c r="B95" s="47"/>
      <c r="C95" s="47"/>
      <c r="D95" s="47"/>
      <c r="E95" s="47"/>
      <c r="F95" s="47"/>
      <c r="G95" s="47"/>
      <c r="H95" s="47"/>
      <c r="I95" s="47"/>
      <c r="J95" s="47"/>
      <c r="K95" s="47"/>
      <c r="L95" s="47"/>
      <c r="M95" s="47"/>
      <c r="N95" s="47"/>
      <c r="O95" s="47"/>
      <c r="P95" s="47"/>
      <c r="Q95" s="47"/>
      <c r="R95" s="47"/>
      <c r="S95" s="47"/>
      <c r="T95" s="47"/>
      <c r="U95" s="47"/>
      <c r="V95" s="47"/>
      <c r="W95" s="47"/>
      <c r="X95" s="47"/>
      <c r="Y95" s="47"/>
      <c r="Z95" s="47"/>
      <c r="AA95" s="47"/>
      <c r="AB95" s="47"/>
      <c r="AC95" s="47"/>
      <c r="AD95" s="47"/>
    </row>
    <row r="96" spans="1:30" ht="12.75" customHeight="1" x14ac:dyDescent="0.2">
      <c r="A96" s="47"/>
      <c r="B96" s="47"/>
      <c r="C96" s="47"/>
      <c r="D96" s="47"/>
      <c r="E96" s="47"/>
      <c r="F96" s="47"/>
      <c r="G96" s="47"/>
      <c r="H96" s="47"/>
      <c r="I96" s="47"/>
      <c r="J96" s="47"/>
      <c r="K96" s="47"/>
      <c r="L96" s="47"/>
      <c r="M96" s="47"/>
      <c r="N96" s="47"/>
      <c r="O96" s="47"/>
      <c r="P96" s="47"/>
      <c r="Q96" s="47"/>
      <c r="R96" s="47"/>
      <c r="S96" s="47"/>
      <c r="T96" s="47"/>
      <c r="U96" s="47"/>
      <c r="V96" s="47"/>
      <c r="W96" s="47"/>
      <c r="X96" s="47"/>
      <c r="Y96" s="47"/>
      <c r="Z96" s="47"/>
      <c r="AA96" s="47"/>
      <c r="AB96" s="47"/>
      <c r="AC96" s="47"/>
      <c r="AD96" s="47"/>
    </row>
    <row r="97" spans="1:30" ht="12.75" customHeight="1" x14ac:dyDescent="0.2">
      <c r="A97" s="47"/>
      <c r="B97" s="47"/>
      <c r="C97" s="47"/>
      <c r="D97" s="47"/>
      <c r="E97" s="47"/>
      <c r="F97" s="47"/>
      <c r="G97" s="47"/>
      <c r="H97" s="47"/>
      <c r="I97" s="47"/>
      <c r="J97" s="47"/>
      <c r="K97" s="47"/>
      <c r="L97" s="47"/>
      <c r="M97" s="47"/>
      <c r="N97" s="47"/>
      <c r="O97" s="47"/>
      <c r="P97" s="47"/>
      <c r="Q97" s="47"/>
      <c r="R97" s="47"/>
      <c r="S97" s="47"/>
      <c r="T97" s="47"/>
      <c r="U97" s="47"/>
      <c r="V97" s="47"/>
      <c r="W97" s="47"/>
      <c r="X97" s="47"/>
      <c r="Y97" s="47"/>
      <c r="Z97" s="47"/>
      <c r="AA97" s="47"/>
      <c r="AB97" s="47"/>
      <c r="AC97" s="47"/>
      <c r="AD97" s="47"/>
    </row>
    <row r="98" spans="1:30" ht="12.75" customHeight="1" x14ac:dyDescent="0.2">
      <c r="A98" s="47"/>
      <c r="B98" s="47"/>
      <c r="C98" s="47"/>
      <c r="D98" s="47"/>
      <c r="E98" s="47"/>
      <c r="F98" s="47"/>
      <c r="G98" s="47"/>
      <c r="H98" s="47"/>
      <c r="I98" s="47"/>
      <c r="J98" s="47"/>
      <c r="K98" s="47"/>
      <c r="L98" s="47"/>
      <c r="M98" s="47"/>
      <c r="N98" s="47"/>
      <c r="O98" s="47"/>
      <c r="P98" s="47"/>
      <c r="Q98" s="47"/>
      <c r="R98" s="47"/>
      <c r="S98" s="47"/>
      <c r="T98" s="47"/>
      <c r="U98" s="47"/>
      <c r="V98" s="47"/>
      <c r="W98" s="47"/>
      <c r="X98" s="47"/>
      <c r="Y98" s="47"/>
      <c r="Z98" s="47"/>
      <c r="AA98" s="47"/>
      <c r="AB98" s="47"/>
      <c r="AC98" s="47"/>
      <c r="AD98" s="47"/>
    </row>
    <row r="99" spans="1:30" ht="12.75" customHeight="1" x14ac:dyDescent="0.2">
      <c r="A99" s="47"/>
      <c r="B99" s="47"/>
      <c r="C99" s="47"/>
      <c r="D99" s="47"/>
      <c r="E99" s="47"/>
      <c r="F99" s="47"/>
      <c r="G99" s="47"/>
      <c r="H99" s="47"/>
      <c r="I99" s="47"/>
      <c r="J99" s="47"/>
      <c r="K99" s="47"/>
      <c r="L99" s="47"/>
      <c r="M99" s="47"/>
      <c r="N99" s="47"/>
      <c r="O99" s="47"/>
      <c r="P99" s="47"/>
      <c r="Q99" s="47"/>
      <c r="R99" s="47"/>
      <c r="S99" s="47"/>
      <c r="T99" s="47"/>
      <c r="U99" s="47"/>
      <c r="V99" s="47"/>
      <c r="W99" s="47"/>
      <c r="X99" s="47"/>
      <c r="Y99" s="47"/>
      <c r="Z99" s="47"/>
      <c r="AA99" s="47"/>
      <c r="AB99" s="47"/>
      <c r="AC99" s="47"/>
      <c r="AD99" s="47"/>
    </row>
    <row r="100" spans="1:30" ht="12.75" customHeight="1" x14ac:dyDescent="0.2">
      <c r="A100" s="47"/>
      <c r="B100" s="47"/>
      <c r="C100" s="47"/>
      <c r="D100" s="47"/>
      <c r="E100" s="47"/>
      <c r="F100" s="47"/>
      <c r="G100" s="47"/>
      <c r="H100" s="47"/>
      <c r="I100" s="47"/>
      <c r="J100" s="47"/>
      <c r="K100" s="47"/>
      <c r="L100" s="47"/>
      <c r="M100" s="47"/>
      <c r="N100" s="47"/>
      <c r="O100" s="47"/>
      <c r="P100" s="47"/>
      <c r="Q100" s="47"/>
      <c r="R100" s="47"/>
      <c r="S100" s="47"/>
      <c r="T100" s="47"/>
      <c r="U100" s="47"/>
      <c r="V100" s="47"/>
      <c r="W100" s="47"/>
      <c r="X100" s="47"/>
      <c r="Y100" s="47"/>
      <c r="Z100" s="47"/>
      <c r="AA100" s="47"/>
      <c r="AB100" s="47"/>
      <c r="AC100" s="47"/>
      <c r="AD100" s="47"/>
    </row>
    <row r="101" spans="1:30" ht="12.75" customHeight="1" x14ac:dyDescent="0.2">
      <c r="A101" s="47"/>
      <c r="B101" s="47"/>
      <c r="C101" s="47"/>
      <c r="D101" s="47"/>
      <c r="E101" s="47"/>
      <c r="F101" s="47"/>
      <c r="G101" s="47"/>
      <c r="H101" s="47"/>
      <c r="I101" s="47"/>
      <c r="J101" s="47"/>
      <c r="K101" s="47"/>
      <c r="L101" s="47"/>
      <c r="M101" s="47"/>
      <c r="N101" s="47"/>
      <c r="O101" s="47"/>
      <c r="P101" s="47"/>
      <c r="Q101" s="47"/>
      <c r="R101" s="47"/>
      <c r="S101" s="47"/>
      <c r="T101" s="47"/>
      <c r="U101" s="47"/>
      <c r="V101" s="47"/>
      <c r="W101" s="47"/>
      <c r="X101" s="47"/>
      <c r="Y101" s="47"/>
      <c r="Z101" s="47"/>
      <c r="AA101" s="47"/>
      <c r="AB101" s="47"/>
      <c r="AC101" s="47"/>
      <c r="AD101" s="47"/>
    </row>
    <row r="102" spans="1:30" ht="12.75" customHeight="1" x14ac:dyDescent="0.2">
      <c r="A102" s="47"/>
      <c r="B102" s="47"/>
      <c r="C102" s="47"/>
      <c r="D102" s="47"/>
      <c r="E102" s="47"/>
      <c r="F102" s="88"/>
      <c r="G102" s="47"/>
      <c r="H102" s="47"/>
      <c r="I102" s="47"/>
      <c r="J102" s="47"/>
      <c r="K102" s="47"/>
      <c r="L102" s="47"/>
      <c r="M102" s="47"/>
      <c r="N102" s="47"/>
      <c r="O102" s="47"/>
      <c r="P102" s="47"/>
      <c r="Q102" s="47"/>
      <c r="R102" s="47"/>
      <c r="S102" s="47"/>
      <c r="T102" s="47"/>
      <c r="U102" s="47"/>
      <c r="V102" s="47"/>
      <c r="W102" s="47"/>
      <c r="X102" s="47"/>
      <c r="Y102" s="47"/>
      <c r="Z102" s="47"/>
      <c r="AA102" s="47"/>
      <c r="AB102" s="47"/>
      <c r="AC102" s="47"/>
      <c r="AD102" s="47"/>
    </row>
    <row r="103" spans="1:30" ht="12.75" customHeight="1" x14ac:dyDescent="0.2">
      <c r="A103" s="47"/>
      <c r="B103" s="47"/>
      <c r="C103" s="47"/>
      <c r="D103" s="47"/>
      <c r="E103" s="47"/>
      <c r="F103" s="47"/>
      <c r="G103" s="47"/>
      <c r="H103" s="47"/>
      <c r="I103" s="47"/>
      <c r="J103" s="47"/>
      <c r="K103" s="47"/>
      <c r="L103" s="47"/>
      <c r="M103" s="47"/>
      <c r="N103" s="47"/>
      <c r="O103" s="47"/>
      <c r="P103" s="47"/>
      <c r="Q103" s="47"/>
      <c r="R103" s="47"/>
      <c r="S103" s="47"/>
      <c r="T103" s="47"/>
      <c r="U103" s="47"/>
      <c r="V103" s="47"/>
      <c r="W103" s="47"/>
      <c r="X103" s="47"/>
      <c r="Y103" s="47"/>
      <c r="Z103" s="47"/>
      <c r="AA103" s="47"/>
      <c r="AB103" s="47"/>
      <c r="AC103" s="47"/>
      <c r="AD103" s="47"/>
    </row>
    <row r="104" spans="1:30" ht="12.75" customHeight="1" x14ac:dyDescent="0.2">
      <c r="A104" s="47"/>
      <c r="B104" s="47"/>
      <c r="C104" s="47"/>
      <c r="D104" s="47"/>
      <c r="E104" s="47"/>
      <c r="F104" s="47"/>
      <c r="G104" s="47"/>
      <c r="H104" s="47"/>
      <c r="I104" s="47"/>
      <c r="J104" s="47"/>
      <c r="K104" s="47"/>
      <c r="L104" s="47"/>
      <c r="M104" s="47"/>
      <c r="N104" s="47"/>
      <c r="O104" s="47"/>
      <c r="P104" s="47"/>
      <c r="Q104" s="47"/>
      <c r="R104" s="47"/>
      <c r="S104" s="47"/>
      <c r="T104" s="47"/>
      <c r="U104" s="47"/>
      <c r="V104" s="47"/>
      <c r="W104" s="47"/>
      <c r="X104" s="47"/>
      <c r="Y104" s="47"/>
      <c r="Z104" s="47"/>
      <c r="AA104" s="47"/>
      <c r="AB104" s="47"/>
      <c r="AC104" s="47"/>
      <c r="AD104" s="47"/>
    </row>
    <row r="105" spans="1:30" ht="12.75" customHeight="1" x14ac:dyDescent="0.2">
      <c r="A105" s="47"/>
      <c r="B105" s="47"/>
      <c r="C105" s="47"/>
      <c r="D105" s="47"/>
      <c r="E105" s="47"/>
      <c r="F105" s="47"/>
      <c r="G105" s="47"/>
      <c r="H105" s="47"/>
      <c r="I105" s="47"/>
      <c r="J105" s="47"/>
      <c r="K105" s="47"/>
      <c r="L105" s="47"/>
      <c r="M105" s="47"/>
      <c r="N105" s="47"/>
      <c r="O105" s="47"/>
      <c r="P105" s="47"/>
      <c r="Q105" s="47"/>
      <c r="R105" s="47"/>
      <c r="S105" s="47"/>
      <c r="T105" s="47"/>
      <c r="U105" s="47"/>
      <c r="V105" s="47"/>
      <c r="W105" s="47"/>
      <c r="X105" s="47"/>
      <c r="Y105" s="47"/>
      <c r="Z105" s="47"/>
      <c r="AA105" s="47"/>
      <c r="AB105" s="47"/>
      <c r="AC105" s="47"/>
      <c r="AD105" s="47"/>
    </row>
    <row r="106" spans="1:30" ht="12.75" customHeight="1" x14ac:dyDescent="0.2">
      <c r="A106" s="47"/>
      <c r="B106" s="47"/>
      <c r="C106" s="47"/>
      <c r="D106" s="47"/>
      <c r="E106" s="47"/>
      <c r="F106" s="47"/>
      <c r="G106" s="47"/>
      <c r="H106" s="47"/>
      <c r="I106" s="47"/>
      <c r="J106" s="47"/>
      <c r="K106" s="47"/>
      <c r="L106" s="47"/>
      <c r="M106" s="47"/>
      <c r="N106" s="47"/>
      <c r="O106" s="47"/>
      <c r="P106" s="47"/>
      <c r="Q106" s="47"/>
      <c r="R106" s="47"/>
      <c r="S106" s="47"/>
      <c r="T106" s="47"/>
      <c r="U106" s="47"/>
      <c r="V106" s="47"/>
      <c r="W106" s="47"/>
      <c r="X106" s="47"/>
      <c r="Y106" s="47"/>
      <c r="Z106" s="47"/>
      <c r="AA106" s="47"/>
      <c r="AB106" s="47"/>
      <c r="AC106" s="47"/>
      <c r="AD106" s="47"/>
    </row>
    <row r="107" spans="1:30" ht="12.75" customHeight="1" x14ac:dyDescent="0.2">
      <c r="A107" s="47"/>
      <c r="B107" s="47"/>
      <c r="C107" s="47"/>
      <c r="D107" s="47"/>
      <c r="E107" s="47"/>
      <c r="F107" s="47"/>
      <c r="G107" s="47"/>
      <c r="H107" s="47"/>
      <c r="I107" s="47"/>
      <c r="J107" s="47"/>
      <c r="K107" s="47"/>
      <c r="L107" s="47"/>
      <c r="M107" s="47"/>
      <c r="N107" s="47"/>
      <c r="O107" s="47"/>
      <c r="P107" s="47"/>
      <c r="Q107" s="47"/>
      <c r="R107" s="47"/>
      <c r="S107" s="47"/>
      <c r="T107" s="47"/>
      <c r="U107" s="47"/>
      <c r="V107" s="47"/>
      <c r="W107" s="47"/>
      <c r="X107" s="47"/>
      <c r="Y107" s="47"/>
      <c r="Z107" s="47"/>
      <c r="AA107" s="47"/>
      <c r="AB107" s="47"/>
      <c r="AC107" s="47"/>
      <c r="AD107" s="47"/>
    </row>
    <row r="108" spans="1:30" ht="12.75" customHeight="1" x14ac:dyDescent="0.2">
      <c r="A108" s="47"/>
      <c r="B108" s="47"/>
      <c r="C108" s="47"/>
      <c r="D108" s="47"/>
      <c r="E108" s="47"/>
      <c r="F108" s="47"/>
      <c r="G108" s="47"/>
      <c r="H108" s="47"/>
      <c r="I108" s="47"/>
      <c r="J108" s="47"/>
      <c r="K108" s="47"/>
      <c r="L108" s="47"/>
      <c r="M108" s="47"/>
      <c r="N108" s="47"/>
      <c r="O108" s="47"/>
      <c r="P108" s="47"/>
      <c r="Q108" s="47"/>
      <c r="R108" s="47"/>
      <c r="S108" s="47"/>
      <c r="T108" s="47"/>
      <c r="U108" s="47"/>
      <c r="V108" s="47"/>
      <c r="W108" s="47"/>
      <c r="X108" s="47"/>
      <c r="Y108" s="47"/>
      <c r="Z108" s="47"/>
      <c r="AA108" s="47"/>
      <c r="AB108" s="47"/>
      <c r="AC108" s="47"/>
      <c r="AD108" s="47"/>
    </row>
    <row r="109" spans="1:30" ht="12.75" customHeight="1" x14ac:dyDescent="0.2">
      <c r="A109" s="47"/>
      <c r="B109" s="47"/>
      <c r="C109" s="47"/>
      <c r="D109" s="47"/>
      <c r="E109" s="47"/>
      <c r="F109" s="47"/>
      <c r="G109" s="47"/>
      <c r="H109" s="47"/>
      <c r="I109" s="47"/>
      <c r="J109" s="47"/>
      <c r="K109" s="47"/>
      <c r="L109" s="47"/>
      <c r="M109" s="47"/>
      <c r="N109" s="47"/>
      <c r="O109" s="47"/>
      <c r="P109" s="47"/>
      <c r="Q109" s="47"/>
      <c r="R109" s="47"/>
      <c r="S109" s="47"/>
      <c r="T109" s="47"/>
      <c r="U109" s="47"/>
      <c r="V109" s="47"/>
      <c r="W109" s="47"/>
      <c r="X109" s="47"/>
      <c r="Y109" s="47"/>
      <c r="Z109" s="47"/>
      <c r="AA109" s="47"/>
      <c r="AB109" s="47"/>
      <c r="AC109" s="47"/>
      <c r="AD109" s="47"/>
    </row>
    <row r="110" spans="1:30" ht="12.75" customHeight="1" x14ac:dyDescent="0.2">
      <c r="A110" s="47"/>
      <c r="B110" s="47"/>
      <c r="C110" s="47"/>
      <c r="D110" s="47"/>
      <c r="E110" s="47"/>
      <c r="F110" s="47"/>
      <c r="G110" s="47"/>
      <c r="H110" s="47"/>
      <c r="I110" s="47"/>
      <c r="J110" s="47"/>
      <c r="K110" s="47"/>
      <c r="L110" s="47"/>
      <c r="M110" s="47"/>
      <c r="N110" s="47"/>
      <c r="O110" s="47"/>
      <c r="P110" s="47"/>
      <c r="Q110" s="47"/>
      <c r="R110" s="47"/>
      <c r="S110" s="47"/>
      <c r="T110" s="47"/>
      <c r="U110" s="47"/>
      <c r="V110" s="47"/>
      <c r="W110" s="47"/>
      <c r="X110" s="47"/>
      <c r="Y110" s="47"/>
      <c r="Z110" s="47"/>
      <c r="AA110" s="47"/>
      <c r="AB110" s="47"/>
      <c r="AC110" s="47"/>
      <c r="AD110" s="47"/>
    </row>
    <row r="111" spans="1:30" ht="12.75" customHeight="1" x14ac:dyDescent="0.2">
      <c r="A111" s="47"/>
      <c r="B111" s="47"/>
      <c r="C111" s="47"/>
      <c r="D111" s="47"/>
      <c r="E111" s="47"/>
      <c r="F111" s="47"/>
      <c r="G111" s="47"/>
      <c r="H111" s="47"/>
      <c r="I111" s="47"/>
      <c r="J111" s="47"/>
      <c r="K111" s="47"/>
      <c r="L111" s="47"/>
      <c r="M111" s="47"/>
      <c r="N111" s="47"/>
      <c r="O111" s="47"/>
      <c r="P111" s="47"/>
      <c r="Q111" s="47"/>
      <c r="R111" s="47"/>
      <c r="S111" s="47"/>
      <c r="T111" s="47"/>
      <c r="U111" s="47"/>
      <c r="V111" s="47"/>
      <c r="W111" s="47"/>
      <c r="X111" s="47"/>
      <c r="Y111" s="47"/>
      <c r="Z111" s="47"/>
      <c r="AA111" s="47"/>
      <c r="AB111" s="47"/>
      <c r="AC111" s="47"/>
      <c r="AD111" s="47"/>
    </row>
    <row r="112" spans="1:30" ht="12.75" customHeight="1" x14ac:dyDescent="0.2">
      <c r="A112" s="47"/>
      <c r="B112" s="47"/>
      <c r="C112" s="47"/>
      <c r="D112" s="47"/>
      <c r="E112" s="47"/>
      <c r="F112" s="47"/>
      <c r="G112" s="47"/>
      <c r="H112" s="47"/>
      <c r="I112" s="47"/>
      <c r="J112" s="47"/>
      <c r="K112" s="47"/>
      <c r="L112" s="47"/>
      <c r="M112" s="47"/>
      <c r="N112" s="47"/>
      <c r="O112" s="47"/>
      <c r="P112" s="47"/>
      <c r="Q112" s="47"/>
      <c r="R112" s="47"/>
      <c r="S112" s="47"/>
      <c r="T112" s="47"/>
      <c r="U112" s="47"/>
      <c r="V112" s="47"/>
      <c r="W112" s="47"/>
      <c r="X112" s="47"/>
      <c r="Y112" s="47"/>
      <c r="Z112" s="47"/>
      <c r="AA112" s="47"/>
      <c r="AB112" s="47"/>
      <c r="AC112" s="47"/>
      <c r="AD112" s="47"/>
    </row>
    <row r="113" spans="1:30" ht="12.75" customHeight="1" x14ac:dyDescent="0.2">
      <c r="A113" s="47"/>
      <c r="B113" s="47"/>
      <c r="C113" s="47"/>
      <c r="D113" s="47"/>
      <c r="E113" s="47"/>
      <c r="F113" s="47"/>
      <c r="G113" s="47"/>
      <c r="H113" s="47"/>
      <c r="I113" s="47"/>
      <c r="J113" s="47"/>
      <c r="K113" s="47"/>
      <c r="L113" s="47"/>
      <c r="M113" s="47"/>
      <c r="N113" s="47"/>
      <c r="O113" s="47"/>
      <c r="P113" s="47"/>
      <c r="Q113" s="47"/>
      <c r="R113" s="47"/>
      <c r="S113" s="47"/>
      <c r="T113" s="47"/>
      <c r="U113" s="47"/>
      <c r="V113" s="47"/>
      <c r="W113" s="47"/>
      <c r="X113" s="47"/>
      <c r="Y113" s="47"/>
      <c r="Z113" s="47"/>
      <c r="AA113" s="47"/>
      <c r="AB113" s="47"/>
      <c r="AC113" s="47"/>
      <c r="AD113" s="47"/>
    </row>
    <row r="114" spans="1:30" ht="12.75" customHeight="1" x14ac:dyDescent="0.2">
      <c r="A114" s="47"/>
      <c r="B114" s="47"/>
      <c r="C114" s="47"/>
      <c r="D114" s="47"/>
      <c r="E114" s="47"/>
      <c r="F114" s="47"/>
      <c r="G114" s="47"/>
      <c r="H114" s="47"/>
      <c r="I114" s="47"/>
      <c r="J114" s="47"/>
      <c r="K114" s="47"/>
      <c r="L114" s="47"/>
      <c r="M114" s="47"/>
      <c r="N114" s="47"/>
      <c r="O114" s="47"/>
      <c r="P114" s="47"/>
      <c r="Q114" s="47"/>
      <c r="R114" s="47"/>
      <c r="S114" s="47"/>
      <c r="T114" s="47"/>
      <c r="U114" s="47"/>
      <c r="V114" s="47"/>
      <c r="W114" s="47"/>
      <c r="X114" s="47"/>
      <c r="Y114" s="47"/>
      <c r="Z114" s="47"/>
      <c r="AA114" s="47"/>
      <c r="AB114" s="47"/>
      <c r="AC114" s="47"/>
      <c r="AD114" s="47"/>
    </row>
    <row r="115" spans="1:30" ht="12.75" customHeight="1" x14ac:dyDescent="0.2">
      <c r="A115" s="47"/>
      <c r="B115" s="47"/>
      <c r="C115" s="47"/>
      <c r="D115" s="47"/>
      <c r="E115" s="47"/>
      <c r="F115" s="47"/>
      <c r="G115" s="47"/>
      <c r="H115" s="47"/>
      <c r="I115" s="47"/>
      <c r="J115" s="47"/>
      <c r="K115" s="47"/>
      <c r="L115" s="47"/>
      <c r="M115" s="47"/>
      <c r="N115" s="47"/>
      <c r="O115" s="47"/>
      <c r="P115" s="47"/>
      <c r="Q115" s="47"/>
      <c r="R115" s="47"/>
      <c r="S115" s="47"/>
      <c r="T115" s="47"/>
      <c r="U115" s="47"/>
      <c r="V115" s="47"/>
      <c r="W115" s="47"/>
      <c r="X115" s="47"/>
      <c r="Y115" s="47"/>
      <c r="Z115" s="47"/>
      <c r="AA115" s="47"/>
      <c r="AB115" s="47"/>
      <c r="AC115" s="47"/>
      <c r="AD115" s="47"/>
    </row>
    <row r="116" spans="1:30" ht="12.75" customHeight="1" x14ac:dyDescent="0.2">
      <c r="A116" s="89"/>
      <c r="B116" s="89"/>
      <c r="C116" s="89"/>
      <c r="D116" s="89"/>
      <c r="E116" s="47"/>
      <c r="F116" s="47"/>
      <c r="G116" s="47"/>
      <c r="H116" s="47"/>
      <c r="I116" s="47"/>
      <c r="J116" s="47"/>
      <c r="K116" s="47"/>
      <c r="L116" s="47"/>
      <c r="M116" s="47"/>
      <c r="N116" s="47"/>
      <c r="O116" s="47"/>
      <c r="P116" s="47"/>
      <c r="Q116" s="47"/>
      <c r="R116" s="47"/>
      <c r="S116" s="47"/>
      <c r="T116" s="47"/>
      <c r="U116" s="47"/>
      <c r="V116" s="47"/>
      <c r="W116" s="47"/>
      <c r="X116" s="47"/>
      <c r="Y116" s="47"/>
      <c r="Z116" s="47"/>
      <c r="AA116" s="47"/>
      <c r="AB116" s="47"/>
      <c r="AC116" s="47"/>
      <c r="AD116" s="47"/>
    </row>
    <row r="117" spans="1:30" ht="12.75" customHeight="1" x14ac:dyDescent="0.2">
      <c r="A117" s="89"/>
      <c r="B117" s="89"/>
      <c r="C117" s="89"/>
      <c r="D117" s="89"/>
      <c r="E117" s="47"/>
      <c r="F117" s="47"/>
      <c r="G117" s="47"/>
      <c r="H117" s="47"/>
      <c r="I117" s="47"/>
      <c r="J117" s="47"/>
      <c r="K117" s="47"/>
      <c r="L117" s="47"/>
      <c r="M117" s="47"/>
      <c r="N117" s="47"/>
      <c r="O117" s="47"/>
      <c r="P117" s="47"/>
      <c r="Q117" s="47"/>
      <c r="R117" s="47"/>
      <c r="S117" s="47"/>
      <c r="T117" s="47"/>
      <c r="U117" s="47"/>
      <c r="V117" s="47"/>
      <c r="W117" s="47"/>
      <c r="X117" s="47"/>
      <c r="Y117" s="47"/>
      <c r="Z117" s="47"/>
      <c r="AA117" s="47"/>
      <c r="AB117" s="47"/>
      <c r="AC117" s="47"/>
      <c r="AD117" s="47"/>
    </row>
    <row r="118" spans="1:30" ht="12.75" customHeight="1" x14ac:dyDescent="0.2">
      <c r="A118" s="89"/>
      <c r="B118" s="89"/>
      <c r="C118" s="89"/>
      <c r="D118" s="89"/>
      <c r="E118" s="47"/>
      <c r="F118" s="47"/>
      <c r="G118" s="47"/>
      <c r="H118" s="47"/>
      <c r="I118" s="47"/>
      <c r="J118" s="47"/>
      <c r="K118" s="47"/>
      <c r="L118" s="47"/>
      <c r="M118" s="47"/>
      <c r="N118" s="47"/>
      <c r="O118" s="47"/>
      <c r="P118" s="47"/>
      <c r="Q118" s="47"/>
      <c r="R118" s="47"/>
      <c r="S118" s="47"/>
      <c r="T118" s="47"/>
      <c r="U118" s="47"/>
      <c r="V118" s="47"/>
      <c r="W118" s="47"/>
      <c r="X118" s="47"/>
      <c r="Y118" s="47"/>
      <c r="Z118" s="47"/>
      <c r="AA118" s="47"/>
      <c r="AB118" s="47"/>
      <c r="AC118" s="47"/>
      <c r="AD118" s="47"/>
    </row>
    <row r="119" spans="1:30" ht="12.75" customHeight="1" x14ac:dyDescent="0.2">
      <c r="A119" s="89"/>
      <c r="B119" s="89"/>
      <c r="C119" s="89"/>
      <c r="D119" s="89"/>
      <c r="E119" s="47"/>
      <c r="F119" s="47"/>
      <c r="G119" s="47"/>
      <c r="H119" s="47"/>
      <c r="I119" s="47"/>
      <c r="J119" s="47"/>
      <c r="K119" s="47"/>
      <c r="L119" s="47"/>
      <c r="M119" s="47"/>
      <c r="N119" s="47"/>
      <c r="O119" s="47"/>
      <c r="P119" s="47"/>
      <c r="Q119" s="47"/>
      <c r="R119" s="47"/>
      <c r="S119" s="47"/>
      <c r="T119" s="47"/>
      <c r="U119" s="47"/>
      <c r="V119" s="47"/>
      <c r="W119" s="47"/>
      <c r="X119" s="47"/>
      <c r="Y119" s="47"/>
      <c r="Z119" s="47"/>
      <c r="AA119" s="47"/>
      <c r="AB119" s="47"/>
      <c r="AC119" s="47"/>
      <c r="AD119" s="47"/>
    </row>
    <row r="120" spans="1:30" ht="12.75" customHeight="1" x14ac:dyDescent="0.2">
      <c r="A120" s="89"/>
      <c r="B120" s="89"/>
      <c r="C120" s="89"/>
      <c r="D120" s="89"/>
      <c r="E120" s="47"/>
      <c r="F120" s="47"/>
      <c r="G120" s="47"/>
      <c r="H120" s="47"/>
      <c r="I120" s="47"/>
      <c r="J120" s="47"/>
      <c r="K120" s="47"/>
      <c r="L120" s="47"/>
      <c r="M120" s="47"/>
      <c r="N120" s="47"/>
      <c r="O120" s="47"/>
      <c r="P120" s="47"/>
      <c r="Q120" s="47"/>
      <c r="R120" s="47"/>
      <c r="S120" s="47"/>
      <c r="T120" s="47"/>
      <c r="U120" s="47"/>
      <c r="V120" s="47"/>
      <c r="W120" s="47"/>
      <c r="X120" s="47"/>
      <c r="Y120" s="47"/>
      <c r="Z120" s="47"/>
      <c r="AA120" s="47"/>
      <c r="AB120" s="47"/>
      <c r="AC120" s="47"/>
      <c r="AD120" s="47"/>
    </row>
    <row r="121" spans="1:30" ht="12.75" customHeight="1" x14ac:dyDescent="0.2">
      <c r="A121" s="89"/>
      <c r="B121" s="89"/>
      <c r="C121" s="89"/>
      <c r="D121" s="89"/>
      <c r="E121" s="47"/>
      <c r="F121" s="47"/>
      <c r="G121" s="47"/>
      <c r="H121" s="47"/>
      <c r="I121" s="47"/>
      <c r="J121" s="47"/>
      <c r="K121" s="47"/>
      <c r="L121" s="47"/>
      <c r="M121" s="47"/>
      <c r="N121" s="47"/>
      <c r="O121" s="47"/>
      <c r="P121" s="47"/>
      <c r="Q121" s="47"/>
      <c r="R121" s="47"/>
      <c r="S121" s="47"/>
      <c r="T121" s="47"/>
      <c r="U121" s="47"/>
      <c r="V121" s="47"/>
      <c r="W121" s="47"/>
      <c r="X121" s="47"/>
      <c r="Y121" s="47"/>
      <c r="Z121" s="47"/>
      <c r="AA121" s="47"/>
      <c r="AB121" s="47"/>
      <c r="AC121" s="47"/>
      <c r="AD121" s="47"/>
    </row>
    <row r="122" spans="1:30" ht="12.75" customHeight="1" x14ac:dyDescent="0.2">
      <c r="A122" s="89"/>
      <c r="B122" s="89"/>
      <c r="C122" s="89"/>
      <c r="D122" s="89"/>
      <c r="E122" s="47"/>
      <c r="F122" s="47"/>
      <c r="G122" s="47"/>
      <c r="H122" s="47"/>
      <c r="I122" s="47"/>
      <c r="J122" s="47"/>
      <c r="K122" s="47"/>
      <c r="L122" s="47"/>
      <c r="M122" s="47"/>
      <c r="N122" s="47"/>
      <c r="O122" s="47"/>
      <c r="P122" s="47"/>
      <c r="Q122" s="47"/>
      <c r="R122" s="47"/>
      <c r="S122" s="47"/>
      <c r="T122" s="47"/>
      <c r="U122" s="47"/>
      <c r="V122" s="47"/>
      <c r="W122" s="47"/>
      <c r="X122" s="47"/>
      <c r="Y122" s="47"/>
      <c r="Z122" s="47"/>
      <c r="AA122" s="47"/>
      <c r="AB122" s="47"/>
      <c r="AC122" s="47"/>
      <c r="AD122" s="47"/>
    </row>
    <row r="123" spans="1:30" ht="12.75" customHeight="1" x14ac:dyDescent="0.2">
      <c r="A123" s="90"/>
      <c r="B123" s="90"/>
      <c r="C123" s="90"/>
      <c r="D123" s="90"/>
      <c r="E123" s="90"/>
      <c r="F123" s="47"/>
      <c r="G123" s="47"/>
      <c r="H123" s="47"/>
      <c r="I123" s="47"/>
      <c r="J123" s="47"/>
      <c r="K123" s="47"/>
      <c r="L123" s="47"/>
      <c r="M123" s="47"/>
      <c r="N123" s="47"/>
      <c r="O123" s="47"/>
      <c r="P123" s="47"/>
      <c r="Q123" s="47"/>
      <c r="R123" s="47"/>
      <c r="S123" s="47"/>
      <c r="T123" s="47"/>
      <c r="U123" s="47"/>
      <c r="V123" s="47"/>
      <c r="W123" s="47"/>
      <c r="X123" s="47"/>
      <c r="Y123" s="47"/>
      <c r="Z123" s="47"/>
      <c r="AA123" s="47"/>
      <c r="AB123" s="47"/>
      <c r="AC123" s="47"/>
      <c r="AD123" s="47"/>
    </row>
    <row r="124" spans="1:30" ht="12.75" customHeight="1" x14ac:dyDescent="0.2">
      <c r="A124" s="91">
        <f>C12</f>
        <v>24463.02</v>
      </c>
      <c r="B124" s="90" t="str">
        <f>B12</f>
        <v>SERVIÇOS PRELIMINARES (ORLA FLUVIAL)</v>
      </c>
      <c r="C124" s="90" t="s">
        <v>2344</v>
      </c>
      <c r="D124" s="90"/>
      <c r="E124" s="90"/>
      <c r="F124" s="47"/>
      <c r="G124" s="47"/>
      <c r="H124" s="47"/>
      <c r="I124" s="47"/>
      <c r="J124" s="47"/>
      <c r="K124" s="47"/>
      <c r="L124" s="47"/>
      <c r="M124" s="47"/>
      <c r="N124" s="47"/>
      <c r="O124" s="47"/>
      <c r="P124" s="47"/>
      <c r="Q124" s="47"/>
      <c r="R124" s="47"/>
      <c r="S124" s="47"/>
      <c r="T124" s="47"/>
      <c r="U124" s="47"/>
      <c r="V124" s="47"/>
      <c r="W124" s="47"/>
      <c r="X124" s="47"/>
      <c r="Y124" s="47"/>
      <c r="Z124" s="47"/>
      <c r="AA124" s="47"/>
      <c r="AB124" s="47"/>
      <c r="AC124" s="47"/>
      <c r="AD124" s="47"/>
    </row>
    <row r="125" spans="1:30" ht="12.75" customHeight="1" x14ac:dyDescent="0.2">
      <c r="A125" s="91">
        <f>C14</f>
        <v>72524.149999999994</v>
      </c>
      <c r="B125" s="90" t="str">
        <f>B14</f>
        <v>DEMOLIÇÃOS E REMOÇÃO</v>
      </c>
      <c r="C125" s="90" t="s">
        <v>2345</v>
      </c>
      <c r="D125" s="90"/>
      <c r="E125" s="90"/>
      <c r="F125" s="47"/>
      <c r="G125" s="47"/>
      <c r="H125" s="47"/>
      <c r="I125" s="47"/>
      <c r="J125" s="47"/>
      <c r="K125" s="47"/>
      <c r="L125" s="47"/>
      <c r="M125" s="47"/>
      <c r="N125" s="47"/>
      <c r="O125" s="47"/>
      <c r="P125" s="47"/>
      <c r="Q125" s="47"/>
      <c r="R125" s="47"/>
      <c r="S125" s="47"/>
      <c r="T125" s="47"/>
      <c r="U125" s="47"/>
      <c r="V125" s="47"/>
      <c r="W125" s="47"/>
      <c r="X125" s="47"/>
      <c r="Y125" s="47"/>
      <c r="Z125" s="47"/>
      <c r="AA125" s="47"/>
      <c r="AB125" s="47"/>
      <c r="AC125" s="47"/>
      <c r="AD125" s="47"/>
    </row>
    <row r="126" spans="1:30" ht="12.75" customHeight="1" x14ac:dyDescent="0.2">
      <c r="A126" s="91">
        <f>C16</f>
        <v>21254.18</v>
      </c>
      <c r="B126" s="90" t="str">
        <f>B16</f>
        <v>MOVIMENTO DE TERRA PARA FUNDAÇÕES</v>
      </c>
      <c r="C126" s="90" t="s">
        <v>2346</v>
      </c>
      <c r="D126" s="90"/>
      <c r="E126" s="90"/>
      <c r="F126" s="47"/>
      <c r="G126" s="47"/>
      <c r="H126" s="47"/>
      <c r="I126" s="47"/>
      <c r="J126" s="47"/>
      <c r="K126" s="47"/>
      <c r="L126" s="47"/>
      <c r="M126" s="47"/>
      <c r="N126" s="47"/>
      <c r="O126" s="47"/>
      <c r="P126" s="47"/>
      <c r="Q126" s="47"/>
      <c r="R126" s="47"/>
      <c r="S126" s="47"/>
      <c r="T126" s="47"/>
      <c r="U126" s="47"/>
      <c r="V126" s="47"/>
      <c r="W126" s="47"/>
      <c r="X126" s="47"/>
      <c r="Y126" s="47"/>
      <c r="Z126" s="47"/>
      <c r="AA126" s="47"/>
      <c r="AB126" s="47"/>
      <c r="AC126" s="47"/>
      <c r="AD126" s="47"/>
    </row>
    <row r="127" spans="1:30" ht="12.75" customHeight="1" x14ac:dyDescent="0.2">
      <c r="A127" s="91">
        <f>C18</f>
        <v>30547.91</v>
      </c>
      <c r="B127" s="90" t="str">
        <f>B18</f>
        <v>FUNDAÇÕES</v>
      </c>
      <c r="C127" s="90" t="s">
        <v>2347</v>
      </c>
      <c r="D127" s="90"/>
      <c r="E127" s="90"/>
      <c r="F127" s="47"/>
      <c r="G127" s="47"/>
      <c r="H127" s="47"/>
      <c r="I127" s="47"/>
      <c r="J127" s="47"/>
      <c r="K127" s="47"/>
      <c r="L127" s="47"/>
      <c r="M127" s="47"/>
      <c r="N127" s="47"/>
      <c r="O127" s="47"/>
      <c r="P127" s="47"/>
      <c r="Q127" s="47"/>
      <c r="R127" s="47"/>
      <c r="S127" s="47"/>
      <c r="T127" s="47"/>
      <c r="U127" s="47"/>
      <c r="V127" s="47"/>
      <c r="W127" s="47"/>
      <c r="X127" s="47"/>
      <c r="Y127" s="47"/>
      <c r="Z127" s="47"/>
      <c r="AA127" s="47"/>
      <c r="AB127" s="47"/>
      <c r="AC127" s="47"/>
      <c r="AD127" s="47"/>
    </row>
    <row r="128" spans="1:30" ht="12.75" customHeight="1" x14ac:dyDescent="0.2">
      <c r="A128" s="91">
        <f>C20</f>
        <v>625866.38</v>
      </c>
      <c r="B128" s="90" t="str">
        <f>B20</f>
        <v>SUPERESTRUTURA</v>
      </c>
      <c r="C128" s="90" t="s">
        <v>2348</v>
      </c>
      <c r="D128" s="90"/>
      <c r="E128" s="90"/>
      <c r="F128" s="47"/>
      <c r="G128" s="47"/>
      <c r="H128" s="47"/>
      <c r="I128" s="47"/>
      <c r="J128" s="47"/>
      <c r="K128" s="47"/>
      <c r="L128" s="47"/>
      <c r="M128" s="47"/>
      <c r="N128" s="47"/>
      <c r="O128" s="47"/>
      <c r="P128" s="47"/>
      <c r="Q128" s="47"/>
      <c r="R128" s="47"/>
      <c r="S128" s="47"/>
      <c r="T128" s="47"/>
      <c r="U128" s="47"/>
      <c r="V128" s="47"/>
      <c r="W128" s="47"/>
      <c r="X128" s="47"/>
      <c r="Y128" s="47"/>
      <c r="Z128" s="47"/>
      <c r="AA128" s="47"/>
      <c r="AB128" s="47"/>
      <c r="AC128" s="47"/>
      <c r="AD128" s="47"/>
    </row>
    <row r="129" spans="1:30" ht="12.75" customHeight="1" x14ac:dyDescent="0.2">
      <c r="A129" s="91">
        <f>C22</f>
        <v>82317.91</v>
      </c>
      <c r="B129" s="90" t="str">
        <f>B22</f>
        <v>SISTEMA DE VEDAÇÃO VERTICAL</v>
      </c>
      <c r="C129" s="90" t="s">
        <v>2349</v>
      </c>
      <c r="D129" s="90"/>
      <c r="E129" s="90"/>
      <c r="F129" s="89"/>
      <c r="G129" s="89"/>
      <c r="H129" s="47"/>
      <c r="I129" s="47"/>
      <c r="J129" s="47"/>
      <c r="K129" s="47"/>
      <c r="L129" s="47"/>
      <c r="M129" s="47"/>
      <c r="N129" s="47"/>
      <c r="O129" s="47"/>
      <c r="P129" s="47"/>
      <c r="Q129" s="47"/>
      <c r="R129" s="47"/>
      <c r="S129" s="47"/>
      <c r="T129" s="47"/>
      <c r="U129" s="47"/>
      <c r="V129" s="47"/>
      <c r="W129" s="47"/>
      <c r="X129" s="47"/>
      <c r="Y129" s="47"/>
      <c r="Z129" s="47"/>
      <c r="AA129" s="47"/>
      <c r="AB129" s="47"/>
      <c r="AC129" s="47"/>
      <c r="AD129" s="47"/>
    </row>
    <row r="130" spans="1:30" ht="12.75" customHeight="1" x14ac:dyDescent="0.2">
      <c r="A130" s="91">
        <f>C24</f>
        <v>386611.86</v>
      </c>
      <c r="B130" s="90" t="str">
        <f>B24</f>
        <v>SISTEMA DE PISO E PAVIMENTAÇÃO</v>
      </c>
      <c r="C130" s="90" t="s">
        <v>2350</v>
      </c>
      <c r="D130" s="90"/>
      <c r="E130" s="90"/>
      <c r="F130" s="89"/>
      <c r="G130" s="89"/>
      <c r="H130" s="47"/>
      <c r="I130" s="47"/>
      <c r="J130" s="47"/>
      <c r="K130" s="47"/>
      <c r="L130" s="47"/>
      <c r="M130" s="47"/>
      <c r="N130" s="47"/>
      <c r="O130" s="47"/>
      <c r="P130" s="47"/>
      <c r="Q130" s="47"/>
      <c r="R130" s="47"/>
      <c r="S130" s="47"/>
      <c r="T130" s="47"/>
      <c r="U130" s="47"/>
      <c r="V130" s="47"/>
      <c r="W130" s="47"/>
      <c r="X130" s="47"/>
      <c r="Y130" s="47"/>
      <c r="Z130" s="47"/>
      <c r="AA130" s="47"/>
      <c r="AB130" s="47"/>
      <c r="AC130" s="47"/>
      <c r="AD130" s="47"/>
    </row>
    <row r="131" spans="1:30" ht="12.75" customHeight="1" x14ac:dyDescent="0.2">
      <c r="A131" s="91">
        <f>C26</f>
        <v>145257.07999999999</v>
      </c>
      <c r="B131" s="90" t="str">
        <f>B26</f>
        <v>REVESTIMENTOS INTERNO E EXTERNO</v>
      </c>
      <c r="C131" s="90" t="s">
        <v>2351</v>
      </c>
      <c r="D131" s="90"/>
      <c r="E131" s="90"/>
      <c r="F131" s="89"/>
      <c r="G131" s="89"/>
      <c r="H131" s="47"/>
      <c r="I131" s="47"/>
      <c r="J131" s="47"/>
      <c r="K131" s="47"/>
      <c r="L131" s="47"/>
      <c r="M131" s="47"/>
      <c r="N131" s="47"/>
      <c r="O131" s="47"/>
      <c r="P131" s="47"/>
      <c r="Q131" s="47"/>
      <c r="R131" s="47"/>
      <c r="S131" s="47"/>
      <c r="T131" s="47"/>
      <c r="U131" s="47"/>
      <c r="V131" s="47"/>
      <c r="W131" s="47"/>
      <c r="X131" s="47"/>
      <c r="Y131" s="47"/>
      <c r="Z131" s="47"/>
      <c r="AA131" s="47"/>
      <c r="AB131" s="47"/>
      <c r="AC131" s="47"/>
      <c r="AD131" s="47"/>
    </row>
    <row r="132" spans="1:30" ht="12.75" customHeight="1" x14ac:dyDescent="0.2">
      <c r="A132" s="91" t="e">
        <f>#REF!</f>
        <v>#REF!</v>
      </c>
      <c r="B132" s="90" t="e">
        <f>#REF!</f>
        <v>#REF!</v>
      </c>
      <c r="C132" s="90" t="s">
        <v>2352</v>
      </c>
      <c r="D132" s="90"/>
      <c r="E132" s="90"/>
      <c r="F132" s="89"/>
      <c r="G132" s="89"/>
      <c r="H132" s="47"/>
      <c r="I132" s="47"/>
      <c r="J132" s="47"/>
      <c r="K132" s="47"/>
      <c r="L132" s="47"/>
      <c r="M132" s="47"/>
      <c r="N132" s="47"/>
      <c r="O132" s="47"/>
      <c r="P132" s="47"/>
      <c r="Q132" s="47"/>
      <c r="R132" s="47"/>
      <c r="S132" s="47"/>
      <c r="T132" s="47"/>
      <c r="U132" s="47"/>
      <c r="V132" s="47"/>
      <c r="W132" s="47"/>
      <c r="X132" s="47"/>
      <c r="Y132" s="47"/>
      <c r="Z132" s="47"/>
      <c r="AA132" s="47"/>
      <c r="AB132" s="47"/>
      <c r="AC132" s="47"/>
      <c r="AD132" s="47"/>
    </row>
    <row r="133" spans="1:30" ht="12.75" customHeight="1" x14ac:dyDescent="0.2">
      <c r="A133" s="91">
        <f>C28</f>
        <v>87314.11</v>
      </c>
      <c r="B133" s="90" t="str">
        <f>B28</f>
        <v>ESQUADRIAS</v>
      </c>
      <c r="C133" s="90" t="s">
        <v>2353</v>
      </c>
      <c r="D133" s="90"/>
      <c r="E133" s="90"/>
      <c r="F133" s="89"/>
      <c r="G133" s="89"/>
      <c r="H133" s="47"/>
      <c r="I133" s="47"/>
      <c r="J133" s="47"/>
      <c r="K133" s="47"/>
      <c r="L133" s="47"/>
      <c r="M133" s="47"/>
      <c r="N133" s="47"/>
      <c r="O133" s="47"/>
      <c r="P133" s="47"/>
      <c r="Q133" s="47"/>
      <c r="R133" s="47"/>
      <c r="S133" s="47"/>
      <c r="T133" s="47"/>
      <c r="U133" s="47"/>
      <c r="V133" s="47"/>
      <c r="W133" s="47"/>
      <c r="X133" s="47"/>
      <c r="Y133" s="47"/>
      <c r="Z133" s="47"/>
      <c r="AA133" s="47"/>
      <c r="AB133" s="47"/>
      <c r="AC133" s="47"/>
      <c r="AD133" s="47"/>
    </row>
    <row r="134" spans="1:30" ht="12.75" customHeight="1" x14ac:dyDescent="0.2">
      <c r="A134" s="91">
        <f>C30</f>
        <v>38257.82</v>
      </c>
      <c r="B134" s="90" t="str">
        <f>B30</f>
        <v>IMPERMEABILIZAÇÃO</v>
      </c>
      <c r="C134" s="90" t="s">
        <v>2354</v>
      </c>
      <c r="D134" s="90"/>
      <c r="E134" s="90"/>
      <c r="F134" s="89"/>
      <c r="G134" s="89"/>
      <c r="H134" s="47"/>
      <c r="I134" s="47"/>
      <c r="J134" s="47"/>
      <c r="K134" s="47"/>
      <c r="L134" s="47"/>
      <c r="M134" s="47"/>
      <c r="N134" s="47"/>
      <c r="O134" s="47"/>
      <c r="P134" s="47"/>
      <c r="Q134" s="47"/>
      <c r="R134" s="47"/>
      <c r="S134" s="47"/>
      <c r="T134" s="47"/>
      <c r="U134" s="47"/>
      <c r="V134" s="47"/>
      <c r="W134" s="47"/>
      <c r="X134" s="47"/>
      <c r="Y134" s="47"/>
      <c r="Z134" s="47"/>
      <c r="AA134" s="47"/>
      <c r="AB134" s="47"/>
      <c r="AC134" s="47"/>
      <c r="AD134" s="47"/>
    </row>
    <row r="135" spans="1:30" ht="12.75" customHeight="1" x14ac:dyDescent="0.2">
      <c r="A135" s="91">
        <f>C32</f>
        <v>23479.62</v>
      </c>
      <c r="B135" s="90" t="str">
        <f>B32</f>
        <v>PINTURA E ACABAMENTO</v>
      </c>
      <c r="C135" s="90" t="s">
        <v>2355</v>
      </c>
      <c r="D135" s="90"/>
      <c r="E135" s="90"/>
      <c r="F135" s="89"/>
      <c r="G135" s="89"/>
      <c r="H135" s="47"/>
      <c r="I135" s="47"/>
      <c r="J135" s="47"/>
      <c r="K135" s="47"/>
      <c r="L135" s="47"/>
      <c r="M135" s="47"/>
      <c r="N135" s="47"/>
      <c r="O135" s="47"/>
      <c r="P135" s="47"/>
      <c r="Q135" s="47"/>
      <c r="R135" s="47"/>
      <c r="S135" s="47"/>
      <c r="T135" s="47"/>
      <c r="U135" s="47"/>
      <c r="V135" s="47"/>
      <c r="W135" s="47"/>
      <c r="X135" s="47"/>
      <c r="Y135" s="47"/>
      <c r="Z135" s="47"/>
      <c r="AA135" s="47"/>
      <c r="AB135" s="47"/>
      <c r="AC135" s="47"/>
      <c r="AD135" s="47"/>
    </row>
    <row r="136" spans="1:30" ht="12.75" customHeight="1" x14ac:dyDescent="0.2">
      <c r="A136" s="91">
        <f>C34</f>
        <v>14688.99</v>
      </c>
      <c r="B136" s="90" t="str">
        <f>B34</f>
        <v>INSTALAÇÃO HIDRÁULICA</v>
      </c>
      <c r="C136" s="90" t="s">
        <v>2356</v>
      </c>
      <c r="D136" s="90"/>
      <c r="E136" s="90"/>
      <c r="F136" s="89"/>
      <c r="G136" s="89"/>
      <c r="H136" s="47"/>
      <c r="I136" s="47"/>
      <c r="J136" s="47"/>
      <c r="K136" s="47"/>
      <c r="L136" s="47"/>
      <c r="M136" s="47"/>
      <c r="N136" s="47"/>
      <c r="O136" s="47"/>
      <c r="P136" s="47"/>
      <c r="Q136" s="47"/>
      <c r="R136" s="47"/>
      <c r="S136" s="47"/>
      <c r="T136" s="47"/>
      <c r="U136" s="47"/>
      <c r="V136" s="47"/>
      <c r="W136" s="47"/>
      <c r="X136" s="47"/>
      <c r="Y136" s="47"/>
      <c r="Z136" s="47"/>
      <c r="AA136" s="47"/>
      <c r="AB136" s="47"/>
      <c r="AC136" s="47"/>
      <c r="AD136" s="47"/>
    </row>
    <row r="137" spans="1:30" ht="12.75" customHeight="1" x14ac:dyDescent="0.2">
      <c r="A137" s="91">
        <f>C36</f>
        <v>4903.82</v>
      </c>
      <c r="B137" s="90" t="str">
        <f>B36</f>
        <v>DRENAGEM DE ÁGUAS PLUVIAIS</v>
      </c>
      <c r="C137" s="90" t="s">
        <v>2357</v>
      </c>
      <c r="D137" s="90"/>
      <c r="E137" s="90"/>
      <c r="F137" s="89"/>
      <c r="G137" s="89"/>
      <c r="H137" s="47"/>
      <c r="I137" s="47"/>
      <c r="J137" s="47"/>
      <c r="K137" s="47"/>
      <c r="L137" s="47"/>
      <c r="M137" s="47"/>
      <c r="N137" s="47"/>
      <c r="O137" s="47"/>
      <c r="P137" s="47"/>
      <c r="Q137" s="47"/>
      <c r="R137" s="47"/>
      <c r="S137" s="47"/>
      <c r="T137" s="47"/>
      <c r="U137" s="47"/>
      <c r="V137" s="47"/>
      <c r="W137" s="47"/>
      <c r="X137" s="47"/>
      <c r="Y137" s="47"/>
      <c r="Z137" s="47"/>
      <c r="AA137" s="47"/>
      <c r="AB137" s="47"/>
      <c r="AC137" s="47"/>
      <c r="AD137" s="47"/>
    </row>
    <row r="138" spans="1:30" ht="12.75" customHeight="1" x14ac:dyDescent="0.2">
      <c r="A138" s="91" t="e">
        <f>#REF!</f>
        <v>#REF!</v>
      </c>
      <c r="B138" s="90" t="e">
        <f>#REF!</f>
        <v>#REF!</v>
      </c>
      <c r="C138" s="90" t="s">
        <v>2358</v>
      </c>
      <c r="D138" s="90"/>
      <c r="E138" s="90"/>
      <c r="F138" s="89"/>
      <c r="G138" s="89"/>
      <c r="H138" s="47"/>
      <c r="I138" s="47"/>
      <c r="J138" s="47"/>
      <c r="K138" s="47"/>
      <c r="L138" s="47"/>
      <c r="M138" s="47"/>
      <c r="N138" s="47"/>
      <c r="O138" s="47"/>
      <c r="P138" s="47"/>
      <c r="Q138" s="47"/>
      <c r="R138" s="47"/>
      <c r="S138" s="47"/>
      <c r="T138" s="47"/>
      <c r="U138" s="47"/>
      <c r="V138" s="47"/>
      <c r="W138" s="47"/>
      <c r="X138" s="47"/>
      <c r="Y138" s="47"/>
      <c r="Z138" s="47"/>
      <c r="AA138" s="47"/>
      <c r="AB138" s="47"/>
      <c r="AC138" s="47"/>
      <c r="AD138" s="47"/>
    </row>
    <row r="139" spans="1:30" ht="12.75" customHeight="1" x14ac:dyDescent="0.2">
      <c r="A139" s="91">
        <f>C38</f>
        <v>52773.45</v>
      </c>
      <c r="B139" s="90" t="str">
        <f>B38</f>
        <v>INSTALAÇÃO SANITÁRIA</v>
      </c>
      <c r="C139" s="90" t="s">
        <v>2359</v>
      </c>
      <c r="D139" s="90"/>
      <c r="E139" s="90"/>
      <c r="F139" s="89"/>
      <c r="G139" s="89"/>
      <c r="H139" s="47"/>
      <c r="I139" s="47"/>
      <c r="J139" s="47"/>
      <c r="K139" s="47"/>
      <c r="L139" s="47"/>
      <c r="M139" s="47"/>
      <c r="N139" s="47"/>
      <c r="O139" s="47"/>
      <c r="P139" s="47"/>
      <c r="Q139" s="47"/>
      <c r="R139" s="47"/>
      <c r="S139" s="47"/>
      <c r="T139" s="47"/>
      <c r="U139" s="47"/>
      <c r="V139" s="47"/>
      <c r="W139" s="47"/>
      <c r="X139" s="47"/>
      <c r="Y139" s="47"/>
      <c r="Z139" s="47"/>
      <c r="AA139" s="47"/>
      <c r="AB139" s="47"/>
      <c r="AC139" s="47"/>
      <c r="AD139" s="47"/>
    </row>
    <row r="140" spans="1:30" ht="12.75" customHeight="1" x14ac:dyDescent="0.2">
      <c r="A140" s="91">
        <f>C40</f>
        <v>48286.7</v>
      </c>
      <c r="B140" s="90" t="str">
        <f>B40</f>
        <v>LOUÇAS E METAIS</v>
      </c>
      <c r="C140" s="90" t="s">
        <v>2360</v>
      </c>
      <c r="D140" s="90"/>
      <c r="E140" s="90"/>
      <c r="F140" s="89"/>
      <c r="G140" s="89"/>
      <c r="H140" s="47"/>
      <c r="I140" s="47"/>
      <c r="J140" s="47"/>
      <c r="K140" s="47"/>
      <c r="L140" s="47"/>
      <c r="M140" s="47"/>
      <c r="N140" s="47"/>
      <c r="O140" s="47"/>
      <c r="P140" s="47"/>
      <c r="Q140" s="47"/>
      <c r="R140" s="47"/>
      <c r="S140" s="47"/>
      <c r="T140" s="47"/>
      <c r="U140" s="47"/>
      <c r="V140" s="47"/>
      <c r="W140" s="47"/>
      <c r="X140" s="47"/>
      <c r="Y140" s="47"/>
      <c r="Z140" s="47"/>
      <c r="AA140" s="47"/>
      <c r="AB140" s="47"/>
      <c r="AC140" s="47"/>
      <c r="AD140" s="47"/>
    </row>
    <row r="141" spans="1:30" ht="12.75" customHeight="1" x14ac:dyDescent="0.2">
      <c r="A141" s="91" t="e">
        <f>#REF!</f>
        <v>#REF!</v>
      </c>
      <c r="B141" s="90" t="e">
        <f>#REF!</f>
        <v>#REF!</v>
      </c>
      <c r="C141" s="90" t="s">
        <v>2361</v>
      </c>
      <c r="D141" s="90"/>
      <c r="E141" s="90"/>
      <c r="F141" s="89"/>
      <c r="G141" s="89"/>
      <c r="H141" s="47"/>
      <c r="I141" s="47"/>
      <c r="J141" s="47"/>
      <c r="K141" s="47"/>
      <c r="L141" s="47"/>
      <c r="M141" s="47"/>
      <c r="N141" s="47"/>
      <c r="O141" s="47"/>
      <c r="P141" s="47"/>
      <c r="Q141" s="47"/>
      <c r="R141" s="47"/>
      <c r="S141" s="47"/>
      <c r="T141" s="47"/>
      <c r="U141" s="47"/>
      <c r="V141" s="47"/>
      <c r="W141" s="47"/>
      <c r="X141" s="47"/>
      <c r="Y141" s="47"/>
      <c r="Z141" s="47"/>
      <c r="AA141" s="47"/>
      <c r="AB141" s="47"/>
      <c r="AC141" s="47"/>
      <c r="AD141" s="47"/>
    </row>
    <row r="142" spans="1:30" ht="12.75" customHeight="1" x14ac:dyDescent="0.2">
      <c r="A142" s="91">
        <f>C42</f>
        <v>200628.39</v>
      </c>
      <c r="B142" s="90" t="str">
        <f>B42</f>
        <v>INSTALAÇÃO ELÉTRICA E LÓGICA - 220V</v>
      </c>
      <c r="C142" s="90" t="s">
        <v>2362</v>
      </c>
      <c r="D142" s="90"/>
      <c r="E142" s="90"/>
      <c r="F142" s="89"/>
      <c r="G142" s="89"/>
      <c r="H142" s="47"/>
      <c r="I142" s="47"/>
      <c r="J142" s="47"/>
      <c r="K142" s="47"/>
      <c r="L142" s="47"/>
      <c r="M142" s="47"/>
      <c r="N142" s="47"/>
      <c r="O142" s="47"/>
      <c r="P142" s="47"/>
      <c r="Q142" s="47"/>
      <c r="R142" s="47"/>
      <c r="S142" s="47"/>
      <c r="T142" s="47"/>
      <c r="U142" s="47"/>
      <c r="V142" s="47"/>
      <c r="W142" s="47"/>
      <c r="X142" s="47"/>
      <c r="Y142" s="47"/>
      <c r="Z142" s="47"/>
      <c r="AA142" s="47"/>
      <c r="AB142" s="47"/>
      <c r="AC142" s="47"/>
      <c r="AD142" s="47"/>
    </row>
    <row r="143" spans="1:30" ht="12.75" customHeight="1" x14ac:dyDescent="0.2">
      <c r="A143" s="91" t="e">
        <f t="shared" ref="A143:B144" si="5">#REF!</f>
        <v>#REF!</v>
      </c>
      <c r="B143" s="90" t="e">
        <f t="shared" si="5"/>
        <v>#REF!</v>
      </c>
      <c r="C143" s="90" t="s">
        <v>2363</v>
      </c>
      <c r="D143" s="90"/>
      <c r="E143" s="90"/>
      <c r="F143" s="89"/>
      <c r="G143" s="89"/>
      <c r="H143" s="47"/>
      <c r="I143" s="47"/>
      <c r="J143" s="47"/>
      <c r="K143" s="47"/>
      <c r="L143" s="47"/>
      <c r="M143" s="47"/>
      <c r="N143" s="47"/>
      <c r="O143" s="47"/>
      <c r="P143" s="47"/>
      <c r="Q143" s="47"/>
      <c r="R143" s="47"/>
      <c r="S143" s="47"/>
      <c r="T143" s="47"/>
      <c r="U143" s="47"/>
      <c r="V143" s="47"/>
      <c r="W143" s="47"/>
      <c r="X143" s="47"/>
      <c r="Y143" s="47"/>
      <c r="Z143" s="47"/>
      <c r="AA143" s="47"/>
      <c r="AB143" s="47"/>
      <c r="AC143" s="47"/>
      <c r="AD143" s="47"/>
    </row>
    <row r="144" spans="1:30" ht="12.75" customHeight="1" x14ac:dyDescent="0.2">
      <c r="A144" s="91" t="e">
        <f t="shared" si="5"/>
        <v>#REF!</v>
      </c>
      <c r="B144" s="90" t="e">
        <f t="shared" si="5"/>
        <v>#REF!</v>
      </c>
      <c r="C144" s="90" t="s">
        <v>2364</v>
      </c>
      <c r="D144" s="90"/>
      <c r="E144" s="90"/>
      <c r="F144" s="89"/>
      <c r="G144" s="89"/>
      <c r="H144" s="47"/>
      <c r="I144" s="47"/>
      <c r="J144" s="47"/>
      <c r="K144" s="47"/>
      <c r="L144" s="47"/>
      <c r="M144" s="47"/>
      <c r="N144" s="47"/>
      <c r="O144" s="47"/>
      <c r="P144" s="47"/>
      <c r="Q144" s="47"/>
      <c r="R144" s="47"/>
      <c r="S144" s="47"/>
      <c r="T144" s="47"/>
      <c r="U144" s="47"/>
      <c r="V144" s="47"/>
      <c r="W144" s="47"/>
      <c r="X144" s="47"/>
      <c r="Y144" s="47"/>
      <c r="Z144" s="47"/>
      <c r="AA144" s="47"/>
      <c r="AB144" s="47"/>
      <c r="AC144" s="47"/>
      <c r="AD144" s="47"/>
    </row>
    <row r="145" spans="1:30" ht="12.75" customHeight="1" x14ac:dyDescent="0.2">
      <c r="A145" s="90"/>
      <c r="B145" s="90"/>
      <c r="C145" s="90"/>
      <c r="D145" s="90"/>
      <c r="E145" s="90"/>
      <c r="F145" s="89"/>
      <c r="G145" s="89"/>
      <c r="H145" s="47"/>
      <c r="I145" s="47"/>
      <c r="J145" s="47"/>
      <c r="K145" s="47"/>
      <c r="L145" s="47"/>
      <c r="M145" s="47"/>
      <c r="N145" s="47"/>
      <c r="O145" s="47"/>
      <c r="P145" s="47"/>
      <c r="Q145" s="47"/>
      <c r="R145" s="47"/>
      <c r="S145" s="47"/>
      <c r="T145" s="47"/>
      <c r="U145" s="47"/>
      <c r="V145" s="47"/>
      <c r="W145" s="47"/>
      <c r="X145" s="47"/>
      <c r="Y145" s="47"/>
      <c r="Z145" s="47"/>
      <c r="AA145" s="47"/>
      <c r="AB145" s="47"/>
      <c r="AC145" s="47"/>
      <c r="AD145" s="47"/>
    </row>
    <row r="146" spans="1:30" ht="12.75" customHeight="1" x14ac:dyDescent="0.2">
      <c r="A146" s="90"/>
      <c r="B146" s="90"/>
      <c r="C146" s="90"/>
      <c r="D146" s="90"/>
      <c r="E146" s="90"/>
      <c r="F146" s="89"/>
      <c r="G146" s="89"/>
      <c r="H146" s="47"/>
      <c r="I146" s="47"/>
      <c r="J146" s="47"/>
      <c r="K146" s="47"/>
      <c r="L146" s="47"/>
      <c r="M146" s="47"/>
      <c r="N146" s="47"/>
      <c r="O146" s="47"/>
      <c r="P146" s="47"/>
      <c r="Q146" s="47"/>
      <c r="R146" s="47"/>
      <c r="S146" s="47"/>
      <c r="T146" s="47"/>
      <c r="U146" s="47"/>
      <c r="V146" s="47"/>
      <c r="W146" s="47"/>
      <c r="X146" s="47"/>
      <c r="Y146" s="47"/>
      <c r="Z146" s="47"/>
      <c r="AA146" s="47"/>
      <c r="AB146" s="47"/>
      <c r="AC146" s="47"/>
      <c r="AD146" s="47"/>
    </row>
    <row r="147" spans="1:30" ht="12.75" customHeight="1" x14ac:dyDescent="0.2">
      <c r="A147" s="90"/>
      <c r="B147" s="90"/>
      <c r="C147" s="90"/>
      <c r="D147" s="90"/>
      <c r="E147" s="90"/>
      <c r="F147" s="89"/>
      <c r="G147" s="89"/>
      <c r="H147" s="47"/>
      <c r="I147" s="47"/>
      <c r="J147" s="47"/>
      <c r="K147" s="47"/>
      <c r="L147" s="47"/>
      <c r="M147" s="47"/>
      <c r="N147" s="47"/>
      <c r="O147" s="47"/>
      <c r="P147" s="47"/>
      <c r="Q147" s="47"/>
      <c r="R147" s="47"/>
      <c r="S147" s="47"/>
      <c r="T147" s="47"/>
      <c r="U147" s="47"/>
      <c r="V147" s="47"/>
      <c r="W147" s="47"/>
      <c r="X147" s="47"/>
      <c r="Y147" s="47"/>
      <c r="Z147" s="47"/>
      <c r="AA147" s="47"/>
      <c r="AB147" s="47"/>
      <c r="AC147" s="47"/>
      <c r="AD147" s="47"/>
    </row>
    <row r="148" spans="1:30" ht="12.75" customHeight="1" x14ac:dyDescent="0.2">
      <c r="A148" s="90">
        <v>21</v>
      </c>
      <c r="B148" s="90" t="e">
        <f t="shared" ref="B148:B168" si="6">SMALL($A$124:$A$144,$A148)</f>
        <v>#REF!</v>
      </c>
      <c r="C148" s="90" t="e">
        <f t="shared" ref="C148:C168" si="7">VLOOKUP(B148,$A$124:$B$145,2,0)</f>
        <v>#REF!</v>
      </c>
      <c r="D148" s="90" t="e">
        <f t="shared" ref="D148:D168" si="8">VLOOKUP(B148,$A$124:$C$144,3,0)</f>
        <v>#REF!</v>
      </c>
      <c r="E148" s="90"/>
      <c r="F148" s="89"/>
      <c r="G148" s="89"/>
      <c r="H148" s="47"/>
      <c r="I148" s="47"/>
      <c r="J148" s="47"/>
      <c r="K148" s="47"/>
      <c r="L148" s="47"/>
      <c r="M148" s="47"/>
      <c r="N148" s="47"/>
      <c r="O148" s="47"/>
      <c r="P148" s="47"/>
      <c r="Q148" s="47"/>
      <c r="R148" s="47"/>
      <c r="S148" s="47"/>
      <c r="T148" s="47"/>
      <c r="U148" s="47"/>
      <c r="V148" s="47"/>
      <c r="W148" s="47"/>
      <c r="X148" s="47"/>
      <c r="Y148" s="47"/>
      <c r="Z148" s="47"/>
      <c r="AA148" s="47"/>
      <c r="AB148" s="47"/>
      <c r="AC148" s="47"/>
      <c r="AD148" s="47"/>
    </row>
    <row r="149" spans="1:30" ht="12.75" customHeight="1" x14ac:dyDescent="0.2">
      <c r="A149" s="90">
        <v>20</v>
      </c>
      <c r="B149" s="90" t="e">
        <f t="shared" si="6"/>
        <v>#REF!</v>
      </c>
      <c r="C149" s="90" t="e">
        <f t="shared" si="7"/>
        <v>#REF!</v>
      </c>
      <c r="D149" s="90" t="e">
        <f t="shared" si="8"/>
        <v>#REF!</v>
      </c>
      <c r="E149" s="90"/>
      <c r="F149" s="89"/>
      <c r="G149" s="89"/>
      <c r="H149" s="47"/>
      <c r="I149" s="47"/>
      <c r="J149" s="47"/>
      <c r="K149" s="47"/>
      <c r="L149" s="47"/>
      <c r="M149" s="47"/>
      <c r="N149" s="47"/>
      <c r="O149" s="47"/>
      <c r="P149" s="47"/>
      <c r="Q149" s="47"/>
      <c r="R149" s="47"/>
      <c r="S149" s="47"/>
      <c r="T149" s="47"/>
      <c r="U149" s="47"/>
      <c r="V149" s="47"/>
      <c r="W149" s="47"/>
      <c r="X149" s="47"/>
      <c r="Y149" s="47"/>
      <c r="Z149" s="47"/>
      <c r="AA149" s="47"/>
      <c r="AB149" s="47"/>
      <c r="AC149" s="47"/>
      <c r="AD149" s="47"/>
    </row>
    <row r="150" spans="1:30" ht="12.75" customHeight="1" x14ac:dyDescent="0.2">
      <c r="A150" s="90">
        <v>19</v>
      </c>
      <c r="B150" s="90" t="e">
        <f t="shared" si="6"/>
        <v>#REF!</v>
      </c>
      <c r="C150" s="90" t="e">
        <f t="shared" si="7"/>
        <v>#REF!</v>
      </c>
      <c r="D150" s="90" t="e">
        <f t="shared" si="8"/>
        <v>#REF!</v>
      </c>
      <c r="E150" s="90"/>
      <c r="F150" s="89"/>
      <c r="G150" s="89"/>
      <c r="H150" s="47"/>
      <c r="I150" s="47"/>
      <c r="J150" s="47"/>
      <c r="K150" s="47"/>
      <c r="L150" s="47"/>
      <c r="M150" s="47"/>
      <c r="N150" s="47"/>
      <c r="O150" s="47"/>
      <c r="P150" s="47"/>
      <c r="Q150" s="47"/>
      <c r="R150" s="47"/>
      <c r="S150" s="47"/>
      <c r="T150" s="47"/>
      <c r="U150" s="47"/>
      <c r="V150" s="47"/>
      <c r="W150" s="47"/>
      <c r="X150" s="47"/>
      <c r="Y150" s="47"/>
      <c r="Z150" s="47"/>
      <c r="AA150" s="47"/>
      <c r="AB150" s="47"/>
      <c r="AC150" s="47"/>
      <c r="AD150" s="47"/>
    </row>
    <row r="151" spans="1:30" ht="12.75" customHeight="1" x14ac:dyDescent="0.2">
      <c r="A151" s="90">
        <v>18</v>
      </c>
      <c r="B151" s="90" t="e">
        <f t="shared" si="6"/>
        <v>#REF!</v>
      </c>
      <c r="C151" s="90" t="e">
        <f t="shared" si="7"/>
        <v>#REF!</v>
      </c>
      <c r="D151" s="90" t="e">
        <f t="shared" si="8"/>
        <v>#REF!</v>
      </c>
      <c r="E151" s="90"/>
      <c r="F151" s="89"/>
      <c r="G151" s="89"/>
      <c r="H151" s="47"/>
      <c r="I151" s="47"/>
      <c r="J151" s="47"/>
      <c r="K151" s="47"/>
      <c r="L151" s="47"/>
      <c r="M151" s="47"/>
      <c r="N151" s="47"/>
      <c r="O151" s="47"/>
      <c r="P151" s="47"/>
      <c r="Q151" s="47"/>
      <c r="R151" s="47"/>
      <c r="S151" s="47"/>
      <c r="T151" s="47"/>
      <c r="U151" s="47"/>
      <c r="V151" s="47"/>
      <c r="W151" s="47"/>
      <c r="X151" s="47"/>
      <c r="Y151" s="47"/>
      <c r="Z151" s="47"/>
      <c r="AA151" s="47"/>
      <c r="AB151" s="47"/>
      <c r="AC151" s="47"/>
      <c r="AD151" s="47"/>
    </row>
    <row r="152" spans="1:30" ht="12.75" customHeight="1" x14ac:dyDescent="0.2">
      <c r="A152" s="90">
        <v>17</v>
      </c>
      <c r="B152" s="90" t="e">
        <f t="shared" si="6"/>
        <v>#REF!</v>
      </c>
      <c r="C152" s="90" t="e">
        <f t="shared" si="7"/>
        <v>#REF!</v>
      </c>
      <c r="D152" s="90" t="e">
        <f t="shared" si="8"/>
        <v>#REF!</v>
      </c>
      <c r="E152" s="90"/>
      <c r="F152" s="89"/>
      <c r="G152" s="89"/>
      <c r="H152" s="47"/>
      <c r="I152" s="47"/>
      <c r="J152" s="47"/>
      <c r="K152" s="47"/>
      <c r="L152" s="47"/>
      <c r="M152" s="47"/>
      <c r="N152" s="47"/>
      <c r="O152" s="47"/>
      <c r="P152" s="47"/>
      <c r="Q152" s="47"/>
      <c r="R152" s="47"/>
      <c r="S152" s="47"/>
      <c r="T152" s="47"/>
      <c r="U152" s="47"/>
      <c r="V152" s="47"/>
      <c r="W152" s="47"/>
      <c r="X152" s="47"/>
      <c r="Y152" s="47"/>
      <c r="Z152" s="47"/>
      <c r="AA152" s="47"/>
      <c r="AB152" s="47"/>
      <c r="AC152" s="47"/>
      <c r="AD152" s="47"/>
    </row>
    <row r="153" spans="1:30" ht="12.75" customHeight="1" x14ac:dyDescent="0.2">
      <c r="A153" s="90">
        <v>16</v>
      </c>
      <c r="B153" s="90" t="e">
        <f t="shared" si="6"/>
        <v>#REF!</v>
      </c>
      <c r="C153" s="90" t="e">
        <f t="shared" si="7"/>
        <v>#REF!</v>
      </c>
      <c r="D153" s="90" t="e">
        <f t="shared" si="8"/>
        <v>#REF!</v>
      </c>
      <c r="E153" s="90"/>
      <c r="F153" s="89"/>
      <c r="G153" s="89"/>
      <c r="H153" s="47"/>
      <c r="I153" s="47"/>
      <c r="J153" s="47"/>
      <c r="K153" s="47"/>
      <c r="L153" s="47"/>
      <c r="M153" s="47"/>
      <c r="N153" s="47"/>
      <c r="O153" s="47"/>
      <c r="P153" s="47"/>
      <c r="Q153" s="47"/>
      <c r="R153" s="47"/>
      <c r="S153" s="47"/>
      <c r="T153" s="47"/>
      <c r="U153" s="47"/>
      <c r="V153" s="47"/>
      <c r="W153" s="47"/>
      <c r="X153" s="47"/>
      <c r="Y153" s="47"/>
      <c r="Z153" s="47"/>
      <c r="AA153" s="47"/>
      <c r="AB153" s="47"/>
      <c r="AC153" s="47"/>
      <c r="AD153" s="47"/>
    </row>
    <row r="154" spans="1:30" ht="12.75" customHeight="1" x14ac:dyDescent="0.2">
      <c r="A154" s="90">
        <v>15</v>
      </c>
      <c r="B154" s="90" t="e">
        <f t="shared" si="6"/>
        <v>#REF!</v>
      </c>
      <c r="C154" s="90" t="e">
        <f t="shared" si="7"/>
        <v>#REF!</v>
      </c>
      <c r="D154" s="90" t="e">
        <f t="shared" si="8"/>
        <v>#REF!</v>
      </c>
      <c r="E154" s="90"/>
      <c r="F154" s="89"/>
      <c r="G154" s="89"/>
      <c r="H154" s="47"/>
      <c r="I154" s="47"/>
      <c r="J154" s="47"/>
      <c r="K154" s="47"/>
      <c r="L154" s="47"/>
      <c r="M154" s="47"/>
      <c r="N154" s="47"/>
      <c r="O154" s="47"/>
      <c r="P154" s="47"/>
      <c r="Q154" s="47"/>
      <c r="R154" s="47"/>
      <c r="S154" s="47"/>
      <c r="T154" s="47"/>
      <c r="U154" s="47"/>
      <c r="V154" s="47"/>
      <c r="W154" s="47"/>
      <c r="X154" s="47"/>
      <c r="Y154" s="47"/>
      <c r="Z154" s="47"/>
      <c r="AA154" s="47"/>
      <c r="AB154" s="47"/>
      <c r="AC154" s="47"/>
      <c r="AD154" s="47"/>
    </row>
    <row r="155" spans="1:30" ht="12.75" customHeight="1" x14ac:dyDescent="0.2">
      <c r="A155" s="90">
        <v>14</v>
      </c>
      <c r="B155" s="90" t="e">
        <f t="shared" si="6"/>
        <v>#REF!</v>
      </c>
      <c r="C155" s="90" t="e">
        <f t="shared" si="7"/>
        <v>#REF!</v>
      </c>
      <c r="D155" s="90" t="e">
        <f t="shared" si="8"/>
        <v>#REF!</v>
      </c>
      <c r="E155" s="90"/>
      <c r="F155" s="89"/>
      <c r="G155" s="89"/>
      <c r="H155" s="47"/>
      <c r="I155" s="47"/>
      <c r="J155" s="47"/>
      <c r="K155" s="47"/>
      <c r="L155" s="47"/>
      <c r="M155" s="47"/>
      <c r="N155" s="47"/>
      <c r="O155" s="47"/>
      <c r="P155" s="47"/>
      <c r="Q155" s="47"/>
      <c r="R155" s="47"/>
      <c r="S155" s="47"/>
      <c r="T155" s="47"/>
      <c r="U155" s="47"/>
      <c r="V155" s="47"/>
      <c r="W155" s="47"/>
      <c r="X155" s="47"/>
      <c r="Y155" s="47"/>
      <c r="Z155" s="47"/>
      <c r="AA155" s="47"/>
      <c r="AB155" s="47"/>
      <c r="AC155" s="47"/>
      <c r="AD155" s="47"/>
    </row>
    <row r="156" spans="1:30" ht="12.75" customHeight="1" x14ac:dyDescent="0.2">
      <c r="A156" s="90">
        <v>13</v>
      </c>
      <c r="B156" s="90" t="e">
        <f t="shared" si="6"/>
        <v>#REF!</v>
      </c>
      <c r="C156" s="90" t="e">
        <f t="shared" si="7"/>
        <v>#REF!</v>
      </c>
      <c r="D156" s="90" t="e">
        <f t="shared" si="8"/>
        <v>#REF!</v>
      </c>
      <c r="E156" s="90"/>
      <c r="F156" s="89"/>
      <c r="G156" s="89"/>
      <c r="H156" s="47"/>
      <c r="I156" s="47"/>
      <c r="J156" s="47"/>
      <c r="K156" s="47"/>
      <c r="L156" s="47"/>
      <c r="M156" s="47"/>
      <c r="N156" s="47"/>
      <c r="O156" s="47"/>
      <c r="P156" s="47"/>
      <c r="Q156" s="47"/>
      <c r="R156" s="47"/>
      <c r="S156" s="47"/>
      <c r="T156" s="47"/>
      <c r="U156" s="47"/>
      <c r="V156" s="47"/>
      <c r="W156" s="47"/>
      <c r="X156" s="47"/>
      <c r="Y156" s="47"/>
      <c r="Z156" s="47"/>
      <c r="AA156" s="47"/>
      <c r="AB156" s="47"/>
      <c r="AC156" s="47"/>
      <c r="AD156" s="47"/>
    </row>
    <row r="157" spans="1:30" ht="12.75" customHeight="1" x14ac:dyDescent="0.2">
      <c r="A157" s="90">
        <v>12</v>
      </c>
      <c r="B157" s="90" t="e">
        <f t="shared" si="6"/>
        <v>#REF!</v>
      </c>
      <c r="C157" s="90" t="e">
        <f t="shared" si="7"/>
        <v>#REF!</v>
      </c>
      <c r="D157" s="90" t="e">
        <f t="shared" si="8"/>
        <v>#REF!</v>
      </c>
      <c r="E157" s="90"/>
      <c r="F157" s="89"/>
      <c r="G157" s="89"/>
      <c r="H157" s="47"/>
      <c r="I157" s="47"/>
      <c r="J157" s="47"/>
      <c r="K157" s="47"/>
      <c r="L157" s="47"/>
      <c r="M157" s="47"/>
      <c r="N157" s="47"/>
      <c r="O157" s="47"/>
      <c r="P157" s="47"/>
      <c r="Q157" s="47"/>
      <c r="R157" s="47"/>
      <c r="S157" s="47"/>
      <c r="T157" s="47"/>
      <c r="U157" s="47"/>
      <c r="V157" s="47"/>
      <c r="W157" s="47"/>
      <c r="X157" s="47"/>
      <c r="Y157" s="47"/>
      <c r="Z157" s="47"/>
      <c r="AA157" s="47"/>
      <c r="AB157" s="47"/>
      <c r="AC157" s="47"/>
      <c r="AD157" s="47"/>
    </row>
    <row r="158" spans="1:30" ht="12.75" customHeight="1" x14ac:dyDescent="0.2">
      <c r="A158" s="90">
        <v>11</v>
      </c>
      <c r="B158" s="90" t="e">
        <f t="shared" si="6"/>
        <v>#REF!</v>
      </c>
      <c r="C158" s="90" t="e">
        <f t="shared" si="7"/>
        <v>#REF!</v>
      </c>
      <c r="D158" s="90" t="e">
        <f t="shared" si="8"/>
        <v>#REF!</v>
      </c>
      <c r="E158" s="90"/>
      <c r="F158" s="89"/>
      <c r="G158" s="89"/>
      <c r="H158" s="47"/>
      <c r="I158" s="47"/>
      <c r="J158" s="47"/>
      <c r="K158" s="47"/>
      <c r="L158" s="47"/>
      <c r="M158" s="47"/>
      <c r="N158" s="47"/>
      <c r="O158" s="47"/>
      <c r="P158" s="47"/>
      <c r="Q158" s="47"/>
      <c r="R158" s="47"/>
      <c r="S158" s="47"/>
      <c r="T158" s="47"/>
      <c r="U158" s="47"/>
      <c r="V158" s="47"/>
      <c r="W158" s="47"/>
      <c r="X158" s="47"/>
      <c r="Y158" s="47"/>
      <c r="Z158" s="47"/>
      <c r="AA158" s="47"/>
      <c r="AB158" s="47"/>
      <c r="AC158" s="47"/>
      <c r="AD158" s="47"/>
    </row>
    <row r="159" spans="1:30" ht="12.75" customHeight="1" x14ac:dyDescent="0.2">
      <c r="A159" s="90">
        <v>10</v>
      </c>
      <c r="B159" s="90" t="e">
        <f t="shared" si="6"/>
        <v>#REF!</v>
      </c>
      <c r="C159" s="90" t="e">
        <f t="shared" si="7"/>
        <v>#REF!</v>
      </c>
      <c r="D159" s="90" t="e">
        <f t="shared" si="8"/>
        <v>#REF!</v>
      </c>
      <c r="E159" s="90"/>
      <c r="F159" s="89"/>
      <c r="G159" s="89"/>
      <c r="H159" s="47"/>
      <c r="I159" s="47"/>
      <c r="J159" s="47"/>
      <c r="K159" s="47"/>
      <c r="L159" s="47"/>
      <c r="M159" s="47"/>
      <c r="N159" s="47"/>
      <c r="O159" s="47"/>
      <c r="P159" s="47"/>
      <c r="Q159" s="47"/>
      <c r="R159" s="47"/>
      <c r="S159" s="47"/>
      <c r="T159" s="47"/>
      <c r="U159" s="47"/>
      <c r="V159" s="47"/>
      <c r="W159" s="47"/>
      <c r="X159" s="47"/>
      <c r="Y159" s="47"/>
      <c r="Z159" s="47"/>
      <c r="AA159" s="47"/>
      <c r="AB159" s="47"/>
      <c r="AC159" s="47"/>
      <c r="AD159" s="47"/>
    </row>
    <row r="160" spans="1:30" ht="12.75" customHeight="1" x14ac:dyDescent="0.2">
      <c r="A160" s="90">
        <v>9</v>
      </c>
      <c r="B160" s="90" t="e">
        <f t="shared" si="6"/>
        <v>#REF!</v>
      </c>
      <c r="C160" s="90" t="e">
        <f t="shared" si="7"/>
        <v>#REF!</v>
      </c>
      <c r="D160" s="90" t="e">
        <f t="shared" si="8"/>
        <v>#REF!</v>
      </c>
      <c r="E160" s="90"/>
      <c r="F160" s="89"/>
      <c r="G160" s="89"/>
      <c r="H160" s="47"/>
      <c r="I160" s="47"/>
      <c r="J160" s="47"/>
      <c r="K160" s="47"/>
      <c r="L160" s="47"/>
      <c r="M160" s="47"/>
      <c r="N160" s="47"/>
      <c r="O160" s="47"/>
      <c r="P160" s="47"/>
      <c r="Q160" s="47"/>
      <c r="R160" s="47"/>
      <c r="S160" s="47"/>
      <c r="T160" s="47"/>
      <c r="U160" s="47"/>
      <c r="V160" s="47"/>
      <c r="W160" s="47"/>
      <c r="X160" s="47"/>
      <c r="Y160" s="47"/>
      <c r="Z160" s="47"/>
      <c r="AA160" s="47"/>
      <c r="AB160" s="47"/>
      <c r="AC160" s="47"/>
      <c r="AD160" s="47"/>
    </row>
    <row r="161" spans="1:30" ht="12.75" customHeight="1" x14ac:dyDescent="0.2">
      <c r="A161" s="90">
        <v>8</v>
      </c>
      <c r="B161" s="90" t="e">
        <f t="shared" si="6"/>
        <v>#REF!</v>
      </c>
      <c r="C161" s="90" t="e">
        <f t="shared" si="7"/>
        <v>#REF!</v>
      </c>
      <c r="D161" s="90" t="e">
        <f t="shared" si="8"/>
        <v>#REF!</v>
      </c>
      <c r="E161" s="90"/>
      <c r="F161" s="89"/>
      <c r="G161" s="89"/>
      <c r="H161" s="47"/>
      <c r="I161" s="47"/>
      <c r="J161" s="47"/>
      <c r="K161" s="47"/>
      <c r="L161" s="47"/>
      <c r="M161" s="47"/>
      <c r="N161" s="47"/>
      <c r="O161" s="47"/>
      <c r="P161" s="47"/>
      <c r="Q161" s="47"/>
      <c r="R161" s="47"/>
      <c r="S161" s="47"/>
      <c r="T161" s="47"/>
      <c r="U161" s="47"/>
      <c r="V161" s="47"/>
      <c r="W161" s="47"/>
      <c r="X161" s="47"/>
      <c r="Y161" s="47"/>
      <c r="Z161" s="47"/>
      <c r="AA161" s="47"/>
      <c r="AB161" s="47"/>
      <c r="AC161" s="47"/>
      <c r="AD161" s="47"/>
    </row>
    <row r="162" spans="1:30" ht="12.75" customHeight="1" x14ac:dyDescent="0.2">
      <c r="A162" s="90">
        <v>7</v>
      </c>
      <c r="B162" s="90" t="e">
        <f t="shared" si="6"/>
        <v>#REF!</v>
      </c>
      <c r="C162" s="90" t="e">
        <f t="shared" si="7"/>
        <v>#REF!</v>
      </c>
      <c r="D162" s="90" t="e">
        <f t="shared" si="8"/>
        <v>#REF!</v>
      </c>
      <c r="E162" s="90"/>
      <c r="F162" s="89"/>
      <c r="G162" s="89"/>
      <c r="H162" s="47"/>
      <c r="I162" s="47"/>
      <c r="J162" s="47"/>
      <c r="K162" s="47"/>
      <c r="L162" s="47"/>
      <c r="M162" s="47"/>
      <c r="N162" s="47"/>
      <c r="O162" s="47"/>
      <c r="P162" s="47"/>
      <c r="Q162" s="47"/>
      <c r="R162" s="47"/>
      <c r="S162" s="47"/>
      <c r="T162" s="47"/>
      <c r="U162" s="47"/>
      <c r="V162" s="47"/>
      <c r="W162" s="47"/>
      <c r="X162" s="47"/>
      <c r="Y162" s="47"/>
      <c r="Z162" s="47"/>
      <c r="AA162" s="47"/>
      <c r="AB162" s="47"/>
      <c r="AC162" s="47"/>
      <c r="AD162" s="47"/>
    </row>
    <row r="163" spans="1:30" ht="12.75" customHeight="1" x14ac:dyDescent="0.2">
      <c r="A163" s="90">
        <v>6</v>
      </c>
      <c r="B163" s="90" t="e">
        <f t="shared" si="6"/>
        <v>#REF!</v>
      </c>
      <c r="C163" s="90" t="e">
        <f t="shared" si="7"/>
        <v>#REF!</v>
      </c>
      <c r="D163" s="90" t="e">
        <f t="shared" si="8"/>
        <v>#REF!</v>
      </c>
      <c r="E163" s="90"/>
      <c r="F163" s="89"/>
      <c r="G163" s="89"/>
      <c r="H163" s="47"/>
      <c r="I163" s="47"/>
      <c r="J163" s="47"/>
      <c r="K163" s="47"/>
      <c r="L163" s="47"/>
      <c r="M163" s="47"/>
      <c r="N163" s="47"/>
      <c r="O163" s="47"/>
      <c r="P163" s="47"/>
      <c r="Q163" s="47"/>
      <c r="R163" s="47"/>
      <c r="S163" s="47"/>
      <c r="T163" s="47"/>
      <c r="U163" s="47"/>
      <c r="V163" s="47"/>
      <c r="W163" s="47"/>
      <c r="X163" s="47"/>
      <c r="Y163" s="47"/>
      <c r="Z163" s="47"/>
      <c r="AA163" s="47"/>
      <c r="AB163" s="47"/>
      <c r="AC163" s="47"/>
      <c r="AD163" s="47"/>
    </row>
    <row r="164" spans="1:30" ht="12.75" customHeight="1" x14ac:dyDescent="0.2">
      <c r="A164" s="90">
        <v>5</v>
      </c>
      <c r="B164" s="90" t="e">
        <f t="shared" si="6"/>
        <v>#REF!</v>
      </c>
      <c r="C164" s="90" t="e">
        <f t="shared" si="7"/>
        <v>#REF!</v>
      </c>
      <c r="D164" s="90" t="e">
        <f t="shared" si="8"/>
        <v>#REF!</v>
      </c>
      <c r="E164" s="90"/>
      <c r="F164" s="89"/>
      <c r="G164" s="89"/>
      <c r="H164" s="47"/>
      <c r="I164" s="47"/>
      <c r="J164" s="47"/>
      <c r="K164" s="47"/>
      <c r="L164" s="47"/>
      <c r="M164" s="47"/>
      <c r="N164" s="47"/>
      <c r="O164" s="47"/>
      <c r="P164" s="47"/>
      <c r="Q164" s="47"/>
      <c r="R164" s="47"/>
      <c r="S164" s="47"/>
      <c r="T164" s="47"/>
      <c r="U164" s="47"/>
      <c r="V164" s="47"/>
      <c r="W164" s="47"/>
      <c r="X164" s="47"/>
      <c r="Y164" s="47"/>
      <c r="Z164" s="47"/>
      <c r="AA164" s="47"/>
      <c r="AB164" s="47"/>
      <c r="AC164" s="47"/>
      <c r="AD164" s="47"/>
    </row>
    <row r="165" spans="1:30" ht="12.75" customHeight="1" x14ac:dyDescent="0.2">
      <c r="A165" s="90">
        <v>4</v>
      </c>
      <c r="B165" s="90" t="e">
        <f t="shared" si="6"/>
        <v>#REF!</v>
      </c>
      <c r="C165" s="90" t="e">
        <f t="shared" si="7"/>
        <v>#REF!</v>
      </c>
      <c r="D165" s="90" t="e">
        <f t="shared" si="8"/>
        <v>#REF!</v>
      </c>
      <c r="E165" s="90"/>
      <c r="F165" s="89"/>
      <c r="G165" s="89"/>
      <c r="H165" s="47"/>
      <c r="I165" s="47"/>
      <c r="J165" s="47"/>
      <c r="K165" s="47"/>
      <c r="L165" s="47"/>
      <c r="M165" s="47"/>
      <c r="N165" s="47"/>
      <c r="O165" s="47"/>
      <c r="P165" s="47"/>
      <c r="Q165" s="47"/>
      <c r="R165" s="47"/>
      <c r="S165" s="47"/>
      <c r="T165" s="47"/>
      <c r="U165" s="47"/>
      <c r="V165" s="47"/>
      <c r="W165" s="47"/>
      <c r="X165" s="47"/>
      <c r="Y165" s="47"/>
      <c r="Z165" s="47"/>
      <c r="AA165" s="47"/>
      <c r="AB165" s="47"/>
      <c r="AC165" s="47"/>
      <c r="AD165" s="47"/>
    </row>
    <row r="166" spans="1:30" ht="12.75" customHeight="1" x14ac:dyDescent="0.2">
      <c r="A166" s="90">
        <v>3</v>
      </c>
      <c r="B166" s="90" t="e">
        <f t="shared" si="6"/>
        <v>#REF!</v>
      </c>
      <c r="C166" s="90" t="e">
        <f t="shared" si="7"/>
        <v>#REF!</v>
      </c>
      <c r="D166" s="90" t="e">
        <f t="shared" si="8"/>
        <v>#REF!</v>
      </c>
      <c r="E166" s="90"/>
      <c r="F166" s="89"/>
      <c r="G166" s="89"/>
      <c r="H166" s="47"/>
      <c r="I166" s="47"/>
      <c r="J166" s="47"/>
      <c r="K166" s="47"/>
      <c r="L166" s="47"/>
      <c r="M166" s="47"/>
      <c r="N166" s="47"/>
      <c r="O166" s="47"/>
      <c r="P166" s="47"/>
      <c r="Q166" s="47"/>
      <c r="R166" s="47"/>
      <c r="S166" s="47"/>
      <c r="T166" s="47"/>
      <c r="U166" s="47"/>
      <c r="V166" s="47"/>
      <c r="W166" s="47"/>
      <c r="X166" s="47"/>
      <c r="Y166" s="47"/>
      <c r="Z166" s="47"/>
      <c r="AA166" s="47"/>
      <c r="AB166" s="47"/>
      <c r="AC166" s="47"/>
      <c r="AD166" s="47"/>
    </row>
    <row r="167" spans="1:30" ht="12.75" customHeight="1" x14ac:dyDescent="0.2">
      <c r="A167" s="90">
        <v>2</v>
      </c>
      <c r="B167" s="90" t="e">
        <f t="shared" si="6"/>
        <v>#REF!</v>
      </c>
      <c r="C167" s="90" t="e">
        <f t="shared" si="7"/>
        <v>#REF!</v>
      </c>
      <c r="D167" s="90" t="e">
        <f t="shared" si="8"/>
        <v>#REF!</v>
      </c>
      <c r="E167" s="90"/>
      <c r="F167" s="89"/>
      <c r="G167" s="89"/>
      <c r="H167" s="47"/>
      <c r="I167" s="47"/>
      <c r="J167" s="47"/>
      <c r="K167" s="47"/>
      <c r="L167" s="47"/>
      <c r="M167" s="47"/>
      <c r="N167" s="47"/>
      <c r="O167" s="47"/>
      <c r="P167" s="47"/>
      <c r="Q167" s="47"/>
      <c r="R167" s="47"/>
      <c r="S167" s="47"/>
      <c r="T167" s="47"/>
      <c r="U167" s="47"/>
      <c r="V167" s="47"/>
      <c r="W167" s="47"/>
      <c r="X167" s="47"/>
      <c r="Y167" s="47"/>
      <c r="Z167" s="47"/>
      <c r="AA167" s="47"/>
      <c r="AB167" s="47"/>
      <c r="AC167" s="47"/>
      <c r="AD167" s="47"/>
    </row>
    <row r="168" spans="1:30" ht="12.75" customHeight="1" x14ac:dyDescent="0.2">
      <c r="A168" s="90">
        <v>1</v>
      </c>
      <c r="B168" s="90" t="e">
        <f t="shared" si="6"/>
        <v>#REF!</v>
      </c>
      <c r="C168" s="90" t="e">
        <f t="shared" si="7"/>
        <v>#REF!</v>
      </c>
      <c r="D168" s="90" t="e">
        <f t="shared" si="8"/>
        <v>#REF!</v>
      </c>
      <c r="E168" s="90"/>
      <c r="F168" s="89"/>
      <c r="G168" s="89"/>
      <c r="H168" s="47"/>
      <c r="I168" s="47"/>
      <c r="J168" s="47"/>
      <c r="K168" s="47"/>
      <c r="L168" s="47"/>
      <c r="M168" s="47"/>
      <c r="N168" s="47"/>
      <c r="O168" s="47"/>
      <c r="P168" s="47"/>
      <c r="Q168" s="47"/>
      <c r="R168" s="47"/>
      <c r="S168" s="47"/>
      <c r="T168" s="47"/>
      <c r="U168" s="47"/>
      <c r="V168" s="47"/>
      <c r="W168" s="47"/>
      <c r="X168" s="47"/>
      <c r="Y168" s="47"/>
      <c r="Z168" s="47"/>
      <c r="AA168" s="47"/>
      <c r="AB168" s="47"/>
      <c r="AC168" s="47"/>
      <c r="AD168" s="47"/>
    </row>
    <row r="169" spans="1:30" ht="12.75" customHeight="1" x14ac:dyDescent="0.2">
      <c r="A169" s="90"/>
      <c r="B169" s="90"/>
      <c r="C169" s="90"/>
      <c r="D169" s="90"/>
      <c r="E169" s="90"/>
      <c r="F169" s="89"/>
      <c r="G169" s="89"/>
      <c r="H169" s="47"/>
      <c r="I169" s="47"/>
      <c r="J169" s="47"/>
      <c r="K169" s="47"/>
      <c r="L169" s="47"/>
      <c r="M169" s="47"/>
      <c r="N169" s="47"/>
      <c r="O169" s="47"/>
      <c r="P169" s="47"/>
      <c r="Q169" s="47"/>
      <c r="R169" s="47"/>
      <c r="S169" s="47"/>
      <c r="T169" s="47"/>
      <c r="U169" s="47"/>
      <c r="V169" s="47"/>
      <c r="W169" s="47"/>
      <c r="X169" s="47"/>
      <c r="Y169" s="47"/>
      <c r="Z169" s="47"/>
      <c r="AA169" s="47"/>
      <c r="AB169" s="47"/>
      <c r="AC169" s="47"/>
      <c r="AD169" s="47"/>
    </row>
    <row r="170" spans="1:30" ht="12.75" customHeight="1" x14ac:dyDescent="0.2">
      <c r="A170" s="90"/>
      <c r="B170" s="90"/>
      <c r="C170" s="90"/>
      <c r="D170" s="90"/>
      <c r="E170" s="90"/>
      <c r="F170" s="89"/>
      <c r="G170" s="89"/>
      <c r="H170" s="47"/>
      <c r="I170" s="47"/>
      <c r="J170" s="47"/>
      <c r="K170" s="47"/>
      <c r="L170" s="47"/>
      <c r="M170" s="47"/>
      <c r="N170" s="47"/>
      <c r="O170" s="47"/>
      <c r="P170" s="47"/>
      <c r="Q170" s="47"/>
      <c r="R170" s="47"/>
      <c r="S170" s="47"/>
      <c r="T170" s="47"/>
      <c r="U170" s="47"/>
      <c r="V170" s="47"/>
      <c r="W170" s="47"/>
      <c r="X170" s="47"/>
      <c r="Y170" s="47"/>
      <c r="Z170" s="47"/>
      <c r="AA170" s="47"/>
      <c r="AB170" s="47"/>
      <c r="AC170" s="47"/>
      <c r="AD170" s="47"/>
    </row>
    <row r="171" spans="1:30" ht="12.75" customHeight="1" x14ac:dyDescent="0.2">
      <c r="A171" s="90"/>
      <c r="B171" s="90"/>
      <c r="C171" s="90"/>
      <c r="D171" s="90"/>
      <c r="E171" s="90"/>
      <c r="F171" s="89"/>
      <c r="G171" s="89"/>
      <c r="H171" s="47"/>
      <c r="I171" s="47"/>
      <c r="J171" s="47"/>
      <c r="K171" s="47"/>
      <c r="L171" s="47"/>
      <c r="M171" s="47"/>
      <c r="N171" s="47"/>
      <c r="O171" s="47"/>
      <c r="P171" s="47"/>
      <c r="Q171" s="47"/>
      <c r="R171" s="47"/>
      <c r="S171" s="47"/>
      <c r="T171" s="47"/>
      <c r="U171" s="47"/>
      <c r="V171" s="47"/>
      <c r="W171" s="47"/>
      <c r="X171" s="47"/>
      <c r="Y171" s="47"/>
      <c r="Z171" s="47"/>
      <c r="AA171" s="47"/>
      <c r="AB171" s="47"/>
      <c r="AC171" s="47"/>
      <c r="AD171" s="47"/>
    </row>
    <row r="172" spans="1:30" ht="12.75" customHeight="1" x14ac:dyDescent="0.2">
      <c r="A172" s="90"/>
      <c r="B172" s="90"/>
      <c r="C172" s="90"/>
      <c r="D172" s="90"/>
      <c r="E172" s="90"/>
      <c r="F172" s="89"/>
      <c r="G172" s="89"/>
      <c r="H172" s="47"/>
      <c r="I172" s="47"/>
      <c r="J172" s="47"/>
      <c r="K172" s="47"/>
      <c r="L172" s="47"/>
      <c r="M172" s="47"/>
      <c r="N172" s="47"/>
      <c r="O172" s="47"/>
      <c r="P172" s="47"/>
      <c r="Q172" s="47"/>
      <c r="R172" s="47"/>
      <c r="S172" s="47"/>
      <c r="T172" s="47"/>
      <c r="U172" s="47"/>
      <c r="V172" s="47"/>
      <c r="W172" s="47"/>
      <c r="X172" s="47"/>
      <c r="Y172" s="47"/>
      <c r="Z172" s="47"/>
      <c r="AA172" s="47"/>
      <c r="AB172" s="47"/>
      <c r="AC172" s="47"/>
      <c r="AD172" s="47"/>
    </row>
    <row r="173" spans="1:30" ht="12.75" customHeight="1" x14ac:dyDescent="0.2">
      <c r="A173" s="90"/>
      <c r="B173" s="90"/>
      <c r="C173" s="90"/>
      <c r="D173" s="90"/>
      <c r="E173" s="90"/>
      <c r="F173" s="89"/>
      <c r="G173" s="89"/>
      <c r="H173" s="47"/>
      <c r="I173" s="47"/>
      <c r="J173" s="47"/>
      <c r="K173" s="47"/>
      <c r="L173" s="47"/>
      <c r="M173" s="47"/>
      <c r="N173" s="47"/>
      <c r="O173" s="47"/>
      <c r="P173" s="47"/>
      <c r="Q173" s="47"/>
      <c r="R173" s="47"/>
      <c r="S173" s="47"/>
      <c r="T173" s="47"/>
      <c r="U173" s="47"/>
      <c r="V173" s="47"/>
      <c r="W173" s="47"/>
      <c r="X173" s="47"/>
      <c r="Y173" s="47"/>
      <c r="Z173" s="47"/>
      <c r="AA173" s="47"/>
      <c r="AB173" s="47"/>
      <c r="AC173" s="47"/>
      <c r="AD173" s="47"/>
    </row>
    <row r="174" spans="1:30" ht="12.75" customHeight="1" x14ac:dyDescent="0.2">
      <c r="A174" s="90"/>
      <c r="B174" s="90"/>
      <c r="C174" s="90"/>
      <c r="D174" s="90"/>
      <c r="E174" s="90"/>
      <c r="F174" s="89"/>
      <c r="G174" s="89"/>
      <c r="H174" s="47"/>
      <c r="I174" s="47"/>
      <c r="J174" s="47"/>
      <c r="K174" s="47"/>
      <c r="L174" s="47"/>
      <c r="M174" s="47"/>
      <c r="N174" s="47"/>
      <c r="O174" s="47"/>
      <c r="P174" s="47"/>
      <c r="Q174" s="47"/>
      <c r="R174" s="47"/>
      <c r="S174" s="47"/>
      <c r="T174" s="47"/>
      <c r="U174" s="47"/>
      <c r="V174" s="47"/>
      <c r="W174" s="47"/>
      <c r="X174" s="47"/>
      <c r="Y174" s="47"/>
      <c r="Z174" s="47"/>
      <c r="AA174" s="47"/>
      <c r="AB174" s="47"/>
      <c r="AC174" s="47"/>
      <c r="AD174" s="47"/>
    </row>
    <row r="175" spans="1:30" ht="12.75" customHeight="1" x14ac:dyDescent="0.2">
      <c r="A175" s="90"/>
      <c r="B175" s="90"/>
      <c r="C175" s="90"/>
      <c r="D175" s="90"/>
      <c r="E175" s="90"/>
      <c r="F175" s="89"/>
      <c r="G175" s="89"/>
      <c r="H175" s="47"/>
      <c r="I175" s="47"/>
      <c r="J175" s="47"/>
      <c r="K175" s="47"/>
      <c r="L175" s="47"/>
      <c r="M175" s="47"/>
      <c r="N175" s="47"/>
      <c r="O175" s="47"/>
      <c r="P175" s="47"/>
      <c r="Q175" s="47"/>
      <c r="R175" s="47"/>
      <c r="S175" s="47"/>
      <c r="T175" s="47"/>
      <c r="U175" s="47"/>
      <c r="V175" s="47"/>
      <c r="W175" s="47"/>
      <c r="X175" s="47"/>
      <c r="Y175" s="47"/>
      <c r="Z175" s="47"/>
      <c r="AA175" s="47"/>
      <c r="AB175" s="47"/>
      <c r="AC175" s="47"/>
      <c r="AD175" s="47"/>
    </row>
    <row r="176" spans="1:30" ht="12.75" customHeight="1" x14ac:dyDescent="0.2">
      <c r="A176" s="90"/>
      <c r="B176" s="90"/>
      <c r="C176" s="90"/>
      <c r="D176" s="90"/>
      <c r="E176" s="90"/>
      <c r="F176" s="89"/>
      <c r="G176" s="89"/>
      <c r="H176" s="47"/>
      <c r="I176" s="47"/>
      <c r="J176" s="47"/>
      <c r="K176" s="47"/>
      <c r="L176" s="47"/>
      <c r="M176" s="47"/>
      <c r="N176" s="47"/>
      <c r="O176" s="47"/>
      <c r="P176" s="47"/>
      <c r="Q176" s="47"/>
      <c r="R176" s="47"/>
      <c r="S176" s="47"/>
      <c r="T176" s="47"/>
      <c r="U176" s="47"/>
      <c r="V176" s="47"/>
      <c r="W176" s="47"/>
      <c r="X176" s="47"/>
      <c r="Y176" s="47"/>
      <c r="Z176" s="47"/>
      <c r="AA176" s="47"/>
      <c r="AB176" s="47"/>
      <c r="AC176" s="47"/>
      <c r="AD176" s="47"/>
    </row>
    <row r="177" spans="1:30" ht="12.75" customHeight="1" x14ac:dyDescent="0.2">
      <c r="A177" s="90"/>
      <c r="B177" s="90"/>
      <c r="C177" s="90"/>
      <c r="D177" s="90"/>
      <c r="E177" s="90"/>
      <c r="F177" s="89"/>
      <c r="G177" s="89"/>
      <c r="H177" s="47"/>
      <c r="I177" s="47"/>
      <c r="J177" s="47"/>
      <c r="K177" s="47"/>
      <c r="L177" s="47"/>
      <c r="M177" s="47"/>
      <c r="N177" s="47"/>
      <c r="O177" s="47"/>
      <c r="P177" s="47"/>
      <c r="Q177" s="47"/>
      <c r="R177" s="47"/>
      <c r="S177" s="47"/>
      <c r="T177" s="47"/>
      <c r="U177" s="47"/>
      <c r="V177" s="47"/>
      <c r="W177" s="47"/>
      <c r="X177" s="47"/>
      <c r="Y177" s="47"/>
      <c r="Z177" s="47"/>
      <c r="AA177" s="47"/>
      <c r="AB177" s="47"/>
      <c r="AC177" s="47"/>
      <c r="AD177" s="47"/>
    </row>
    <row r="178" spans="1:30" ht="12.75" customHeight="1" x14ac:dyDescent="0.2">
      <c r="A178" s="90"/>
      <c r="B178" s="90"/>
      <c r="C178" s="90"/>
      <c r="D178" s="90"/>
      <c r="E178" s="90"/>
      <c r="F178" s="89"/>
      <c r="G178" s="89"/>
      <c r="H178" s="47"/>
      <c r="I178" s="47"/>
      <c r="J178" s="47"/>
      <c r="K178" s="47"/>
      <c r="L178" s="47"/>
      <c r="M178" s="47"/>
      <c r="N178" s="47"/>
      <c r="O178" s="47"/>
      <c r="P178" s="47"/>
      <c r="Q178" s="47"/>
      <c r="R178" s="47"/>
      <c r="S178" s="47"/>
      <c r="T178" s="47"/>
      <c r="U178" s="47"/>
      <c r="V178" s="47"/>
      <c r="W178" s="47"/>
      <c r="X178" s="47"/>
      <c r="Y178" s="47"/>
      <c r="Z178" s="47"/>
      <c r="AA178" s="47"/>
      <c r="AB178" s="47"/>
      <c r="AC178" s="47"/>
      <c r="AD178" s="47"/>
    </row>
    <row r="179" spans="1:30" ht="12.75" customHeight="1" x14ac:dyDescent="0.2">
      <c r="A179" s="90"/>
      <c r="B179" s="90"/>
      <c r="C179" s="90"/>
      <c r="D179" s="90"/>
      <c r="E179" s="90"/>
      <c r="F179" s="89"/>
      <c r="G179" s="89"/>
      <c r="H179" s="47"/>
      <c r="I179" s="47"/>
      <c r="J179" s="47"/>
      <c r="K179" s="47"/>
      <c r="L179" s="47"/>
      <c r="M179" s="47"/>
      <c r="N179" s="47"/>
      <c r="O179" s="47"/>
      <c r="P179" s="47"/>
      <c r="Q179" s="47"/>
      <c r="R179" s="47"/>
      <c r="S179" s="47"/>
      <c r="T179" s="47"/>
      <c r="U179" s="47"/>
      <c r="V179" s="47"/>
      <c r="W179" s="47"/>
      <c r="X179" s="47"/>
      <c r="Y179" s="47"/>
      <c r="Z179" s="47"/>
      <c r="AA179" s="47"/>
      <c r="AB179" s="47"/>
      <c r="AC179" s="47"/>
      <c r="AD179" s="47"/>
    </row>
    <row r="180" spans="1:30" ht="12.75" customHeight="1" x14ac:dyDescent="0.2">
      <c r="A180" s="90"/>
      <c r="B180" s="90"/>
      <c r="C180" s="90"/>
      <c r="D180" s="90"/>
      <c r="E180" s="90"/>
      <c r="F180" s="89"/>
      <c r="G180" s="89"/>
      <c r="H180" s="47"/>
      <c r="I180" s="47"/>
      <c r="J180" s="47"/>
      <c r="K180" s="47"/>
      <c r="L180" s="47"/>
      <c r="M180" s="47"/>
      <c r="N180" s="47"/>
      <c r="O180" s="47"/>
      <c r="P180" s="47"/>
      <c r="Q180" s="47"/>
      <c r="R180" s="47"/>
      <c r="S180" s="47"/>
      <c r="T180" s="47"/>
      <c r="U180" s="47"/>
      <c r="V180" s="47"/>
      <c r="W180" s="47"/>
      <c r="X180" s="47"/>
      <c r="Y180" s="47"/>
      <c r="Z180" s="47"/>
      <c r="AA180" s="47"/>
      <c r="AB180" s="47"/>
      <c r="AC180" s="47"/>
      <c r="AD180" s="47"/>
    </row>
    <row r="181" spans="1:30" ht="12.75" customHeight="1" x14ac:dyDescent="0.2">
      <c r="A181" s="90"/>
      <c r="B181" s="90"/>
      <c r="C181" s="90"/>
      <c r="D181" s="90"/>
      <c r="E181" s="90"/>
      <c r="F181" s="89"/>
      <c r="G181" s="89"/>
      <c r="H181" s="47"/>
      <c r="I181" s="47"/>
      <c r="J181" s="47"/>
      <c r="K181" s="47"/>
      <c r="L181" s="47"/>
      <c r="M181" s="47"/>
      <c r="N181" s="47"/>
      <c r="O181" s="47"/>
      <c r="P181" s="47"/>
      <c r="Q181" s="47"/>
      <c r="R181" s="47"/>
      <c r="S181" s="47"/>
      <c r="T181" s="47"/>
      <c r="U181" s="47"/>
      <c r="V181" s="47"/>
      <c r="W181" s="47"/>
      <c r="X181" s="47"/>
      <c r="Y181" s="47"/>
      <c r="Z181" s="47"/>
      <c r="AA181" s="47"/>
      <c r="AB181" s="47"/>
      <c r="AC181" s="47"/>
      <c r="AD181" s="47"/>
    </row>
    <row r="182" spans="1:30" ht="12.75" customHeight="1" x14ac:dyDescent="0.2">
      <c r="A182" s="90"/>
      <c r="B182" s="90"/>
      <c r="C182" s="90"/>
      <c r="D182" s="90"/>
      <c r="E182" s="90"/>
      <c r="F182" s="89"/>
      <c r="G182" s="89"/>
      <c r="H182" s="47"/>
      <c r="I182" s="47"/>
      <c r="J182" s="47"/>
      <c r="K182" s="47"/>
      <c r="L182" s="47"/>
      <c r="M182" s="47"/>
      <c r="N182" s="47"/>
      <c r="O182" s="47"/>
      <c r="P182" s="47"/>
      <c r="Q182" s="47"/>
      <c r="R182" s="47"/>
      <c r="S182" s="47"/>
      <c r="T182" s="47"/>
      <c r="U182" s="47"/>
      <c r="V182" s="47"/>
      <c r="W182" s="47"/>
      <c r="X182" s="47"/>
      <c r="Y182" s="47"/>
      <c r="Z182" s="47"/>
      <c r="AA182" s="47"/>
      <c r="AB182" s="47"/>
      <c r="AC182" s="47"/>
      <c r="AD182" s="47"/>
    </row>
    <row r="183" spans="1:30" ht="12.75" customHeight="1" x14ac:dyDescent="0.2">
      <c r="A183" s="90"/>
      <c r="B183" s="90"/>
      <c r="C183" s="90"/>
      <c r="D183" s="90"/>
      <c r="E183" s="90"/>
      <c r="F183" s="89"/>
      <c r="G183" s="89"/>
      <c r="H183" s="47"/>
      <c r="I183" s="47"/>
      <c r="J183" s="47"/>
      <c r="K183" s="47"/>
      <c r="L183" s="47"/>
      <c r="M183" s="47"/>
      <c r="N183" s="47"/>
      <c r="O183" s="47"/>
      <c r="P183" s="47"/>
      <c r="Q183" s="47"/>
      <c r="R183" s="47"/>
      <c r="S183" s="47"/>
      <c r="T183" s="47"/>
      <c r="U183" s="47"/>
      <c r="V183" s="47"/>
      <c r="W183" s="47"/>
      <c r="X183" s="47"/>
      <c r="Y183" s="47"/>
      <c r="Z183" s="47"/>
      <c r="AA183" s="47"/>
      <c r="AB183" s="47"/>
      <c r="AC183" s="47"/>
      <c r="AD183" s="47"/>
    </row>
    <row r="184" spans="1:30" ht="12.75" customHeight="1" x14ac:dyDescent="0.2">
      <c r="A184" s="90"/>
      <c r="B184" s="90"/>
      <c r="C184" s="90"/>
      <c r="D184" s="90"/>
      <c r="E184" s="90"/>
      <c r="F184" s="89"/>
      <c r="G184" s="89"/>
      <c r="H184" s="47"/>
      <c r="I184" s="47"/>
      <c r="J184" s="47"/>
      <c r="K184" s="47"/>
      <c r="L184" s="47"/>
      <c r="M184" s="47"/>
      <c r="N184" s="47"/>
      <c r="O184" s="47"/>
      <c r="P184" s="47"/>
      <c r="Q184" s="47"/>
      <c r="R184" s="47"/>
      <c r="S184" s="47"/>
      <c r="T184" s="47"/>
      <c r="U184" s="47"/>
      <c r="V184" s="47"/>
      <c r="W184" s="47"/>
      <c r="X184" s="47"/>
      <c r="Y184" s="47"/>
      <c r="Z184" s="47"/>
      <c r="AA184" s="47"/>
      <c r="AB184" s="47"/>
      <c r="AC184" s="47"/>
      <c r="AD184" s="47"/>
    </row>
    <row r="185" spans="1:30" ht="12.75" customHeight="1" x14ac:dyDescent="0.2">
      <c r="A185" s="90"/>
      <c r="B185" s="90"/>
      <c r="C185" s="90"/>
      <c r="D185" s="90"/>
      <c r="E185" s="90"/>
      <c r="F185" s="89"/>
      <c r="G185" s="89"/>
      <c r="H185" s="47"/>
      <c r="I185" s="47"/>
      <c r="J185" s="47"/>
      <c r="K185" s="47"/>
      <c r="L185" s="47"/>
      <c r="M185" s="47"/>
      <c r="N185" s="47"/>
      <c r="O185" s="47"/>
      <c r="P185" s="47"/>
      <c r="Q185" s="47"/>
      <c r="R185" s="47"/>
      <c r="S185" s="47"/>
      <c r="T185" s="47"/>
      <c r="U185" s="47"/>
      <c r="V185" s="47"/>
      <c r="W185" s="47"/>
      <c r="X185" s="47"/>
      <c r="Y185" s="47"/>
      <c r="Z185" s="47"/>
      <c r="AA185" s="47"/>
      <c r="AB185" s="47"/>
      <c r="AC185" s="47"/>
      <c r="AD185" s="47"/>
    </row>
    <row r="186" spans="1:30" ht="12.75" customHeight="1" x14ac:dyDescent="0.2">
      <c r="A186" s="90"/>
      <c r="B186" s="90"/>
      <c r="C186" s="90"/>
      <c r="D186" s="90"/>
      <c r="E186" s="90"/>
      <c r="F186" s="89"/>
      <c r="G186" s="89"/>
      <c r="H186" s="47"/>
      <c r="I186" s="47"/>
      <c r="J186" s="47"/>
      <c r="K186" s="47"/>
      <c r="L186" s="47"/>
      <c r="M186" s="47"/>
      <c r="N186" s="47"/>
      <c r="O186" s="47"/>
      <c r="P186" s="47"/>
      <c r="Q186" s="47"/>
      <c r="R186" s="47"/>
      <c r="S186" s="47"/>
      <c r="T186" s="47"/>
      <c r="U186" s="47"/>
      <c r="V186" s="47"/>
      <c r="W186" s="47"/>
      <c r="X186" s="47"/>
      <c r="Y186" s="47"/>
      <c r="Z186" s="47"/>
      <c r="AA186" s="47"/>
      <c r="AB186" s="47"/>
      <c r="AC186" s="47"/>
      <c r="AD186" s="47"/>
    </row>
    <row r="187" spans="1:30" ht="12.75" customHeight="1" x14ac:dyDescent="0.2">
      <c r="A187" s="90"/>
      <c r="B187" s="90"/>
      <c r="C187" s="90"/>
      <c r="D187" s="90"/>
      <c r="E187" s="90"/>
      <c r="F187" s="89"/>
      <c r="G187" s="89"/>
      <c r="H187" s="47"/>
      <c r="I187" s="47"/>
      <c r="J187" s="47"/>
      <c r="K187" s="47"/>
      <c r="L187" s="47"/>
      <c r="M187" s="47"/>
      <c r="N187" s="47"/>
      <c r="O187" s="47"/>
      <c r="P187" s="47"/>
      <c r="Q187" s="47"/>
      <c r="R187" s="47"/>
      <c r="S187" s="47"/>
      <c r="T187" s="47"/>
      <c r="U187" s="47"/>
      <c r="V187" s="47"/>
      <c r="W187" s="47"/>
      <c r="X187" s="47"/>
      <c r="Y187" s="47"/>
      <c r="Z187" s="47"/>
      <c r="AA187" s="47"/>
      <c r="AB187" s="47"/>
      <c r="AC187" s="47"/>
      <c r="AD187" s="47"/>
    </row>
    <row r="188" spans="1:30" ht="12.75" customHeight="1" x14ac:dyDescent="0.2">
      <c r="A188" s="90"/>
      <c r="B188" s="90"/>
      <c r="C188" s="90"/>
      <c r="D188" s="90"/>
      <c r="E188" s="90"/>
      <c r="F188" s="89"/>
      <c r="G188" s="89"/>
      <c r="H188" s="47"/>
      <c r="I188" s="47"/>
      <c r="J188" s="47"/>
      <c r="K188" s="47"/>
      <c r="L188" s="47"/>
      <c r="M188" s="47"/>
      <c r="N188" s="47"/>
      <c r="O188" s="47"/>
      <c r="P188" s="47"/>
      <c r="Q188" s="47"/>
      <c r="R188" s="47"/>
      <c r="S188" s="47"/>
      <c r="T188" s="47"/>
      <c r="U188" s="47"/>
      <c r="V188" s="47"/>
      <c r="W188" s="47"/>
      <c r="X188" s="47"/>
      <c r="Y188" s="47"/>
      <c r="Z188" s="47"/>
      <c r="AA188" s="47"/>
      <c r="AB188" s="47"/>
      <c r="AC188" s="47"/>
      <c r="AD188" s="47"/>
    </row>
    <row r="189" spans="1:30" ht="12.75" customHeight="1" x14ac:dyDescent="0.2">
      <c r="A189" s="90"/>
      <c r="B189" s="90"/>
      <c r="C189" s="90"/>
      <c r="D189" s="90"/>
      <c r="E189" s="90"/>
      <c r="F189" s="89"/>
      <c r="G189" s="89"/>
      <c r="H189" s="47"/>
      <c r="I189" s="47"/>
      <c r="J189" s="47"/>
      <c r="K189" s="47"/>
      <c r="L189" s="47"/>
      <c r="M189" s="47"/>
      <c r="N189" s="47"/>
      <c r="O189" s="47"/>
      <c r="P189" s="47"/>
      <c r="Q189" s="47"/>
      <c r="R189" s="47"/>
      <c r="S189" s="47"/>
      <c r="T189" s="47"/>
      <c r="U189" s="47"/>
      <c r="V189" s="47"/>
      <c r="W189" s="47"/>
      <c r="X189" s="47"/>
      <c r="Y189" s="47"/>
      <c r="Z189" s="47"/>
      <c r="AA189" s="47"/>
      <c r="AB189" s="47"/>
      <c r="AC189" s="47"/>
      <c r="AD189" s="47"/>
    </row>
    <row r="190" spans="1:30" ht="12.75" customHeight="1" x14ac:dyDescent="0.2">
      <c r="A190" s="90"/>
      <c r="B190" s="90"/>
      <c r="C190" s="90"/>
      <c r="D190" s="90"/>
      <c r="E190" s="90"/>
      <c r="F190" s="89"/>
      <c r="G190" s="89"/>
      <c r="H190" s="47"/>
      <c r="I190" s="47"/>
      <c r="J190" s="47"/>
      <c r="K190" s="47"/>
      <c r="L190" s="47"/>
      <c r="M190" s="47"/>
      <c r="N190" s="47"/>
      <c r="O190" s="47"/>
      <c r="P190" s="47"/>
      <c r="Q190" s="47"/>
      <c r="R190" s="47"/>
      <c r="S190" s="47"/>
      <c r="T190" s="47"/>
      <c r="U190" s="47"/>
      <c r="V190" s="47"/>
      <c r="W190" s="47"/>
      <c r="X190" s="47"/>
      <c r="Y190" s="47"/>
      <c r="Z190" s="47"/>
      <c r="AA190" s="47"/>
      <c r="AB190" s="47"/>
      <c r="AC190" s="47"/>
      <c r="AD190" s="47"/>
    </row>
    <row r="191" spans="1:30" ht="12.75" customHeight="1" x14ac:dyDescent="0.2">
      <c r="A191" s="90"/>
      <c r="B191" s="90"/>
      <c r="C191" s="90"/>
      <c r="D191" s="90"/>
      <c r="E191" s="90"/>
      <c r="F191" s="89"/>
      <c r="G191" s="89"/>
      <c r="H191" s="47"/>
      <c r="I191" s="47"/>
      <c r="J191" s="47"/>
      <c r="K191" s="47"/>
      <c r="L191" s="47"/>
      <c r="M191" s="47"/>
      <c r="N191" s="47"/>
      <c r="O191" s="47"/>
      <c r="P191" s="47"/>
      <c r="Q191" s="47"/>
      <c r="R191" s="47"/>
      <c r="S191" s="47"/>
      <c r="T191" s="47"/>
      <c r="U191" s="47"/>
      <c r="V191" s="47"/>
      <c r="W191" s="47"/>
      <c r="X191" s="47"/>
      <c r="Y191" s="47"/>
      <c r="Z191" s="47"/>
      <c r="AA191" s="47"/>
      <c r="AB191" s="47"/>
      <c r="AC191" s="47"/>
      <c r="AD191" s="47"/>
    </row>
    <row r="192" spans="1:30" ht="12.75" customHeight="1" x14ac:dyDescent="0.2">
      <c r="A192" s="90"/>
      <c r="B192" s="90"/>
      <c r="C192" s="90"/>
      <c r="D192" s="90"/>
      <c r="E192" s="90"/>
      <c r="F192" s="89"/>
      <c r="G192" s="89"/>
      <c r="H192" s="47"/>
      <c r="I192" s="47"/>
      <c r="J192" s="47"/>
      <c r="K192" s="47"/>
      <c r="L192" s="47"/>
      <c r="M192" s="47"/>
      <c r="N192" s="47"/>
      <c r="O192" s="47"/>
      <c r="P192" s="47"/>
      <c r="Q192" s="47"/>
      <c r="R192" s="47"/>
      <c r="S192" s="47"/>
      <c r="T192" s="47"/>
      <c r="U192" s="47"/>
      <c r="V192" s="47"/>
      <c r="W192" s="47"/>
      <c r="X192" s="47"/>
      <c r="Y192" s="47"/>
      <c r="Z192" s="47"/>
      <c r="AA192" s="47"/>
      <c r="AB192" s="47"/>
      <c r="AC192" s="47"/>
      <c r="AD192" s="47"/>
    </row>
    <row r="193" spans="1:30" ht="12.75" customHeight="1" x14ac:dyDescent="0.2">
      <c r="A193" s="90"/>
      <c r="B193" s="90"/>
      <c r="C193" s="90"/>
      <c r="D193" s="90"/>
      <c r="E193" s="90"/>
      <c r="F193" s="89"/>
      <c r="G193" s="89"/>
      <c r="H193" s="47"/>
      <c r="I193" s="47"/>
      <c r="J193" s="47"/>
      <c r="K193" s="47"/>
      <c r="L193" s="47"/>
      <c r="M193" s="47"/>
      <c r="N193" s="47"/>
      <c r="O193" s="47"/>
      <c r="P193" s="47"/>
      <c r="Q193" s="47"/>
      <c r="R193" s="47"/>
      <c r="S193" s="47"/>
      <c r="T193" s="47"/>
      <c r="U193" s="47"/>
      <c r="V193" s="47"/>
      <c r="W193" s="47"/>
      <c r="X193" s="47"/>
      <c r="Y193" s="47"/>
      <c r="Z193" s="47"/>
      <c r="AA193" s="47"/>
      <c r="AB193" s="47"/>
      <c r="AC193" s="47"/>
      <c r="AD193" s="47"/>
    </row>
    <row r="194" spans="1:30" ht="12.75" customHeight="1" x14ac:dyDescent="0.2">
      <c r="A194" s="90"/>
      <c r="B194" s="90"/>
      <c r="C194" s="90"/>
      <c r="D194" s="90"/>
      <c r="E194" s="90"/>
      <c r="F194" s="89"/>
      <c r="G194" s="89"/>
      <c r="H194" s="47"/>
      <c r="I194" s="47"/>
      <c r="J194" s="47"/>
      <c r="K194" s="47"/>
      <c r="L194" s="47"/>
      <c r="M194" s="47"/>
      <c r="N194" s="47"/>
      <c r="O194" s="47"/>
      <c r="P194" s="47"/>
      <c r="Q194" s="47"/>
      <c r="R194" s="47"/>
      <c r="S194" s="47"/>
      <c r="T194" s="47"/>
      <c r="U194" s="47"/>
      <c r="V194" s="47"/>
      <c r="W194" s="47"/>
      <c r="X194" s="47"/>
      <c r="Y194" s="47"/>
      <c r="Z194" s="47"/>
      <c r="AA194" s="47"/>
      <c r="AB194" s="47"/>
      <c r="AC194" s="47"/>
      <c r="AD194" s="47"/>
    </row>
    <row r="195" spans="1:30" ht="12.75" customHeight="1" x14ac:dyDescent="0.2">
      <c r="A195" s="90"/>
      <c r="B195" s="90"/>
      <c r="C195" s="90"/>
      <c r="D195" s="90"/>
      <c r="E195" s="90"/>
      <c r="F195" s="89"/>
      <c r="G195" s="89"/>
      <c r="H195" s="47"/>
      <c r="I195" s="47"/>
      <c r="J195" s="47"/>
      <c r="K195" s="47"/>
      <c r="L195" s="47"/>
      <c r="M195" s="47"/>
      <c r="N195" s="47"/>
      <c r="O195" s="47"/>
      <c r="P195" s="47"/>
      <c r="Q195" s="47"/>
      <c r="R195" s="47"/>
      <c r="S195" s="47"/>
      <c r="T195" s="47"/>
      <c r="U195" s="47"/>
      <c r="V195" s="47"/>
      <c r="W195" s="47"/>
      <c r="X195" s="47"/>
      <c r="Y195" s="47"/>
      <c r="Z195" s="47"/>
      <c r="AA195" s="47"/>
      <c r="AB195" s="47"/>
      <c r="AC195" s="47"/>
      <c r="AD195" s="47"/>
    </row>
    <row r="196" spans="1:30" ht="12.75" customHeight="1" x14ac:dyDescent="0.2">
      <c r="A196" s="90"/>
      <c r="B196" s="90"/>
      <c r="C196" s="90"/>
      <c r="D196" s="90"/>
      <c r="E196" s="90"/>
      <c r="F196" s="89"/>
      <c r="G196" s="89"/>
      <c r="H196" s="47"/>
      <c r="I196" s="47"/>
      <c r="J196" s="47"/>
      <c r="K196" s="47"/>
      <c r="L196" s="47"/>
      <c r="M196" s="47"/>
      <c r="N196" s="47"/>
      <c r="O196" s="47"/>
      <c r="P196" s="47"/>
      <c r="Q196" s="47"/>
      <c r="R196" s="47"/>
      <c r="S196" s="47"/>
      <c r="T196" s="47"/>
      <c r="U196" s="47"/>
      <c r="V196" s="47"/>
      <c r="W196" s="47"/>
      <c r="X196" s="47"/>
      <c r="Y196" s="47"/>
      <c r="Z196" s="47"/>
      <c r="AA196" s="47"/>
      <c r="AB196" s="47"/>
      <c r="AC196" s="47"/>
      <c r="AD196" s="47"/>
    </row>
    <row r="197" spans="1:30" ht="12.75" customHeight="1" x14ac:dyDescent="0.2">
      <c r="A197" s="90"/>
      <c r="B197" s="90"/>
      <c r="C197" s="90"/>
      <c r="D197" s="90"/>
      <c r="E197" s="90"/>
      <c r="F197" s="89"/>
      <c r="G197" s="89"/>
      <c r="H197" s="47"/>
      <c r="I197" s="47"/>
      <c r="J197" s="47"/>
      <c r="K197" s="47"/>
      <c r="L197" s="47"/>
      <c r="M197" s="47"/>
      <c r="N197" s="47"/>
      <c r="O197" s="47"/>
      <c r="P197" s="47"/>
      <c r="Q197" s="47"/>
      <c r="R197" s="47"/>
      <c r="S197" s="47"/>
      <c r="T197" s="47"/>
      <c r="U197" s="47"/>
      <c r="V197" s="47"/>
      <c r="W197" s="47"/>
      <c r="X197" s="47"/>
      <c r="Y197" s="47"/>
      <c r="Z197" s="47"/>
      <c r="AA197" s="47"/>
      <c r="AB197" s="47"/>
      <c r="AC197" s="47"/>
      <c r="AD197" s="47"/>
    </row>
    <row r="198" spans="1:30" ht="12.75" customHeight="1" x14ac:dyDescent="0.2">
      <c r="A198" s="90"/>
      <c r="B198" s="90"/>
      <c r="C198" s="90"/>
      <c r="D198" s="90"/>
      <c r="E198" s="90"/>
      <c r="F198" s="89"/>
      <c r="G198" s="89"/>
      <c r="H198" s="47"/>
      <c r="I198" s="47"/>
      <c r="J198" s="47"/>
      <c r="K198" s="47"/>
      <c r="L198" s="47"/>
      <c r="M198" s="47"/>
      <c r="N198" s="47"/>
      <c r="O198" s="47"/>
      <c r="P198" s="47"/>
      <c r="Q198" s="47"/>
      <c r="R198" s="47"/>
      <c r="S198" s="47"/>
      <c r="T198" s="47"/>
      <c r="U198" s="47"/>
      <c r="V198" s="47"/>
      <c r="W198" s="47"/>
      <c r="X198" s="47"/>
      <c r="Y198" s="47"/>
      <c r="Z198" s="47"/>
      <c r="AA198" s="47"/>
      <c r="AB198" s="47"/>
      <c r="AC198" s="47"/>
      <c r="AD198" s="47"/>
    </row>
    <row r="199" spans="1:30" ht="12.75" customHeight="1" x14ac:dyDescent="0.2">
      <c r="A199" s="90"/>
      <c r="B199" s="90"/>
      <c r="C199" s="90"/>
      <c r="D199" s="90"/>
      <c r="E199" s="90"/>
      <c r="F199" s="89"/>
      <c r="G199" s="89"/>
      <c r="H199" s="47"/>
      <c r="I199" s="47"/>
      <c r="J199" s="47"/>
      <c r="K199" s="47"/>
      <c r="L199" s="47"/>
      <c r="M199" s="47"/>
      <c r="N199" s="47"/>
      <c r="O199" s="47"/>
      <c r="P199" s="47"/>
      <c r="Q199" s="47"/>
      <c r="R199" s="47"/>
      <c r="S199" s="47"/>
      <c r="T199" s="47"/>
      <c r="U199" s="47"/>
      <c r="V199" s="47"/>
      <c r="W199" s="47"/>
      <c r="X199" s="47"/>
      <c r="Y199" s="47"/>
      <c r="Z199" s="47"/>
      <c r="AA199" s="47"/>
      <c r="AB199" s="47"/>
      <c r="AC199" s="47"/>
      <c r="AD199" s="47"/>
    </row>
    <row r="200" spans="1:30" ht="12.75" customHeight="1" x14ac:dyDescent="0.2">
      <c r="A200" s="90"/>
      <c r="B200" s="90"/>
      <c r="C200" s="90"/>
      <c r="D200" s="90"/>
      <c r="E200" s="90"/>
      <c r="F200" s="89"/>
      <c r="G200" s="89"/>
      <c r="H200" s="47"/>
      <c r="I200" s="47"/>
      <c r="J200" s="47"/>
      <c r="K200" s="47"/>
      <c r="L200" s="47"/>
      <c r="M200" s="47"/>
      <c r="N200" s="47"/>
      <c r="O200" s="47"/>
      <c r="P200" s="47"/>
      <c r="Q200" s="47"/>
      <c r="R200" s="47"/>
      <c r="S200" s="47"/>
      <c r="T200" s="47"/>
      <c r="U200" s="47"/>
      <c r="V200" s="47"/>
      <c r="W200" s="47"/>
      <c r="X200" s="47"/>
      <c r="Y200" s="47"/>
      <c r="Z200" s="47"/>
      <c r="AA200" s="47"/>
      <c r="AB200" s="47"/>
      <c r="AC200" s="47"/>
      <c r="AD200" s="47"/>
    </row>
    <row r="201" spans="1:30" ht="12.75" customHeight="1" x14ac:dyDescent="0.2">
      <c r="A201" s="90"/>
      <c r="B201" s="90"/>
      <c r="C201" s="90"/>
      <c r="D201" s="90"/>
      <c r="E201" s="90"/>
      <c r="F201" s="89"/>
      <c r="G201" s="89"/>
      <c r="H201" s="47"/>
      <c r="I201" s="47"/>
      <c r="J201" s="47"/>
      <c r="K201" s="47"/>
      <c r="L201" s="47"/>
      <c r="M201" s="47"/>
      <c r="N201" s="47"/>
      <c r="O201" s="47"/>
      <c r="P201" s="47"/>
      <c r="Q201" s="47"/>
      <c r="R201" s="47"/>
      <c r="S201" s="47"/>
      <c r="T201" s="47"/>
      <c r="U201" s="47"/>
      <c r="V201" s="47"/>
      <c r="W201" s="47"/>
      <c r="X201" s="47"/>
      <c r="Y201" s="47"/>
      <c r="Z201" s="47"/>
      <c r="AA201" s="47"/>
      <c r="AB201" s="47"/>
      <c r="AC201" s="47"/>
      <c r="AD201" s="47"/>
    </row>
    <row r="202" spans="1:30" ht="12.75" customHeight="1" x14ac:dyDescent="0.2">
      <c r="A202" s="90"/>
      <c r="B202" s="90"/>
      <c r="C202" s="90"/>
      <c r="D202" s="90"/>
      <c r="E202" s="90"/>
      <c r="F202" s="89"/>
      <c r="G202" s="89"/>
      <c r="H202" s="47"/>
      <c r="I202" s="47"/>
      <c r="J202" s="47"/>
      <c r="K202" s="47"/>
      <c r="L202" s="47"/>
      <c r="M202" s="47"/>
      <c r="N202" s="47"/>
      <c r="O202" s="47"/>
      <c r="P202" s="47"/>
      <c r="Q202" s="47"/>
      <c r="R202" s="47"/>
      <c r="S202" s="47"/>
      <c r="T202" s="47"/>
      <c r="U202" s="47"/>
      <c r="V202" s="47"/>
      <c r="W202" s="47"/>
      <c r="X202" s="47"/>
      <c r="Y202" s="47"/>
      <c r="Z202" s="47"/>
      <c r="AA202" s="47"/>
      <c r="AB202" s="47"/>
      <c r="AC202" s="47"/>
      <c r="AD202" s="47"/>
    </row>
    <row r="203" spans="1:30" ht="12.75" customHeight="1" x14ac:dyDescent="0.2">
      <c r="A203" s="90"/>
      <c r="B203" s="90"/>
      <c r="C203" s="90"/>
      <c r="D203" s="90"/>
      <c r="E203" s="90"/>
      <c r="F203" s="89"/>
      <c r="G203" s="89"/>
      <c r="H203" s="47"/>
      <c r="I203" s="47"/>
      <c r="J203" s="47"/>
      <c r="K203" s="47"/>
      <c r="L203" s="47"/>
      <c r="M203" s="47"/>
      <c r="N203" s="47"/>
      <c r="O203" s="47"/>
      <c r="P203" s="47"/>
      <c r="Q203" s="47"/>
      <c r="R203" s="47"/>
      <c r="S203" s="47"/>
      <c r="T203" s="47"/>
      <c r="U203" s="47"/>
      <c r="V203" s="47"/>
      <c r="W203" s="47"/>
      <c r="X203" s="47"/>
      <c r="Y203" s="47"/>
      <c r="Z203" s="47"/>
      <c r="AA203" s="47"/>
      <c r="AB203" s="47"/>
      <c r="AC203" s="47"/>
      <c r="AD203" s="47"/>
    </row>
    <row r="204" spans="1:30" ht="12.75" customHeight="1" x14ac:dyDescent="0.2">
      <c r="A204" s="90"/>
      <c r="B204" s="90"/>
      <c r="C204" s="90"/>
      <c r="D204" s="90"/>
      <c r="E204" s="90"/>
      <c r="F204" s="89"/>
      <c r="G204" s="89"/>
      <c r="H204" s="47"/>
      <c r="I204" s="47"/>
      <c r="J204" s="47"/>
      <c r="K204" s="47"/>
      <c r="L204" s="47"/>
      <c r="M204" s="47"/>
      <c r="N204" s="47"/>
      <c r="O204" s="47"/>
      <c r="P204" s="47"/>
      <c r="Q204" s="47"/>
      <c r="R204" s="47"/>
      <c r="S204" s="47"/>
      <c r="T204" s="47"/>
      <c r="U204" s="47"/>
      <c r="V204" s="47"/>
      <c r="W204" s="47"/>
      <c r="X204" s="47"/>
      <c r="Y204" s="47"/>
      <c r="Z204" s="47"/>
      <c r="AA204" s="47"/>
      <c r="AB204" s="47"/>
      <c r="AC204" s="47"/>
      <c r="AD204" s="47"/>
    </row>
    <row r="205" spans="1:30" ht="12.75" customHeight="1" x14ac:dyDescent="0.2">
      <c r="A205" s="90"/>
      <c r="B205" s="90"/>
      <c r="C205" s="90"/>
      <c r="D205" s="90"/>
      <c r="E205" s="90"/>
      <c r="F205" s="89"/>
      <c r="G205" s="89"/>
      <c r="H205" s="47"/>
      <c r="I205" s="47"/>
      <c r="J205" s="47"/>
      <c r="K205" s="47"/>
      <c r="L205" s="47"/>
      <c r="M205" s="47"/>
      <c r="N205" s="47"/>
      <c r="O205" s="47"/>
      <c r="P205" s="47"/>
      <c r="Q205" s="47"/>
      <c r="R205" s="47"/>
      <c r="S205" s="47"/>
      <c r="T205" s="47"/>
      <c r="U205" s="47"/>
      <c r="V205" s="47"/>
      <c r="W205" s="47"/>
      <c r="X205" s="47"/>
      <c r="Y205" s="47"/>
      <c r="Z205" s="47"/>
      <c r="AA205" s="47"/>
      <c r="AB205" s="47"/>
      <c r="AC205" s="47"/>
      <c r="AD205" s="47"/>
    </row>
    <row r="206" spans="1:30" ht="12.75" customHeight="1" x14ac:dyDescent="0.2">
      <c r="A206" s="90"/>
      <c r="B206" s="90"/>
      <c r="C206" s="90"/>
      <c r="D206" s="90"/>
      <c r="E206" s="90"/>
      <c r="F206" s="89"/>
      <c r="G206" s="89"/>
      <c r="H206" s="47"/>
      <c r="I206" s="47"/>
      <c r="J206" s="47"/>
      <c r="K206" s="47"/>
      <c r="L206" s="47"/>
      <c r="M206" s="47"/>
      <c r="N206" s="47"/>
      <c r="O206" s="47"/>
      <c r="P206" s="47"/>
      <c r="Q206" s="47"/>
      <c r="R206" s="47"/>
      <c r="S206" s="47"/>
      <c r="T206" s="47"/>
      <c r="U206" s="47"/>
      <c r="V206" s="47"/>
      <c r="W206" s="47"/>
      <c r="X206" s="47"/>
      <c r="Y206" s="47"/>
      <c r="Z206" s="47"/>
      <c r="AA206" s="47"/>
      <c r="AB206" s="47"/>
      <c r="AC206" s="47"/>
      <c r="AD206" s="47"/>
    </row>
    <row r="207" spans="1:30" ht="12.75" customHeight="1" x14ac:dyDescent="0.2">
      <c r="A207" s="90"/>
      <c r="B207" s="90"/>
      <c r="C207" s="90"/>
      <c r="D207" s="90"/>
      <c r="E207" s="90"/>
      <c r="F207" s="89"/>
      <c r="G207" s="89"/>
      <c r="H207" s="47"/>
      <c r="I207" s="47"/>
      <c r="J207" s="47"/>
      <c r="K207" s="47"/>
      <c r="L207" s="47"/>
      <c r="M207" s="47"/>
      <c r="N207" s="47"/>
      <c r="O207" s="47"/>
      <c r="P207" s="47"/>
      <c r="Q207" s="47"/>
      <c r="R207" s="47"/>
      <c r="S207" s="47"/>
      <c r="T207" s="47"/>
      <c r="U207" s="47"/>
      <c r="V207" s="47"/>
      <c r="W207" s="47"/>
      <c r="X207" s="47"/>
      <c r="Y207" s="47"/>
      <c r="Z207" s="47"/>
      <c r="AA207" s="47"/>
      <c r="AB207" s="47"/>
      <c r="AC207" s="47"/>
      <c r="AD207" s="47"/>
    </row>
    <row r="208" spans="1:30" ht="12.75" customHeight="1" x14ac:dyDescent="0.2">
      <c r="A208" s="90"/>
      <c r="B208" s="90"/>
      <c r="C208" s="90"/>
      <c r="D208" s="90"/>
      <c r="E208" s="90"/>
      <c r="F208" s="89"/>
      <c r="G208" s="89"/>
      <c r="H208" s="47"/>
      <c r="I208" s="47"/>
      <c r="J208" s="47"/>
      <c r="K208" s="47"/>
      <c r="L208" s="47"/>
      <c r="M208" s="47"/>
      <c r="N208" s="47"/>
      <c r="O208" s="47"/>
      <c r="P208" s="47"/>
      <c r="Q208" s="47"/>
      <c r="R208" s="47"/>
      <c r="S208" s="47"/>
      <c r="T208" s="47"/>
      <c r="U208" s="47"/>
      <c r="V208" s="47"/>
      <c r="W208" s="47"/>
      <c r="X208" s="47"/>
      <c r="Y208" s="47"/>
      <c r="Z208" s="47"/>
      <c r="AA208" s="47"/>
      <c r="AB208" s="47"/>
      <c r="AC208" s="47"/>
      <c r="AD208" s="47"/>
    </row>
    <row r="209" spans="1:30" ht="12.75" customHeight="1" x14ac:dyDescent="0.2">
      <c r="A209" s="90"/>
      <c r="B209" s="90"/>
      <c r="C209" s="90"/>
      <c r="D209" s="90"/>
      <c r="E209" s="90"/>
      <c r="F209" s="89"/>
      <c r="G209" s="89"/>
      <c r="H209" s="47"/>
      <c r="I209" s="47"/>
      <c r="J209" s="47"/>
      <c r="K209" s="47"/>
      <c r="L209" s="47"/>
      <c r="M209" s="47"/>
      <c r="N209" s="47"/>
      <c r="O209" s="47"/>
      <c r="P209" s="47"/>
      <c r="Q209" s="47"/>
      <c r="R209" s="47"/>
      <c r="S209" s="47"/>
      <c r="T209" s="47"/>
      <c r="U209" s="47"/>
      <c r="V209" s="47"/>
      <c r="W209" s="47"/>
      <c r="X209" s="47"/>
      <c r="Y209" s="47"/>
      <c r="Z209" s="47"/>
      <c r="AA209" s="47"/>
      <c r="AB209" s="47"/>
      <c r="AC209" s="47"/>
      <c r="AD209" s="47"/>
    </row>
    <row r="210" spans="1:30" ht="12.75" customHeight="1" x14ac:dyDescent="0.2">
      <c r="A210" s="90"/>
      <c r="B210" s="90"/>
      <c r="C210" s="90"/>
      <c r="D210" s="90"/>
      <c r="E210" s="90"/>
      <c r="F210" s="89"/>
      <c r="G210" s="89"/>
      <c r="H210" s="47"/>
      <c r="I210" s="47"/>
      <c r="J210" s="47"/>
      <c r="K210" s="47"/>
      <c r="L210" s="47"/>
      <c r="M210" s="47"/>
      <c r="N210" s="47"/>
      <c r="O210" s="47"/>
      <c r="P210" s="47"/>
      <c r="Q210" s="47"/>
      <c r="R210" s="47"/>
      <c r="S210" s="47"/>
      <c r="T210" s="47"/>
      <c r="U210" s="47"/>
      <c r="V210" s="47"/>
      <c r="W210" s="47"/>
      <c r="X210" s="47"/>
      <c r="Y210" s="47"/>
      <c r="Z210" s="47"/>
      <c r="AA210" s="47"/>
      <c r="AB210" s="47"/>
      <c r="AC210" s="47"/>
      <c r="AD210" s="47"/>
    </row>
    <row r="211" spans="1:30" ht="12.75" customHeight="1" x14ac:dyDescent="0.2">
      <c r="A211" s="90"/>
      <c r="B211" s="90"/>
      <c r="C211" s="90"/>
      <c r="D211" s="90"/>
      <c r="E211" s="90"/>
      <c r="F211" s="89"/>
      <c r="G211" s="89"/>
      <c r="H211" s="47"/>
      <c r="I211" s="47"/>
      <c r="J211" s="47"/>
      <c r="K211" s="47"/>
      <c r="L211" s="47"/>
      <c r="M211" s="47"/>
      <c r="N211" s="47"/>
      <c r="O211" s="47"/>
      <c r="P211" s="47"/>
      <c r="Q211" s="47"/>
      <c r="R211" s="47"/>
      <c r="S211" s="47"/>
      <c r="T211" s="47"/>
      <c r="U211" s="47"/>
      <c r="V211" s="47"/>
      <c r="W211" s="47"/>
      <c r="X211" s="47"/>
      <c r="Y211" s="47"/>
      <c r="Z211" s="47"/>
      <c r="AA211" s="47"/>
      <c r="AB211" s="47"/>
      <c r="AC211" s="47"/>
      <c r="AD211" s="47"/>
    </row>
    <row r="212" spans="1:30" ht="12.75" customHeight="1" x14ac:dyDescent="0.2">
      <c r="A212" s="90"/>
      <c r="B212" s="90"/>
      <c r="C212" s="90"/>
      <c r="D212" s="90"/>
      <c r="E212" s="90"/>
      <c r="F212" s="89"/>
      <c r="G212" s="89"/>
      <c r="H212" s="47"/>
      <c r="I212" s="47"/>
      <c r="J212" s="47"/>
      <c r="K212" s="47"/>
      <c r="L212" s="47"/>
      <c r="M212" s="47"/>
      <c r="N212" s="47"/>
      <c r="O212" s="47"/>
      <c r="P212" s="47"/>
      <c r="Q212" s="47"/>
      <c r="R212" s="47"/>
      <c r="S212" s="47"/>
      <c r="T212" s="47"/>
      <c r="U212" s="47"/>
      <c r="V212" s="47"/>
      <c r="W212" s="47"/>
      <c r="X212" s="47"/>
      <c r="Y212" s="47"/>
      <c r="Z212" s="47"/>
      <c r="AA212" s="47"/>
      <c r="AB212" s="47"/>
      <c r="AC212" s="47"/>
      <c r="AD212" s="47"/>
    </row>
    <row r="213" spans="1:30" ht="12.75" customHeight="1" x14ac:dyDescent="0.2">
      <c r="A213" s="90"/>
      <c r="B213" s="90"/>
      <c r="C213" s="90"/>
      <c r="D213" s="90"/>
      <c r="E213" s="90"/>
      <c r="F213" s="89"/>
      <c r="G213" s="89"/>
      <c r="H213" s="47"/>
      <c r="I213" s="47"/>
      <c r="J213" s="47"/>
      <c r="K213" s="47"/>
      <c r="L213" s="47"/>
      <c r="M213" s="47"/>
      <c r="N213" s="47"/>
      <c r="O213" s="47"/>
      <c r="P213" s="47"/>
      <c r="Q213" s="47"/>
      <c r="R213" s="47"/>
      <c r="S213" s="47"/>
      <c r="T213" s="47"/>
      <c r="U213" s="47"/>
      <c r="V213" s="47"/>
      <c r="W213" s="47"/>
      <c r="X213" s="47"/>
      <c r="Y213" s="47"/>
      <c r="Z213" s="47"/>
      <c r="AA213" s="47"/>
      <c r="AB213" s="47"/>
      <c r="AC213" s="47"/>
      <c r="AD213" s="47"/>
    </row>
    <row r="214" spans="1:30" ht="12.75" customHeight="1" x14ac:dyDescent="0.2">
      <c r="A214" s="90"/>
      <c r="B214" s="90"/>
      <c r="C214" s="90"/>
      <c r="D214" s="90"/>
      <c r="E214" s="90"/>
      <c r="F214" s="89"/>
      <c r="G214" s="89"/>
      <c r="H214" s="47"/>
      <c r="I214" s="47"/>
      <c r="J214" s="47"/>
      <c r="K214" s="47"/>
      <c r="L214" s="47"/>
      <c r="M214" s="47"/>
      <c r="N214" s="47"/>
      <c r="O214" s="47"/>
      <c r="P214" s="47"/>
      <c r="Q214" s="47"/>
      <c r="R214" s="47"/>
      <c r="S214" s="47"/>
      <c r="T214" s="47"/>
      <c r="U214" s="47"/>
      <c r="V214" s="47"/>
      <c r="W214" s="47"/>
      <c r="X214" s="47"/>
      <c r="Y214" s="47"/>
      <c r="Z214" s="47"/>
      <c r="AA214" s="47"/>
      <c r="AB214" s="47"/>
      <c r="AC214" s="47"/>
      <c r="AD214" s="47"/>
    </row>
    <row r="215" spans="1:30" ht="12.75" customHeight="1" x14ac:dyDescent="0.2">
      <c r="A215" s="90"/>
      <c r="B215" s="90"/>
      <c r="C215" s="90"/>
      <c r="D215" s="90"/>
      <c r="E215" s="90"/>
      <c r="F215" s="89"/>
      <c r="G215" s="89"/>
      <c r="H215" s="47"/>
      <c r="I215" s="47"/>
      <c r="J215" s="47"/>
      <c r="K215" s="47"/>
      <c r="L215" s="47"/>
      <c r="M215" s="47"/>
      <c r="N215" s="47"/>
      <c r="O215" s="47"/>
      <c r="P215" s="47"/>
      <c r="Q215" s="47"/>
      <c r="R215" s="47"/>
      <c r="S215" s="47"/>
      <c r="T215" s="47"/>
      <c r="U215" s="47"/>
      <c r="V215" s="47"/>
      <c r="W215" s="47"/>
      <c r="X215" s="47"/>
      <c r="Y215" s="47"/>
      <c r="Z215" s="47"/>
      <c r="AA215" s="47"/>
      <c r="AB215" s="47"/>
      <c r="AC215" s="47"/>
      <c r="AD215" s="47"/>
    </row>
    <row r="216" spans="1:30" ht="12.75" customHeight="1" x14ac:dyDescent="0.2">
      <c r="A216" s="90"/>
      <c r="B216" s="90"/>
      <c r="C216" s="90"/>
      <c r="D216" s="90"/>
      <c r="E216" s="90"/>
      <c r="F216" s="89"/>
      <c r="G216" s="89"/>
      <c r="H216" s="47"/>
      <c r="I216" s="47"/>
      <c r="J216" s="47"/>
      <c r="K216" s="47"/>
      <c r="L216" s="47"/>
      <c r="M216" s="47"/>
      <c r="N216" s="47"/>
      <c r="O216" s="47"/>
      <c r="P216" s="47"/>
      <c r="Q216" s="47"/>
      <c r="R216" s="47"/>
      <c r="S216" s="47"/>
      <c r="T216" s="47"/>
      <c r="U216" s="47"/>
      <c r="V216" s="47"/>
      <c r="W216" s="47"/>
      <c r="X216" s="47"/>
      <c r="Y216" s="47"/>
      <c r="Z216" s="47"/>
      <c r="AA216" s="47"/>
      <c r="AB216" s="47"/>
      <c r="AC216" s="47"/>
      <c r="AD216" s="47"/>
    </row>
    <row r="217" spans="1:30" ht="12.75" customHeight="1" x14ac:dyDescent="0.2">
      <c r="A217" s="90"/>
      <c r="B217" s="90"/>
      <c r="C217" s="90"/>
      <c r="D217" s="90"/>
      <c r="E217" s="90"/>
      <c r="F217" s="89"/>
      <c r="G217" s="89"/>
      <c r="H217" s="47"/>
      <c r="I217" s="47"/>
      <c r="J217" s="47"/>
      <c r="K217" s="47"/>
      <c r="L217" s="47"/>
      <c r="M217" s="47"/>
      <c r="N217" s="47"/>
      <c r="O217" s="47"/>
      <c r="P217" s="47"/>
      <c r="Q217" s="47"/>
      <c r="R217" s="47"/>
      <c r="S217" s="47"/>
      <c r="T217" s="47"/>
      <c r="U217" s="47"/>
      <c r="V217" s="47"/>
      <c r="W217" s="47"/>
      <c r="X217" s="47"/>
      <c r="Y217" s="47"/>
      <c r="Z217" s="47"/>
      <c r="AA217" s="47"/>
      <c r="AB217" s="47"/>
      <c r="AC217" s="47"/>
      <c r="AD217" s="47"/>
    </row>
    <row r="218" spans="1:30" ht="12.75" customHeight="1" x14ac:dyDescent="0.2">
      <c r="A218" s="90"/>
      <c r="B218" s="90"/>
      <c r="C218" s="90"/>
      <c r="D218" s="90"/>
      <c r="E218" s="90"/>
      <c r="F218" s="89"/>
      <c r="G218" s="89"/>
      <c r="H218" s="47"/>
      <c r="I218" s="47"/>
      <c r="J218" s="47"/>
      <c r="K218" s="47"/>
      <c r="L218" s="47"/>
      <c r="M218" s="47"/>
      <c r="N218" s="47"/>
      <c r="O218" s="47"/>
      <c r="P218" s="47"/>
      <c r="Q218" s="47"/>
      <c r="R218" s="47"/>
      <c r="S218" s="47"/>
      <c r="T218" s="47"/>
      <c r="U218" s="47"/>
      <c r="V218" s="47"/>
      <c r="W218" s="47"/>
      <c r="X218" s="47"/>
      <c r="Y218" s="47"/>
      <c r="Z218" s="47"/>
      <c r="AA218" s="47"/>
      <c r="AB218" s="47"/>
      <c r="AC218" s="47"/>
      <c r="AD218" s="47"/>
    </row>
    <row r="219" spans="1:30" ht="12.75" customHeight="1" x14ac:dyDescent="0.2">
      <c r="A219" s="90"/>
      <c r="B219" s="90"/>
      <c r="C219" s="90"/>
      <c r="D219" s="90"/>
      <c r="E219" s="90"/>
      <c r="F219" s="89"/>
      <c r="G219" s="89"/>
      <c r="H219" s="47"/>
      <c r="I219" s="47"/>
      <c r="J219" s="47"/>
      <c r="K219" s="47"/>
      <c r="L219" s="47"/>
      <c r="M219" s="47"/>
      <c r="N219" s="47"/>
      <c r="O219" s="47"/>
      <c r="P219" s="47"/>
      <c r="Q219" s="47"/>
      <c r="R219" s="47"/>
      <c r="S219" s="47"/>
      <c r="T219" s="47"/>
      <c r="U219" s="47"/>
      <c r="V219" s="47"/>
      <c r="W219" s="47"/>
      <c r="X219" s="47"/>
      <c r="Y219" s="47"/>
      <c r="Z219" s="47"/>
      <c r="AA219" s="47"/>
      <c r="AB219" s="47"/>
      <c r="AC219" s="47"/>
      <c r="AD219" s="47"/>
    </row>
    <row r="220" spans="1:30" ht="12.75" customHeight="1" x14ac:dyDescent="0.2">
      <c r="A220" s="90"/>
      <c r="B220" s="90"/>
      <c r="C220" s="90"/>
      <c r="D220" s="90"/>
      <c r="E220" s="90"/>
      <c r="F220" s="89"/>
      <c r="G220" s="89"/>
      <c r="H220" s="47"/>
      <c r="I220" s="47"/>
      <c r="J220" s="47"/>
      <c r="K220" s="47"/>
      <c r="L220" s="47"/>
      <c r="M220" s="47"/>
      <c r="N220" s="47"/>
      <c r="O220" s="47"/>
      <c r="P220" s="47"/>
      <c r="Q220" s="47"/>
      <c r="R220" s="47"/>
      <c r="S220" s="47"/>
      <c r="T220" s="47"/>
      <c r="U220" s="47"/>
      <c r="V220" s="47"/>
      <c r="W220" s="47"/>
      <c r="X220" s="47"/>
      <c r="Y220" s="47"/>
      <c r="Z220" s="47"/>
      <c r="AA220" s="47"/>
      <c r="AB220" s="47"/>
      <c r="AC220" s="47"/>
      <c r="AD220" s="47"/>
    </row>
    <row r="221" spans="1:30" ht="12.75" customHeight="1" x14ac:dyDescent="0.2">
      <c r="A221" s="90"/>
      <c r="B221" s="90"/>
      <c r="C221" s="90"/>
      <c r="D221" s="90"/>
      <c r="E221" s="90"/>
      <c r="F221" s="89"/>
      <c r="G221" s="89"/>
      <c r="H221" s="47"/>
      <c r="I221" s="47"/>
      <c r="J221" s="47"/>
      <c r="K221" s="47"/>
      <c r="L221" s="47"/>
      <c r="M221" s="47"/>
      <c r="N221" s="47"/>
      <c r="O221" s="47"/>
      <c r="P221" s="47"/>
      <c r="Q221" s="47"/>
      <c r="R221" s="47"/>
      <c r="S221" s="47"/>
      <c r="T221" s="47"/>
      <c r="U221" s="47"/>
      <c r="V221" s="47"/>
      <c r="W221" s="47"/>
      <c r="X221" s="47"/>
      <c r="Y221" s="47"/>
      <c r="Z221" s="47"/>
      <c r="AA221" s="47"/>
      <c r="AB221" s="47"/>
      <c r="AC221" s="47"/>
      <c r="AD221" s="47"/>
    </row>
    <row r="222" spans="1:30" ht="12.75" customHeight="1" x14ac:dyDescent="0.2">
      <c r="A222" s="90"/>
      <c r="B222" s="90"/>
      <c r="C222" s="90"/>
      <c r="D222" s="90"/>
      <c r="E222" s="90"/>
      <c r="F222" s="89"/>
      <c r="G222" s="89"/>
      <c r="H222" s="47"/>
      <c r="I222" s="47"/>
      <c r="J222" s="47"/>
      <c r="K222" s="47"/>
      <c r="L222" s="47"/>
      <c r="M222" s="47"/>
      <c r="N222" s="47"/>
      <c r="O222" s="47"/>
      <c r="P222" s="47"/>
      <c r="Q222" s="47"/>
      <c r="R222" s="47"/>
      <c r="S222" s="47"/>
      <c r="T222" s="47"/>
      <c r="U222" s="47"/>
      <c r="V222" s="47"/>
      <c r="W222" s="47"/>
      <c r="X222" s="47"/>
      <c r="Y222" s="47"/>
      <c r="Z222" s="47"/>
      <c r="AA222" s="47"/>
      <c r="AB222" s="47"/>
      <c r="AC222" s="47"/>
      <c r="AD222" s="47"/>
    </row>
    <row r="223" spans="1:30" ht="12.75" customHeight="1" x14ac:dyDescent="0.2">
      <c r="A223" s="90"/>
      <c r="B223" s="90"/>
      <c r="C223" s="90"/>
      <c r="D223" s="90"/>
      <c r="E223" s="90"/>
      <c r="F223" s="89"/>
      <c r="G223" s="89"/>
      <c r="H223" s="47"/>
      <c r="I223" s="47"/>
      <c r="J223" s="47"/>
      <c r="K223" s="47"/>
      <c r="L223" s="47"/>
      <c r="M223" s="47"/>
      <c r="N223" s="47"/>
      <c r="O223" s="47"/>
      <c r="P223" s="47"/>
      <c r="Q223" s="47"/>
      <c r="R223" s="47"/>
      <c r="S223" s="47"/>
      <c r="T223" s="47"/>
      <c r="U223" s="47"/>
      <c r="V223" s="47"/>
      <c r="W223" s="47"/>
      <c r="X223" s="47"/>
      <c r="Y223" s="47"/>
      <c r="Z223" s="47"/>
      <c r="AA223" s="47"/>
      <c r="AB223" s="47"/>
      <c r="AC223" s="47"/>
      <c r="AD223" s="47"/>
    </row>
    <row r="224" spans="1:30" ht="12.75" customHeight="1" x14ac:dyDescent="0.2">
      <c r="A224" s="90"/>
      <c r="B224" s="90"/>
      <c r="C224" s="90"/>
      <c r="D224" s="90"/>
      <c r="E224" s="90"/>
      <c r="F224" s="89"/>
      <c r="G224" s="89"/>
      <c r="H224" s="47"/>
      <c r="I224" s="47"/>
      <c r="J224" s="47"/>
      <c r="K224" s="47"/>
      <c r="L224" s="47"/>
      <c r="M224" s="47"/>
      <c r="N224" s="47"/>
      <c r="O224" s="47"/>
      <c r="P224" s="47"/>
      <c r="Q224" s="47"/>
      <c r="R224" s="47"/>
      <c r="S224" s="47"/>
      <c r="T224" s="47"/>
      <c r="U224" s="47"/>
      <c r="V224" s="47"/>
      <c r="W224" s="47"/>
      <c r="X224" s="47"/>
      <c r="Y224" s="47"/>
      <c r="Z224" s="47"/>
      <c r="AA224" s="47"/>
      <c r="AB224" s="47"/>
      <c r="AC224" s="47"/>
      <c r="AD224" s="47"/>
    </row>
    <row r="225" spans="1:30" ht="12.75" customHeight="1" x14ac:dyDescent="0.2">
      <c r="A225" s="90"/>
      <c r="B225" s="90"/>
      <c r="C225" s="90"/>
      <c r="D225" s="90"/>
      <c r="E225" s="90"/>
      <c r="F225" s="89"/>
      <c r="G225" s="89"/>
      <c r="H225" s="47"/>
      <c r="I225" s="47"/>
      <c r="J225" s="47"/>
      <c r="K225" s="47"/>
      <c r="L225" s="47"/>
      <c r="M225" s="47"/>
      <c r="N225" s="47"/>
      <c r="O225" s="47"/>
      <c r="P225" s="47"/>
      <c r="Q225" s="47"/>
      <c r="R225" s="47"/>
      <c r="S225" s="47"/>
      <c r="T225" s="47"/>
      <c r="U225" s="47"/>
      <c r="V225" s="47"/>
      <c r="W225" s="47"/>
      <c r="X225" s="47"/>
      <c r="Y225" s="47"/>
      <c r="Z225" s="47"/>
      <c r="AA225" s="47"/>
      <c r="AB225" s="47"/>
      <c r="AC225" s="47"/>
      <c r="AD225" s="47"/>
    </row>
    <row r="226" spans="1:30" ht="12.75" customHeight="1" x14ac:dyDescent="0.2">
      <c r="A226" s="90"/>
      <c r="B226" s="90"/>
      <c r="C226" s="90"/>
      <c r="D226" s="90"/>
      <c r="E226" s="90"/>
      <c r="F226" s="89"/>
      <c r="G226" s="89"/>
      <c r="H226" s="47"/>
      <c r="I226" s="47"/>
      <c r="J226" s="47"/>
      <c r="K226" s="47"/>
      <c r="L226" s="47"/>
      <c r="M226" s="47"/>
      <c r="N226" s="47"/>
      <c r="O226" s="47"/>
      <c r="P226" s="47"/>
      <c r="Q226" s="47"/>
      <c r="R226" s="47"/>
      <c r="S226" s="47"/>
      <c r="T226" s="47"/>
      <c r="U226" s="47"/>
      <c r="V226" s="47"/>
      <c r="W226" s="47"/>
      <c r="X226" s="47"/>
      <c r="Y226" s="47"/>
      <c r="Z226" s="47"/>
      <c r="AA226" s="47"/>
      <c r="AB226" s="47"/>
      <c r="AC226" s="47"/>
      <c r="AD226" s="47"/>
    </row>
    <row r="227" spans="1:30" ht="12.75" customHeight="1" x14ac:dyDescent="0.2">
      <c r="A227" s="89"/>
      <c r="B227" s="89"/>
      <c r="C227" s="89"/>
      <c r="D227" s="89"/>
      <c r="E227" s="89"/>
      <c r="F227" s="89"/>
      <c r="G227" s="89"/>
      <c r="H227" s="47"/>
      <c r="I227" s="47"/>
      <c r="J227" s="47"/>
      <c r="K227" s="47"/>
      <c r="L227" s="47"/>
      <c r="M227" s="47"/>
      <c r="N227" s="47"/>
      <c r="O227" s="47"/>
      <c r="P227" s="47"/>
      <c r="Q227" s="47"/>
      <c r="R227" s="47"/>
      <c r="S227" s="47"/>
      <c r="T227" s="47"/>
      <c r="U227" s="47"/>
      <c r="V227" s="47"/>
      <c r="W227" s="47"/>
      <c r="X227" s="47"/>
      <c r="Y227" s="47"/>
      <c r="Z227" s="47"/>
      <c r="AA227" s="47"/>
      <c r="AB227" s="47"/>
      <c r="AC227" s="47"/>
      <c r="AD227" s="47"/>
    </row>
    <row r="228" spans="1:30" ht="12.75" customHeight="1" x14ac:dyDescent="0.2">
      <c r="A228" s="89"/>
      <c r="B228" s="89"/>
      <c r="C228" s="89"/>
      <c r="D228" s="89"/>
      <c r="E228" s="89"/>
      <c r="F228" s="89"/>
      <c r="G228" s="89"/>
      <c r="H228" s="47"/>
      <c r="I228" s="47"/>
      <c r="J228" s="47"/>
      <c r="K228" s="47"/>
      <c r="L228" s="47"/>
      <c r="M228" s="47"/>
      <c r="N228" s="47"/>
      <c r="O228" s="47"/>
      <c r="P228" s="47"/>
      <c r="Q228" s="47"/>
      <c r="R228" s="47"/>
      <c r="S228" s="47"/>
      <c r="T228" s="47"/>
      <c r="U228" s="47"/>
      <c r="V228" s="47"/>
      <c r="W228" s="47"/>
      <c r="X228" s="47"/>
      <c r="Y228" s="47"/>
      <c r="Z228" s="47"/>
      <c r="AA228" s="47"/>
      <c r="AB228" s="47"/>
      <c r="AC228" s="47"/>
      <c r="AD228" s="47"/>
    </row>
    <row r="229" spans="1:30" ht="12.75" customHeight="1" x14ac:dyDescent="0.2">
      <c r="A229" s="89"/>
      <c r="B229" s="89"/>
      <c r="C229" s="89"/>
      <c r="D229" s="89"/>
      <c r="E229" s="89"/>
      <c r="F229" s="89"/>
      <c r="G229" s="89"/>
      <c r="H229" s="47"/>
      <c r="I229" s="47"/>
      <c r="J229" s="47"/>
      <c r="K229" s="47"/>
      <c r="L229" s="47"/>
      <c r="M229" s="47"/>
      <c r="N229" s="47"/>
      <c r="O229" s="47"/>
      <c r="P229" s="47"/>
      <c r="Q229" s="47"/>
      <c r="R229" s="47"/>
      <c r="S229" s="47"/>
      <c r="T229" s="47"/>
      <c r="U229" s="47"/>
      <c r="V229" s="47"/>
      <c r="W229" s="47"/>
      <c r="X229" s="47"/>
      <c r="Y229" s="47"/>
      <c r="Z229" s="47"/>
      <c r="AA229" s="47"/>
      <c r="AB229" s="47"/>
      <c r="AC229" s="47"/>
      <c r="AD229" s="47"/>
    </row>
    <row r="230" spans="1:30" ht="12.75" customHeight="1" x14ac:dyDescent="0.2">
      <c r="A230" s="89"/>
      <c r="B230" s="89"/>
      <c r="C230" s="89"/>
      <c r="D230" s="89"/>
      <c r="E230" s="89"/>
      <c r="F230" s="89"/>
      <c r="G230" s="89"/>
      <c r="H230" s="47"/>
      <c r="I230" s="47"/>
      <c r="J230" s="47"/>
      <c r="K230" s="47"/>
      <c r="L230" s="47"/>
      <c r="M230" s="47"/>
      <c r="N230" s="47"/>
      <c r="O230" s="47"/>
      <c r="P230" s="47"/>
      <c r="Q230" s="47"/>
      <c r="R230" s="47"/>
      <c r="S230" s="47"/>
      <c r="T230" s="47"/>
      <c r="U230" s="47"/>
      <c r="V230" s="47"/>
      <c r="W230" s="47"/>
      <c r="X230" s="47"/>
      <c r="Y230" s="47"/>
      <c r="Z230" s="47"/>
      <c r="AA230" s="47"/>
      <c r="AB230" s="47"/>
      <c r="AC230" s="47"/>
      <c r="AD230" s="47"/>
    </row>
    <row r="231" spans="1:30" ht="12.75" customHeight="1" x14ac:dyDescent="0.2">
      <c r="A231" s="89"/>
      <c r="B231" s="89"/>
      <c r="C231" s="89"/>
      <c r="D231" s="89"/>
      <c r="E231" s="89"/>
      <c r="F231" s="89"/>
      <c r="G231" s="89"/>
      <c r="H231" s="47"/>
      <c r="I231" s="47"/>
      <c r="J231" s="47"/>
      <c r="K231" s="47"/>
      <c r="L231" s="47"/>
      <c r="M231" s="47"/>
      <c r="N231" s="47"/>
      <c r="O231" s="47"/>
      <c r="P231" s="47"/>
      <c r="Q231" s="47"/>
      <c r="R231" s="47"/>
      <c r="S231" s="47"/>
      <c r="T231" s="47"/>
      <c r="U231" s="47"/>
      <c r="V231" s="47"/>
      <c r="W231" s="47"/>
      <c r="X231" s="47"/>
      <c r="Y231" s="47"/>
      <c r="Z231" s="47"/>
      <c r="AA231" s="47"/>
      <c r="AB231" s="47"/>
      <c r="AC231" s="47"/>
      <c r="AD231" s="47"/>
    </row>
    <row r="232" spans="1:30" ht="12.75" customHeight="1" x14ac:dyDescent="0.2">
      <c r="A232" s="89"/>
      <c r="B232" s="89"/>
      <c r="C232" s="89"/>
      <c r="D232" s="89"/>
      <c r="E232" s="89"/>
      <c r="F232" s="89"/>
      <c r="G232" s="89"/>
      <c r="H232" s="47"/>
      <c r="I232" s="47"/>
      <c r="J232" s="47"/>
      <c r="K232" s="47"/>
      <c r="L232" s="47"/>
      <c r="M232" s="47"/>
      <c r="N232" s="47"/>
      <c r="O232" s="47"/>
      <c r="P232" s="47"/>
      <c r="Q232" s="47"/>
      <c r="R232" s="47"/>
      <c r="S232" s="47"/>
      <c r="T232" s="47"/>
      <c r="U232" s="47"/>
      <c r="V232" s="47"/>
      <c r="W232" s="47"/>
      <c r="X232" s="47"/>
      <c r="Y232" s="47"/>
      <c r="Z232" s="47"/>
      <c r="AA232" s="47"/>
      <c r="AB232" s="47"/>
      <c r="AC232" s="47"/>
      <c r="AD232" s="47"/>
    </row>
    <row r="233" spans="1:30" ht="12.75" customHeight="1" x14ac:dyDescent="0.2">
      <c r="A233" s="89"/>
      <c r="B233" s="89"/>
      <c r="C233" s="89"/>
      <c r="D233" s="89"/>
      <c r="E233" s="89"/>
      <c r="F233" s="89"/>
      <c r="G233" s="89"/>
      <c r="H233" s="47"/>
      <c r="I233" s="47"/>
      <c r="J233" s="47"/>
      <c r="K233" s="47"/>
      <c r="L233" s="47"/>
      <c r="M233" s="47"/>
      <c r="N233" s="47"/>
      <c r="O233" s="47"/>
      <c r="P233" s="47"/>
      <c r="Q233" s="47"/>
      <c r="R233" s="47"/>
      <c r="S233" s="47"/>
      <c r="T233" s="47"/>
      <c r="U233" s="47"/>
      <c r="V233" s="47"/>
      <c r="W233" s="47"/>
      <c r="X233" s="47"/>
      <c r="Y233" s="47"/>
      <c r="Z233" s="47"/>
      <c r="AA233" s="47"/>
      <c r="AB233" s="47"/>
      <c r="AC233" s="47"/>
      <c r="AD233" s="47"/>
    </row>
    <row r="234" spans="1:30" ht="12.75" customHeight="1" x14ac:dyDescent="0.2">
      <c r="A234" s="89"/>
      <c r="B234" s="89"/>
      <c r="C234" s="89"/>
      <c r="D234" s="89"/>
      <c r="E234" s="89"/>
      <c r="F234" s="89"/>
      <c r="G234" s="89"/>
      <c r="H234" s="47"/>
      <c r="I234" s="47"/>
      <c r="J234" s="47"/>
      <c r="K234" s="47"/>
      <c r="L234" s="47"/>
      <c r="M234" s="47"/>
      <c r="N234" s="47"/>
      <c r="O234" s="47"/>
      <c r="P234" s="47"/>
      <c r="Q234" s="47"/>
      <c r="R234" s="47"/>
      <c r="S234" s="47"/>
      <c r="T234" s="47"/>
      <c r="U234" s="47"/>
      <c r="V234" s="47"/>
      <c r="W234" s="47"/>
      <c r="X234" s="47"/>
      <c r="Y234" s="47"/>
      <c r="Z234" s="47"/>
      <c r="AA234" s="47"/>
      <c r="AB234" s="47"/>
      <c r="AC234" s="47"/>
      <c r="AD234" s="47"/>
    </row>
    <row r="235" spans="1:30" ht="12.75" customHeight="1" x14ac:dyDescent="0.2">
      <c r="A235" s="89"/>
      <c r="B235" s="89"/>
      <c r="C235" s="89"/>
      <c r="D235" s="89"/>
      <c r="E235" s="89"/>
      <c r="F235" s="89"/>
      <c r="G235" s="89"/>
      <c r="H235" s="47"/>
      <c r="I235" s="47"/>
      <c r="J235" s="47"/>
      <c r="K235" s="47"/>
      <c r="L235" s="47"/>
      <c r="M235" s="47"/>
      <c r="N235" s="47"/>
      <c r="O235" s="47"/>
      <c r="P235" s="47"/>
      <c r="Q235" s="47"/>
      <c r="R235" s="47"/>
      <c r="S235" s="47"/>
      <c r="T235" s="47"/>
      <c r="U235" s="47"/>
      <c r="V235" s="47"/>
      <c r="W235" s="47"/>
      <c r="X235" s="47"/>
      <c r="Y235" s="47"/>
      <c r="Z235" s="47"/>
      <c r="AA235" s="47"/>
      <c r="AB235" s="47"/>
      <c r="AC235" s="47"/>
      <c r="AD235" s="47"/>
    </row>
    <row r="236" spans="1:30" ht="12.75" customHeight="1" x14ac:dyDescent="0.2">
      <c r="A236" s="89"/>
      <c r="B236" s="89"/>
      <c r="C236" s="89"/>
      <c r="D236" s="89"/>
      <c r="E236" s="89"/>
      <c r="F236" s="89"/>
      <c r="G236" s="89"/>
      <c r="H236" s="47"/>
      <c r="I236" s="47"/>
      <c r="J236" s="47"/>
      <c r="K236" s="47"/>
      <c r="L236" s="47"/>
      <c r="M236" s="47"/>
      <c r="N236" s="47"/>
      <c r="O236" s="47"/>
      <c r="P236" s="47"/>
      <c r="Q236" s="47"/>
      <c r="R236" s="47"/>
      <c r="S236" s="47"/>
      <c r="T236" s="47"/>
      <c r="U236" s="47"/>
      <c r="V236" s="47"/>
      <c r="W236" s="47"/>
      <c r="X236" s="47"/>
      <c r="Y236" s="47"/>
      <c r="Z236" s="47"/>
      <c r="AA236" s="47"/>
      <c r="AB236" s="47"/>
      <c r="AC236" s="47"/>
      <c r="AD236" s="47"/>
    </row>
    <row r="237" spans="1:30" ht="12.75" customHeight="1" x14ac:dyDescent="0.2">
      <c r="A237" s="89"/>
      <c r="B237" s="89"/>
      <c r="C237" s="89"/>
      <c r="D237" s="89"/>
      <c r="E237" s="89"/>
      <c r="F237" s="89"/>
      <c r="G237" s="89"/>
      <c r="H237" s="47"/>
      <c r="I237" s="47"/>
      <c r="J237" s="47"/>
      <c r="K237" s="47"/>
      <c r="L237" s="47"/>
      <c r="M237" s="47"/>
      <c r="N237" s="47"/>
      <c r="O237" s="47"/>
      <c r="P237" s="47"/>
      <c r="Q237" s="47"/>
      <c r="R237" s="47"/>
      <c r="S237" s="47"/>
      <c r="T237" s="47"/>
      <c r="U237" s="47"/>
      <c r="V237" s="47"/>
      <c r="W237" s="47"/>
      <c r="X237" s="47"/>
      <c r="Y237" s="47"/>
      <c r="Z237" s="47"/>
      <c r="AA237" s="47"/>
      <c r="AB237" s="47"/>
      <c r="AC237" s="47"/>
      <c r="AD237" s="47"/>
    </row>
    <row r="238" spans="1:30" ht="12.75" customHeight="1" x14ac:dyDescent="0.2">
      <c r="A238" s="89"/>
      <c r="B238" s="89"/>
      <c r="C238" s="89"/>
      <c r="D238" s="89"/>
      <c r="E238" s="89"/>
      <c r="F238" s="89"/>
      <c r="G238" s="89"/>
      <c r="H238" s="47"/>
      <c r="I238" s="47"/>
      <c r="J238" s="47"/>
      <c r="K238" s="47"/>
      <c r="L238" s="47"/>
      <c r="M238" s="47"/>
      <c r="N238" s="47"/>
      <c r="O238" s="47"/>
      <c r="P238" s="47"/>
      <c r="Q238" s="47"/>
      <c r="R238" s="47"/>
      <c r="S238" s="47"/>
      <c r="T238" s="47"/>
      <c r="U238" s="47"/>
      <c r="V238" s="47"/>
      <c r="W238" s="47"/>
      <c r="X238" s="47"/>
      <c r="Y238" s="47"/>
      <c r="Z238" s="47"/>
      <c r="AA238" s="47"/>
      <c r="AB238" s="47"/>
      <c r="AC238" s="47"/>
      <c r="AD238" s="47"/>
    </row>
    <row r="239" spans="1:30" ht="12.75" customHeight="1" x14ac:dyDescent="0.2">
      <c r="A239" s="89"/>
      <c r="B239" s="89"/>
      <c r="C239" s="89"/>
      <c r="D239" s="89"/>
      <c r="E239" s="89"/>
      <c r="F239" s="89"/>
      <c r="G239" s="89"/>
      <c r="H239" s="47"/>
      <c r="I239" s="47"/>
      <c r="J239" s="47"/>
      <c r="K239" s="47"/>
      <c r="L239" s="47"/>
      <c r="M239" s="47"/>
      <c r="N239" s="47"/>
      <c r="O239" s="47"/>
      <c r="P239" s="47"/>
      <c r="Q239" s="47"/>
      <c r="R239" s="47"/>
      <c r="S239" s="47"/>
      <c r="T239" s="47"/>
      <c r="U239" s="47"/>
      <c r="V239" s="47"/>
      <c r="W239" s="47"/>
      <c r="X239" s="47"/>
      <c r="Y239" s="47"/>
      <c r="Z239" s="47"/>
      <c r="AA239" s="47"/>
      <c r="AB239" s="47"/>
      <c r="AC239" s="47"/>
      <c r="AD239" s="47"/>
    </row>
    <row r="240" spans="1:30" ht="12.75" customHeight="1" x14ac:dyDescent="0.2">
      <c r="A240" s="89"/>
      <c r="B240" s="89"/>
      <c r="C240" s="89"/>
      <c r="D240" s="89"/>
      <c r="E240" s="89"/>
      <c r="F240" s="89"/>
      <c r="G240" s="89"/>
      <c r="H240" s="47"/>
      <c r="I240" s="47"/>
      <c r="J240" s="47"/>
      <c r="K240" s="47"/>
      <c r="L240" s="47"/>
      <c r="M240" s="47"/>
      <c r="N240" s="47"/>
      <c r="O240" s="47"/>
      <c r="P240" s="47"/>
      <c r="Q240" s="47"/>
      <c r="R240" s="47"/>
      <c r="S240" s="47"/>
      <c r="T240" s="47"/>
      <c r="U240" s="47"/>
      <c r="V240" s="47"/>
      <c r="W240" s="47"/>
      <c r="X240" s="47"/>
      <c r="Y240" s="47"/>
      <c r="Z240" s="47"/>
      <c r="AA240" s="47"/>
      <c r="AB240" s="47"/>
      <c r="AC240" s="47"/>
      <c r="AD240" s="47"/>
    </row>
    <row r="241" spans="1:30" ht="12.75" customHeight="1" x14ac:dyDescent="0.2">
      <c r="A241" s="89"/>
      <c r="B241" s="89"/>
      <c r="C241" s="89"/>
      <c r="D241" s="89"/>
      <c r="E241" s="89"/>
      <c r="F241" s="89"/>
      <c r="G241" s="89"/>
      <c r="H241" s="47"/>
      <c r="I241" s="47"/>
      <c r="J241" s="47"/>
      <c r="K241" s="47"/>
      <c r="L241" s="47"/>
      <c r="M241" s="47"/>
      <c r="N241" s="47"/>
      <c r="O241" s="47"/>
      <c r="P241" s="47"/>
      <c r="Q241" s="47"/>
      <c r="R241" s="47"/>
      <c r="S241" s="47"/>
      <c r="T241" s="47"/>
      <c r="U241" s="47"/>
      <c r="V241" s="47"/>
      <c r="W241" s="47"/>
      <c r="X241" s="47"/>
      <c r="Y241" s="47"/>
      <c r="Z241" s="47"/>
      <c r="AA241" s="47"/>
      <c r="AB241" s="47"/>
      <c r="AC241" s="47"/>
      <c r="AD241" s="47"/>
    </row>
    <row r="242" spans="1:30" ht="12.75" customHeight="1" x14ac:dyDescent="0.2">
      <c r="A242" s="89"/>
      <c r="B242" s="89"/>
      <c r="C242" s="89"/>
      <c r="D242" s="89"/>
      <c r="E242" s="89"/>
      <c r="F242" s="89"/>
      <c r="G242" s="89"/>
      <c r="H242" s="47"/>
      <c r="I242" s="47"/>
      <c r="J242" s="47"/>
      <c r="K242" s="47"/>
      <c r="L242" s="47"/>
      <c r="M242" s="47"/>
      <c r="N242" s="47"/>
      <c r="O242" s="47"/>
      <c r="P242" s="47"/>
      <c r="Q242" s="47"/>
      <c r="R242" s="47"/>
      <c r="S242" s="47"/>
      <c r="T242" s="47"/>
      <c r="U242" s="47"/>
      <c r="V242" s="47"/>
      <c r="W242" s="47"/>
      <c r="X242" s="47"/>
      <c r="Y242" s="47"/>
      <c r="Z242" s="47"/>
      <c r="AA242" s="47"/>
      <c r="AB242" s="47"/>
      <c r="AC242" s="47"/>
      <c r="AD242" s="47"/>
    </row>
    <row r="243" spans="1:30" ht="12.75" customHeight="1" x14ac:dyDescent="0.2">
      <c r="A243" s="89"/>
      <c r="B243" s="89"/>
      <c r="C243" s="89"/>
      <c r="D243" s="89"/>
      <c r="E243" s="89"/>
      <c r="F243" s="89"/>
      <c r="G243" s="89"/>
      <c r="H243" s="47"/>
      <c r="I243" s="47"/>
      <c r="J243" s="47"/>
      <c r="K243" s="47"/>
      <c r="L243" s="47"/>
      <c r="M243" s="47"/>
      <c r="N243" s="47"/>
      <c r="O243" s="47"/>
      <c r="P243" s="47"/>
      <c r="Q243" s="47"/>
      <c r="R243" s="47"/>
      <c r="S243" s="47"/>
      <c r="T243" s="47"/>
      <c r="U243" s="47"/>
      <c r="V243" s="47"/>
      <c r="W243" s="47"/>
      <c r="X243" s="47"/>
      <c r="Y243" s="47"/>
      <c r="Z243" s="47"/>
      <c r="AA243" s="47"/>
      <c r="AB243" s="47"/>
      <c r="AC243" s="47"/>
      <c r="AD243" s="47"/>
    </row>
    <row r="244" spans="1:30" ht="12.75" customHeight="1" x14ac:dyDescent="0.2">
      <c r="A244" s="89"/>
      <c r="B244" s="89"/>
      <c r="C244" s="89"/>
      <c r="D244" s="89"/>
      <c r="E244" s="89"/>
      <c r="F244" s="89"/>
      <c r="G244" s="89"/>
      <c r="H244" s="47"/>
      <c r="I244" s="47"/>
      <c r="J244" s="47"/>
      <c r="K244" s="47"/>
      <c r="L244" s="47"/>
      <c r="M244" s="47"/>
      <c r="N244" s="47"/>
      <c r="O244" s="47"/>
      <c r="P244" s="47"/>
      <c r="Q244" s="47"/>
      <c r="R244" s="47"/>
      <c r="S244" s="47"/>
      <c r="T244" s="47"/>
      <c r="U244" s="47"/>
      <c r="V244" s="47"/>
      <c r="W244" s="47"/>
      <c r="X244" s="47"/>
      <c r="Y244" s="47"/>
      <c r="Z244" s="47"/>
      <c r="AA244" s="47"/>
      <c r="AB244" s="47"/>
      <c r="AC244" s="47"/>
      <c r="AD244" s="47"/>
    </row>
    <row r="245" spans="1:30" ht="12.75" customHeight="1" x14ac:dyDescent="0.2">
      <c r="A245" s="89"/>
      <c r="B245" s="89"/>
      <c r="C245" s="89"/>
      <c r="D245" s="89"/>
      <c r="E245" s="89"/>
      <c r="F245" s="89"/>
      <c r="G245" s="89"/>
      <c r="H245" s="47"/>
      <c r="I245" s="47"/>
      <c r="J245" s="47"/>
      <c r="K245" s="47"/>
      <c r="L245" s="47"/>
      <c r="M245" s="47"/>
      <c r="N245" s="47"/>
      <c r="O245" s="47"/>
      <c r="P245" s="47"/>
      <c r="Q245" s="47"/>
      <c r="R245" s="47"/>
      <c r="S245" s="47"/>
      <c r="T245" s="47"/>
      <c r="U245" s="47"/>
      <c r="V245" s="47"/>
      <c r="W245" s="47"/>
      <c r="X245" s="47"/>
      <c r="Y245" s="47"/>
      <c r="Z245" s="47"/>
      <c r="AA245" s="47"/>
      <c r="AB245" s="47"/>
      <c r="AC245" s="47"/>
      <c r="AD245" s="47"/>
    </row>
    <row r="246" spans="1:30" ht="12.75" customHeight="1" x14ac:dyDescent="0.2">
      <c r="A246" s="89"/>
      <c r="B246" s="89"/>
      <c r="C246" s="89"/>
      <c r="D246" s="89"/>
      <c r="E246" s="89"/>
      <c r="F246" s="89"/>
      <c r="G246" s="89"/>
      <c r="H246" s="47"/>
      <c r="I246" s="47"/>
      <c r="J246" s="47"/>
      <c r="K246" s="47"/>
      <c r="L246" s="47"/>
      <c r="M246" s="47"/>
      <c r="N246" s="47"/>
      <c r="O246" s="47"/>
      <c r="P246" s="47"/>
      <c r="Q246" s="47"/>
      <c r="R246" s="47"/>
      <c r="S246" s="47"/>
      <c r="T246" s="47"/>
      <c r="U246" s="47"/>
      <c r="V246" s="47"/>
      <c r="W246" s="47"/>
      <c r="X246" s="47"/>
      <c r="Y246" s="47"/>
      <c r="Z246" s="47"/>
      <c r="AA246" s="47"/>
      <c r="AB246" s="47"/>
      <c r="AC246" s="47"/>
      <c r="AD246" s="47"/>
    </row>
    <row r="247" spans="1:30" ht="12.75" customHeight="1" x14ac:dyDescent="0.2">
      <c r="A247" s="89"/>
      <c r="B247" s="89"/>
      <c r="C247" s="89"/>
      <c r="D247" s="89"/>
      <c r="E247" s="89"/>
      <c r="F247" s="89"/>
      <c r="G247" s="89"/>
      <c r="H247" s="47"/>
      <c r="I247" s="47"/>
      <c r="J247" s="47"/>
      <c r="K247" s="47"/>
      <c r="L247" s="47"/>
      <c r="M247" s="47"/>
      <c r="N247" s="47"/>
      <c r="O247" s="47"/>
      <c r="P247" s="47"/>
      <c r="Q247" s="47"/>
      <c r="R247" s="47"/>
      <c r="S247" s="47"/>
      <c r="T247" s="47"/>
      <c r="U247" s="47"/>
      <c r="V247" s="47"/>
      <c r="W247" s="47"/>
      <c r="X247" s="47"/>
      <c r="Y247" s="47"/>
      <c r="Z247" s="47"/>
      <c r="AA247" s="47"/>
      <c r="AB247" s="47"/>
      <c r="AC247" s="47"/>
      <c r="AD247" s="47"/>
    </row>
    <row r="248" spans="1:30" ht="12.75" customHeight="1" x14ac:dyDescent="0.2">
      <c r="A248" s="89"/>
      <c r="B248" s="89"/>
      <c r="C248" s="89"/>
      <c r="D248" s="89"/>
      <c r="E248" s="89"/>
      <c r="F248" s="89"/>
      <c r="G248" s="89"/>
      <c r="H248" s="47"/>
      <c r="I248" s="47"/>
      <c r="J248" s="47"/>
      <c r="K248" s="47"/>
      <c r="L248" s="47"/>
      <c r="M248" s="47"/>
      <c r="N248" s="47"/>
      <c r="O248" s="47"/>
      <c r="P248" s="47"/>
      <c r="Q248" s="47"/>
      <c r="R248" s="47"/>
      <c r="S248" s="47"/>
      <c r="T248" s="47"/>
      <c r="U248" s="47"/>
      <c r="V248" s="47"/>
      <c r="W248" s="47"/>
      <c r="X248" s="47"/>
      <c r="Y248" s="47"/>
      <c r="Z248" s="47"/>
      <c r="AA248" s="47"/>
      <c r="AB248" s="47"/>
      <c r="AC248" s="47"/>
      <c r="AD248" s="47"/>
    </row>
    <row r="249" spans="1:30" ht="12.75" customHeight="1" x14ac:dyDescent="0.2">
      <c r="A249" s="89"/>
      <c r="B249" s="89"/>
      <c r="C249" s="89"/>
      <c r="D249" s="89"/>
      <c r="E249" s="89"/>
      <c r="F249" s="89"/>
      <c r="G249" s="89"/>
      <c r="H249" s="47"/>
      <c r="I249" s="47"/>
      <c r="J249" s="47"/>
      <c r="K249" s="47"/>
      <c r="L249" s="47"/>
      <c r="M249" s="47"/>
      <c r="N249" s="47"/>
      <c r="O249" s="47"/>
      <c r="P249" s="47"/>
      <c r="Q249" s="47"/>
      <c r="R249" s="47"/>
      <c r="S249" s="47"/>
      <c r="T249" s="47"/>
      <c r="U249" s="47"/>
      <c r="V249" s="47"/>
      <c r="W249" s="47"/>
      <c r="X249" s="47"/>
      <c r="Y249" s="47"/>
      <c r="Z249" s="47"/>
      <c r="AA249" s="47"/>
      <c r="AB249" s="47"/>
      <c r="AC249" s="47"/>
      <c r="AD249" s="47"/>
    </row>
    <row r="250" spans="1:30" ht="12.75" customHeight="1" x14ac:dyDescent="0.2">
      <c r="A250" s="89"/>
      <c r="B250" s="89"/>
      <c r="C250" s="89"/>
      <c r="D250" s="89"/>
      <c r="E250" s="89"/>
      <c r="F250" s="89"/>
      <c r="G250" s="89"/>
      <c r="H250" s="47"/>
      <c r="I250" s="47"/>
      <c r="J250" s="47"/>
      <c r="K250" s="47"/>
      <c r="L250" s="47"/>
      <c r="M250" s="47"/>
      <c r="N250" s="47"/>
      <c r="O250" s="47"/>
      <c r="P250" s="47"/>
      <c r="Q250" s="47"/>
      <c r="R250" s="47"/>
      <c r="S250" s="47"/>
      <c r="T250" s="47"/>
      <c r="U250" s="47"/>
      <c r="V250" s="47"/>
      <c r="W250" s="47"/>
      <c r="X250" s="47"/>
      <c r="Y250" s="47"/>
      <c r="Z250" s="47"/>
      <c r="AA250" s="47"/>
      <c r="AB250" s="47"/>
      <c r="AC250" s="47"/>
      <c r="AD250" s="47"/>
    </row>
    <row r="251" spans="1:30" ht="12.75" customHeight="1" x14ac:dyDescent="0.2">
      <c r="A251" s="89"/>
      <c r="B251" s="89"/>
      <c r="C251" s="89"/>
      <c r="D251" s="89"/>
      <c r="E251" s="89"/>
      <c r="F251" s="89"/>
      <c r="G251" s="89"/>
      <c r="H251" s="47"/>
      <c r="I251" s="47"/>
      <c r="J251" s="47"/>
      <c r="K251" s="47"/>
      <c r="L251" s="47"/>
      <c r="M251" s="47"/>
      <c r="N251" s="47"/>
      <c r="O251" s="47"/>
      <c r="P251" s="47"/>
      <c r="Q251" s="47"/>
      <c r="R251" s="47"/>
      <c r="S251" s="47"/>
      <c r="T251" s="47"/>
      <c r="U251" s="47"/>
      <c r="V251" s="47"/>
      <c r="W251" s="47"/>
      <c r="X251" s="47"/>
      <c r="Y251" s="47"/>
      <c r="Z251" s="47"/>
      <c r="AA251" s="47"/>
      <c r="AB251" s="47"/>
      <c r="AC251" s="47"/>
      <c r="AD251" s="47"/>
    </row>
    <row r="252" spans="1:30" ht="12.75" customHeight="1" x14ac:dyDescent="0.2">
      <c r="A252" s="89"/>
      <c r="B252" s="89"/>
      <c r="C252" s="89"/>
      <c r="D252" s="89"/>
      <c r="E252" s="89"/>
      <c r="F252" s="89"/>
      <c r="G252" s="89"/>
      <c r="H252" s="47"/>
      <c r="I252" s="47"/>
      <c r="J252" s="47"/>
      <c r="K252" s="47"/>
      <c r="L252" s="47"/>
      <c r="M252" s="47"/>
      <c r="N252" s="47"/>
      <c r="O252" s="47"/>
      <c r="P252" s="47"/>
      <c r="Q252" s="47"/>
      <c r="R252" s="47"/>
      <c r="S252" s="47"/>
      <c r="T252" s="47"/>
      <c r="U252" s="47"/>
      <c r="V252" s="47"/>
      <c r="W252" s="47"/>
      <c r="X252" s="47"/>
      <c r="Y252" s="47"/>
      <c r="Z252" s="47"/>
      <c r="AA252" s="47"/>
      <c r="AB252" s="47"/>
      <c r="AC252" s="47"/>
      <c r="AD252" s="47"/>
    </row>
    <row r="253" spans="1:30" ht="12.75" customHeight="1" x14ac:dyDescent="0.2">
      <c r="A253" s="89"/>
      <c r="B253" s="89"/>
      <c r="C253" s="89"/>
      <c r="D253" s="89"/>
      <c r="E253" s="89"/>
      <c r="F253" s="89"/>
      <c r="G253" s="89"/>
      <c r="H253" s="47"/>
      <c r="I253" s="47"/>
      <c r="J253" s="47"/>
      <c r="K253" s="47"/>
      <c r="L253" s="47"/>
      <c r="M253" s="47"/>
      <c r="N253" s="47"/>
      <c r="O253" s="47"/>
      <c r="P253" s="47"/>
      <c r="Q253" s="47"/>
      <c r="R253" s="47"/>
      <c r="S253" s="47"/>
      <c r="T253" s="47"/>
      <c r="U253" s="47"/>
      <c r="V253" s="47"/>
      <c r="W253" s="47"/>
      <c r="X253" s="47"/>
      <c r="Y253" s="47"/>
      <c r="Z253" s="47"/>
      <c r="AA253" s="47"/>
      <c r="AB253" s="47"/>
      <c r="AC253" s="47"/>
      <c r="AD253" s="47"/>
    </row>
    <row r="254" spans="1:30" ht="12.75" customHeight="1" x14ac:dyDescent="0.2">
      <c r="A254" s="89"/>
      <c r="B254" s="89"/>
      <c r="C254" s="89"/>
      <c r="D254" s="89"/>
      <c r="E254" s="89"/>
      <c r="F254" s="89"/>
      <c r="G254" s="89"/>
      <c r="H254" s="47"/>
      <c r="I254" s="47"/>
      <c r="J254" s="47"/>
      <c r="K254" s="47"/>
      <c r="L254" s="47"/>
      <c r="M254" s="47"/>
      <c r="N254" s="47"/>
      <c r="O254" s="47"/>
      <c r="P254" s="47"/>
      <c r="Q254" s="47"/>
      <c r="R254" s="47"/>
      <c r="S254" s="47"/>
      <c r="T254" s="47"/>
      <c r="U254" s="47"/>
      <c r="V254" s="47"/>
      <c r="W254" s="47"/>
      <c r="X254" s="47"/>
      <c r="Y254" s="47"/>
      <c r="Z254" s="47"/>
      <c r="AA254" s="47"/>
      <c r="AB254" s="47"/>
      <c r="AC254" s="47"/>
      <c r="AD254" s="47"/>
    </row>
    <row r="255" spans="1:30" ht="12.75" customHeight="1" x14ac:dyDescent="0.2">
      <c r="A255" s="89"/>
      <c r="B255" s="89"/>
      <c r="C255" s="89"/>
      <c r="D255" s="89"/>
      <c r="E255" s="89"/>
      <c r="F255" s="89"/>
      <c r="G255" s="89"/>
      <c r="H255" s="47"/>
      <c r="I255" s="47"/>
      <c r="J255" s="47"/>
      <c r="K255" s="47"/>
      <c r="L255" s="47"/>
      <c r="M255" s="47"/>
      <c r="N255" s="47"/>
      <c r="O255" s="47"/>
      <c r="P255" s="47"/>
      <c r="Q255" s="47"/>
      <c r="R255" s="47"/>
      <c r="S255" s="47"/>
      <c r="T255" s="47"/>
      <c r="U255" s="47"/>
      <c r="V255" s="47"/>
      <c r="W255" s="47"/>
      <c r="X255" s="47"/>
      <c r="Y255" s="47"/>
      <c r="Z255" s="47"/>
      <c r="AA255" s="47"/>
      <c r="AB255" s="47"/>
      <c r="AC255" s="47"/>
      <c r="AD255" s="47"/>
    </row>
    <row r="256" spans="1:30" ht="12.75" customHeight="1" x14ac:dyDescent="0.2">
      <c r="A256" s="89"/>
      <c r="B256" s="89"/>
      <c r="C256" s="89"/>
      <c r="D256" s="89"/>
      <c r="E256" s="89"/>
      <c r="F256" s="89"/>
      <c r="G256" s="89"/>
      <c r="H256" s="47"/>
      <c r="I256" s="47"/>
      <c r="J256" s="47"/>
      <c r="K256" s="47"/>
      <c r="L256" s="47"/>
      <c r="M256" s="47"/>
      <c r="N256" s="47"/>
      <c r="O256" s="47"/>
      <c r="P256" s="47"/>
      <c r="Q256" s="47"/>
      <c r="R256" s="47"/>
      <c r="S256" s="47"/>
      <c r="T256" s="47"/>
      <c r="U256" s="47"/>
      <c r="V256" s="47"/>
      <c r="W256" s="47"/>
      <c r="X256" s="47"/>
      <c r="Y256" s="47"/>
      <c r="Z256" s="47"/>
      <c r="AA256" s="47"/>
      <c r="AB256" s="47"/>
      <c r="AC256" s="47"/>
      <c r="AD256" s="47"/>
    </row>
    <row r="257" spans="1:30" ht="12.75" customHeight="1" x14ac:dyDescent="0.2">
      <c r="A257" s="89"/>
      <c r="B257" s="89"/>
      <c r="C257" s="89"/>
      <c r="D257" s="89"/>
      <c r="E257" s="89"/>
      <c r="F257" s="89"/>
      <c r="G257" s="89"/>
      <c r="H257" s="47"/>
      <c r="I257" s="47"/>
      <c r="J257" s="47"/>
      <c r="K257" s="47"/>
      <c r="L257" s="47"/>
      <c r="M257" s="47"/>
      <c r="N257" s="47"/>
      <c r="O257" s="47"/>
      <c r="P257" s="47"/>
      <c r="Q257" s="47"/>
      <c r="R257" s="47"/>
      <c r="S257" s="47"/>
      <c r="T257" s="47"/>
      <c r="U257" s="47"/>
      <c r="V257" s="47"/>
      <c r="W257" s="47"/>
      <c r="X257" s="47"/>
      <c r="Y257" s="47"/>
      <c r="Z257" s="47"/>
      <c r="AA257" s="47"/>
      <c r="AB257" s="47"/>
      <c r="AC257" s="47"/>
      <c r="AD257" s="47"/>
    </row>
    <row r="258" spans="1:30" ht="12.75" customHeight="1" x14ac:dyDescent="0.2">
      <c r="A258" s="89"/>
      <c r="B258" s="89"/>
      <c r="C258" s="89"/>
      <c r="D258" s="89"/>
      <c r="E258" s="89"/>
      <c r="F258" s="89"/>
      <c r="G258" s="89"/>
      <c r="H258" s="47"/>
      <c r="I258" s="47"/>
      <c r="J258" s="47"/>
      <c r="K258" s="47"/>
      <c r="L258" s="47"/>
      <c r="M258" s="47"/>
      <c r="N258" s="47"/>
      <c r="O258" s="47"/>
      <c r="P258" s="47"/>
      <c r="Q258" s="47"/>
      <c r="R258" s="47"/>
      <c r="S258" s="47"/>
      <c r="T258" s="47"/>
      <c r="U258" s="47"/>
      <c r="V258" s="47"/>
      <c r="W258" s="47"/>
      <c r="X258" s="47"/>
      <c r="Y258" s="47"/>
      <c r="Z258" s="47"/>
      <c r="AA258" s="47"/>
      <c r="AB258" s="47"/>
      <c r="AC258" s="47"/>
      <c r="AD258" s="47"/>
    </row>
    <row r="259" spans="1:30" ht="12.75" customHeight="1" x14ac:dyDescent="0.2">
      <c r="A259" s="89"/>
      <c r="B259" s="89"/>
      <c r="C259" s="89"/>
      <c r="D259" s="89"/>
      <c r="E259" s="89"/>
      <c r="F259" s="89"/>
      <c r="G259" s="89"/>
      <c r="H259" s="47"/>
      <c r="I259" s="47"/>
      <c r="J259" s="47"/>
      <c r="K259" s="47"/>
      <c r="L259" s="47"/>
      <c r="M259" s="47"/>
      <c r="N259" s="47"/>
      <c r="O259" s="47"/>
      <c r="P259" s="47"/>
      <c r="Q259" s="47"/>
      <c r="R259" s="47"/>
      <c r="S259" s="47"/>
      <c r="T259" s="47"/>
      <c r="U259" s="47"/>
      <c r="V259" s="47"/>
      <c r="W259" s="47"/>
      <c r="X259" s="47"/>
      <c r="Y259" s="47"/>
      <c r="Z259" s="47"/>
      <c r="AA259" s="47"/>
      <c r="AB259" s="47"/>
      <c r="AC259" s="47"/>
      <c r="AD259" s="47"/>
    </row>
    <row r="260" spans="1:30" ht="12.75" customHeight="1" x14ac:dyDescent="0.2">
      <c r="A260" s="89"/>
      <c r="B260" s="89"/>
      <c r="C260" s="89"/>
      <c r="D260" s="89"/>
      <c r="E260" s="89"/>
      <c r="F260" s="89"/>
      <c r="G260" s="89"/>
      <c r="H260" s="47"/>
      <c r="I260" s="47"/>
      <c r="J260" s="47"/>
      <c r="K260" s="47"/>
      <c r="L260" s="47"/>
      <c r="M260" s="47"/>
      <c r="N260" s="47"/>
      <c r="O260" s="47"/>
      <c r="P260" s="47"/>
      <c r="Q260" s="47"/>
      <c r="R260" s="47"/>
      <c r="S260" s="47"/>
      <c r="T260" s="47"/>
      <c r="U260" s="47"/>
      <c r="V260" s="47"/>
      <c r="W260" s="47"/>
      <c r="X260" s="47"/>
      <c r="Y260" s="47"/>
      <c r="Z260" s="47"/>
      <c r="AA260" s="47"/>
      <c r="AB260" s="47"/>
      <c r="AC260" s="47"/>
      <c r="AD260" s="47"/>
    </row>
    <row r="261" spans="1:30" ht="12.75" customHeight="1" x14ac:dyDescent="0.2">
      <c r="A261" s="89"/>
      <c r="B261" s="89"/>
      <c r="C261" s="89"/>
      <c r="D261" s="89"/>
      <c r="E261" s="89"/>
      <c r="F261" s="89"/>
      <c r="G261" s="89"/>
      <c r="H261" s="47"/>
      <c r="I261" s="47"/>
      <c r="J261" s="47"/>
      <c r="K261" s="47"/>
      <c r="L261" s="47"/>
      <c r="M261" s="47"/>
      <c r="N261" s="47"/>
      <c r="O261" s="47"/>
      <c r="P261" s="47"/>
      <c r="Q261" s="47"/>
      <c r="R261" s="47"/>
      <c r="S261" s="47"/>
      <c r="T261" s="47"/>
      <c r="U261" s="47"/>
      <c r="V261" s="47"/>
      <c r="W261" s="47"/>
      <c r="X261" s="47"/>
      <c r="Y261" s="47"/>
      <c r="Z261" s="47"/>
      <c r="AA261" s="47"/>
      <c r="AB261" s="47"/>
      <c r="AC261" s="47"/>
      <c r="AD261" s="47"/>
    </row>
    <row r="262" spans="1:30" ht="12.75" customHeight="1" x14ac:dyDescent="0.2">
      <c r="A262" s="89"/>
      <c r="B262" s="89"/>
      <c r="C262" s="89"/>
      <c r="D262" s="89"/>
      <c r="E262" s="89"/>
      <c r="F262" s="89"/>
      <c r="G262" s="89"/>
      <c r="H262" s="47"/>
      <c r="I262" s="47"/>
      <c r="J262" s="47"/>
      <c r="K262" s="47"/>
      <c r="L262" s="47"/>
      <c r="M262" s="47"/>
      <c r="N262" s="47"/>
      <c r="O262" s="47"/>
      <c r="P262" s="47"/>
      <c r="Q262" s="47"/>
      <c r="R262" s="47"/>
      <c r="S262" s="47"/>
      <c r="T262" s="47"/>
      <c r="U262" s="47"/>
      <c r="V262" s="47"/>
      <c r="W262" s="47"/>
      <c r="X262" s="47"/>
      <c r="Y262" s="47"/>
      <c r="Z262" s="47"/>
      <c r="AA262" s="47"/>
      <c r="AB262" s="47"/>
      <c r="AC262" s="47"/>
      <c r="AD262" s="47"/>
    </row>
    <row r="263" spans="1:30" ht="12.75" customHeight="1" x14ac:dyDescent="0.2">
      <c r="A263" s="89"/>
      <c r="B263" s="89"/>
      <c r="C263" s="89"/>
      <c r="D263" s="89"/>
      <c r="E263" s="89"/>
      <c r="F263" s="89"/>
      <c r="G263" s="89"/>
      <c r="H263" s="47"/>
      <c r="I263" s="47"/>
      <c r="J263" s="47"/>
      <c r="K263" s="47"/>
      <c r="L263" s="47"/>
      <c r="M263" s="47"/>
      <c r="N263" s="47"/>
      <c r="O263" s="47"/>
      <c r="P263" s="47"/>
      <c r="Q263" s="47"/>
      <c r="R263" s="47"/>
      <c r="S263" s="47"/>
      <c r="T263" s="47"/>
      <c r="U263" s="47"/>
      <c r="V263" s="47"/>
      <c r="W263" s="47"/>
      <c r="X263" s="47"/>
      <c r="Y263" s="47"/>
      <c r="Z263" s="47"/>
      <c r="AA263" s="47"/>
      <c r="AB263" s="47"/>
      <c r="AC263" s="47"/>
      <c r="AD263" s="47"/>
    </row>
    <row r="264" spans="1:30" ht="12.75" customHeight="1" x14ac:dyDescent="0.2">
      <c r="A264" s="89"/>
      <c r="B264" s="89"/>
      <c r="C264" s="89"/>
      <c r="D264" s="89"/>
      <c r="E264" s="89"/>
      <c r="F264" s="89"/>
      <c r="G264" s="89"/>
      <c r="H264" s="47"/>
      <c r="I264" s="47"/>
      <c r="J264" s="47"/>
      <c r="K264" s="47"/>
      <c r="L264" s="47"/>
      <c r="M264" s="47"/>
      <c r="N264" s="47"/>
      <c r="O264" s="47"/>
      <c r="P264" s="47"/>
      <c r="Q264" s="47"/>
      <c r="R264" s="47"/>
      <c r="S264" s="47"/>
      <c r="T264" s="47"/>
      <c r="U264" s="47"/>
      <c r="V264" s="47"/>
      <c r="W264" s="47"/>
      <c r="X264" s="47"/>
      <c r="Y264" s="47"/>
      <c r="Z264" s="47"/>
      <c r="AA264" s="47"/>
      <c r="AB264" s="47"/>
      <c r="AC264" s="47"/>
      <c r="AD264" s="47"/>
    </row>
    <row r="265" spans="1:30" ht="12.75" customHeight="1" x14ac:dyDescent="0.2">
      <c r="A265" s="89"/>
      <c r="B265" s="89"/>
      <c r="C265" s="89"/>
      <c r="D265" s="89"/>
      <c r="E265" s="89"/>
      <c r="F265" s="89"/>
      <c r="G265" s="89"/>
      <c r="H265" s="47"/>
      <c r="I265" s="47"/>
      <c r="J265" s="47"/>
      <c r="K265" s="47"/>
      <c r="L265" s="47"/>
      <c r="M265" s="47"/>
      <c r="N265" s="47"/>
      <c r="O265" s="47"/>
      <c r="P265" s="47"/>
      <c r="Q265" s="47"/>
      <c r="R265" s="47"/>
      <c r="S265" s="47"/>
      <c r="T265" s="47"/>
      <c r="U265" s="47"/>
      <c r="V265" s="47"/>
      <c r="W265" s="47"/>
      <c r="X265" s="47"/>
      <c r="Y265" s="47"/>
      <c r="Z265" s="47"/>
      <c r="AA265" s="47"/>
      <c r="AB265" s="47"/>
      <c r="AC265" s="47"/>
      <c r="AD265" s="47"/>
    </row>
    <row r="266" spans="1:30" ht="12.75" customHeight="1" x14ac:dyDescent="0.2">
      <c r="A266" s="89"/>
      <c r="B266" s="89"/>
      <c r="C266" s="89"/>
      <c r="D266" s="89"/>
      <c r="E266" s="89"/>
      <c r="F266" s="89"/>
      <c r="G266" s="89"/>
      <c r="H266" s="47"/>
      <c r="I266" s="47"/>
      <c r="J266" s="47"/>
      <c r="K266" s="47"/>
      <c r="L266" s="47"/>
      <c r="M266" s="47"/>
      <c r="N266" s="47"/>
      <c r="O266" s="47"/>
      <c r="P266" s="47"/>
      <c r="Q266" s="47"/>
      <c r="R266" s="47"/>
      <c r="S266" s="47"/>
      <c r="T266" s="47"/>
      <c r="U266" s="47"/>
      <c r="V266" s="47"/>
      <c r="W266" s="47"/>
      <c r="X266" s="47"/>
      <c r="Y266" s="47"/>
      <c r="Z266" s="47"/>
      <c r="AA266" s="47"/>
      <c r="AB266" s="47"/>
      <c r="AC266" s="47"/>
      <c r="AD266" s="47"/>
    </row>
    <row r="267" spans="1:30" ht="12.75" customHeight="1" x14ac:dyDescent="0.2">
      <c r="A267" s="89"/>
      <c r="B267" s="89"/>
      <c r="C267" s="89"/>
      <c r="D267" s="89"/>
      <c r="E267" s="89"/>
      <c r="F267" s="89"/>
      <c r="G267" s="89"/>
      <c r="H267" s="47"/>
      <c r="I267" s="47"/>
      <c r="J267" s="47"/>
      <c r="K267" s="47"/>
      <c r="L267" s="47"/>
      <c r="M267" s="47"/>
      <c r="N267" s="47"/>
      <c r="O267" s="47"/>
      <c r="P267" s="47"/>
      <c r="Q267" s="47"/>
      <c r="R267" s="47"/>
      <c r="S267" s="47"/>
      <c r="T267" s="47"/>
      <c r="U267" s="47"/>
      <c r="V267" s="47"/>
      <c r="W267" s="47"/>
      <c r="X267" s="47"/>
      <c r="Y267" s="47"/>
      <c r="Z267" s="47"/>
      <c r="AA267" s="47"/>
      <c r="AB267" s="47"/>
      <c r="AC267" s="47"/>
      <c r="AD267" s="47"/>
    </row>
    <row r="268" spans="1:30" ht="12.75" customHeight="1" x14ac:dyDescent="0.2">
      <c r="A268" s="89"/>
      <c r="B268" s="89"/>
      <c r="C268" s="89"/>
      <c r="D268" s="89"/>
      <c r="E268" s="89"/>
      <c r="F268" s="89"/>
      <c r="G268" s="89"/>
      <c r="H268" s="47"/>
      <c r="I268" s="47"/>
      <c r="J268" s="47"/>
      <c r="K268" s="47"/>
      <c r="L268" s="47"/>
      <c r="M268" s="47"/>
      <c r="N268" s="47"/>
      <c r="O268" s="47"/>
      <c r="P268" s="47"/>
      <c r="Q268" s="47"/>
      <c r="R268" s="47"/>
      <c r="S268" s="47"/>
      <c r="T268" s="47"/>
      <c r="U268" s="47"/>
      <c r="V268" s="47"/>
      <c r="W268" s="47"/>
      <c r="X268" s="47"/>
      <c r="Y268" s="47"/>
      <c r="Z268" s="47"/>
      <c r="AA268" s="47"/>
      <c r="AB268" s="47"/>
      <c r="AC268" s="47"/>
      <c r="AD268" s="47"/>
    </row>
    <row r="269" spans="1:30" ht="12.75" customHeight="1" x14ac:dyDescent="0.2">
      <c r="A269" s="89"/>
      <c r="B269" s="89"/>
      <c r="C269" s="89"/>
      <c r="D269" s="89"/>
      <c r="E269" s="89"/>
      <c r="F269" s="89"/>
      <c r="G269" s="89"/>
      <c r="H269" s="47"/>
      <c r="I269" s="47"/>
      <c r="J269" s="47"/>
      <c r="K269" s="47"/>
      <c r="L269" s="47"/>
      <c r="M269" s="47"/>
      <c r="N269" s="47"/>
      <c r="O269" s="47"/>
      <c r="P269" s="47"/>
      <c r="Q269" s="47"/>
      <c r="R269" s="47"/>
      <c r="S269" s="47"/>
      <c r="T269" s="47"/>
      <c r="U269" s="47"/>
      <c r="V269" s="47"/>
      <c r="W269" s="47"/>
      <c r="X269" s="47"/>
      <c r="Y269" s="47"/>
      <c r="Z269" s="47"/>
      <c r="AA269" s="47"/>
      <c r="AB269" s="47"/>
      <c r="AC269" s="47"/>
      <c r="AD269" s="47"/>
    </row>
    <row r="270" spans="1:30" ht="12.75" customHeight="1" x14ac:dyDescent="0.2">
      <c r="A270" s="89"/>
      <c r="B270" s="89"/>
      <c r="C270" s="89"/>
      <c r="D270" s="89"/>
      <c r="E270" s="89"/>
      <c r="F270" s="89"/>
      <c r="G270" s="89"/>
      <c r="H270" s="47"/>
      <c r="I270" s="47"/>
      <c r="J270" s="47"/>
      <c r="K270" s="47"/>
      <c r="L270" s="47"/>
      <c r="M270" s="47"/>
      <c r="N270" s="47"/>
      <c r="O270" s="47"/>
      <c r="P270" s="47"/>
      <c r="Q270" s="47"/>
      <c r="R270" s="47"/>
      <c r="S270" s="47"/>
      <c r="T270" s="47"/>
      <c r="U270" s="47"/>
      <c r="V270" s="47"/>
      <c r="W270" s="47"/>
      <c r="X270" s="47"/>
      <c r="Y270" s="47"/>
      <c r="Z270" s="47"/>
      <c r="AA270" s="47"/>
      <c r="AB270" s="47"/>
      <c r="AC270" s="47"/>
      <c r="AD270" s="47"/>
    </row>
    <row r="271" spans="1:30" ht="12.75" customHeight="1" x14ac:dyDescent="0.2">
      <c r="A271" s="89"/>
      <c r="B271" s="89"/>
      <c r="C271" s="89"/>
      <c r="D271" s="89"/>
      <c r="E271" s="89"/>
      <c r="F271" s="89"/>
      <c r="G271" s="89"/>
      <c r="H271" s="47"/>
      <c r="I271" s="47"/>
      <c r="J271" s="47"/>
      <c r="K271" s="47"/>
      <c r="L271" s="47"/>
      <c r="M271" s="47"/>
      <c r="N271" s="47"/>
      <c r="O271" s="47"/>
      <c r="P271" s="47"/>
      <c r="Q271" s="47"/>
      <c r="R271" s="47"/>
      <c r="S271" s="47"/>
      <c r="T271" s="47"/>
      <c r="U271" s="47"/>
      <c r="V271" s="47"/>
      <c r="W271" s="47"/>
      <c r="X271" s="47"/>
      <c r="Y271" s="47"/>
      <c r="Z271" s="47"/>
      <c r="AA271" s="47"/>
      <c r="AB271" s="47"/>
      <c r="AC271" s="47"/>
      <c r="AD271" s="47"/>
    </row>
    <row r="272" spans="1:30" ht="12.75" customHeight="1" x14ac:dyDescent="0.2">
      <c r="A272" s="89"/>
      <c r="B272" s="89"/>
      <c r="C272" s="89"/>
      <c r="D272" s="89"/>
      <c r="E272" s="89"/>
      <c r="F272" s="89"/>
      <c r="G272" s="89"/>
      <c r="H272" s="47"/>
      <c r="I272" s="47"/>
      <c r="J272" s="47"/>
      <c r="K272" s="47"/>
      <c r="L272" s="47"/>
      <c r="M272" s="47"/>
      <c r="N272" s="47"/>
      <c r="O272" s="47"/>
      <c r="P272" s="47"/>
      <c r="Q272" s="47"/>
      <c r="R272" s="47"/>
      <c r="S272" s="47"/>
      <c r="T272" s="47"/>
      <c r="U272" s="47"/>
      <c r="V272" s="47"/>
      <c r="W272" s="47"/>
      <c r="X272" s="47"/>
      <c r="Y272" s="47"/>
      <c r="Z272" s="47"/>
      <c r="AA272" s="47"/>
      <c r="AB272" s="47"/>
      <c r="AC272" s="47"/>
      <c r="AD272" s="47"/>
    </row>
    <row r="273" spans="1:30" ht="12.75" customHeight="1" x14ac:dyDescent="0.2">
      <c r="A273" s="89"/>
      <c r="B273" s="89"/>
      <c r="C273" s="89"/>
      <c r="D273" s="89"/>
      <c r="E273" s="89"/>
      <c r="F273" s="89"/>
      <c r="G273" s="89"/>
      <c r="H273" s="47"/>
      <c r="I273" s="47"/>
      <c r="J273" s="47"/>
      <c r="K273" s="47"/>
      <c r="L273" s="47"/>
      <c r="M273" s="47"/>
      <c r="N273" s="47"/>
      <c r="O273" s="47"/>
      <c r="P273" s="47"/>
      <c r="Q273" s="47"/>
      <c r="R273" s="47"/>
      <c r="S273" s="47"/>
      <c r="T273" s="47"/>
      <c r="U273" s="47"/>
      <c r="V273" s="47"/>
      <c r="W273" s="47"/>
      <c r="X273" s="47"/>
      <c r="Y273" s="47"/>
      <c r="Z273" s="47"/>
      <c r="AA273" s="47"/>
      <c r="AB273" s="47"/>
      <c r="AC273" s="47"/>
      <c r="AD273" s="47"/>
    </row>
    <row r="274" spans="1:30" ht="12.75" customHeight="1" x14ac:dyDescent="0.2">
      <c r="A274" s="89"/>
      <c r="B274" s="89"/>
      <c r="C274" s="89"/>
      <c r="D274" s="89"/>
      <c r="E274" s="89"/>
      <c r="F274" s="89"/>
      <c r="G274" s="89"/>
      <c r="H274" s="47"/>
      <c r="I274" s="47"/>
      <c r="J274" s="47"/>
      <c r="K274" s="47"/>
      <c r="L274" s="47"/>
      <c r="M274" s="47"/>
      <c r="N274" s="47"/>
      <c r="O274" s="47"/>
      <c r="P274" s="47"/>
      <c r="Q274" s="47"/>
      <c r="R274" s="47"/>
      <c r="S274" s="47"/>
      <c r="T274" s="47"/>
      <c r="U274" s="47"/>
      <c r="V274" s="47"/>
      <c r="W274" s="47"/>
      <c r="X274" s="47"/>
      <c r="Y274" s="47"/>
      <c r="Z274" s="47"/>
      <c r="AA274" s="47"/>
      <c r="AB274" s="47"/>
      <c r="AC274" s="47"/>
      <c r="AD274" s="47"/>
    </row>
    <row r="275" spans="1:30" ht="12.75" customHeight="1" x14ac:dyDescent="0.2">
      <c r="A275" s="89"/>
      <c r="B275" s="89"/>
      <c r="C275" s="89"/>
      <c r="D275" s="89"/>
      <c r="E275" s="89"/>
      <c r="F275" s="89"/>
      <c r="G275" s="89"/>
      <c r="H275" s="47"/>
      <c r="I275" s="47"/>
      <c r="J275" s="47"/>
      <c r="K275" s="47"/>
      <c r="L275" s="47"/>
      <c r="M275" s="47"/>
      <c r="N275" s="47"/>
      <c r="O275" s="47"/>
      <c r="P275" s="47"/>
      <c r="Q275" s="47"/>
      <c r="R275" s="47"/>
      <c r="S275" s="47"/>
      <c r="T275" s="47"/>
      <c r="U275" s="47"/>
      <c r="V275" s="47"/>
      <c r="W275" s="47"/>
      <c r="X275" s="47"/>
      <c r="Y275" s="47"/>
      <c r="Z275" s="47"/>
      <c r="AA275" s="47"/>
      <c r="AB275" s="47"/>
      <c r="AC275" s="47"/>
      <c r="AD275" s="47"/>
    </row>
    <row r="276" spans="1:30" ht="12.75" customHeight="1" x14ac:dyDescent="0.2">
      <c r="A276" s="89"/>
      <c r="B276" s="89"/>
      <c r="C276" s="89"/>
      <c r="D276" s="89"/>
      <c r="E276" s="89"/>
      <c r="F276" s="89"/>
      <c r="G276" s="89"/>
      <c r="H276" s="47"/>
      <c r="I276" s="47"/>
      <c r="J276" s="47"/>
      <c r="K276" s="47"/>
      <c r="L276" s="47"/>
      <c r="M276" s="47"/>
      <c r="N276" s="47"/>
      <c r="O276" s="47"/>
      <c r="P276" s="47"/>
      <c r="Q276" s="47"/>
      <c r="R276" s="47"/>
      <c r="S276" s="47"/>
      <c r="T276" s="47"/>
      <c r="U276" s="47"/>
      <c r="V276" s="47"/>
      <c r="W276" s="47"/>
      <c r="X276" s="47"/>
      <c r="Y276" s="47"/>
      <c r="Z276" s="47"/>
      <c r="AA276" s="47"/>
      <c r="AB276" s="47"/>
      <c r="AC276" s="47"/>
      <c r="AD276" s="47"/>
    </row>
    <row r="277" spans="1:30" ht="12.75" customHeight="1" x14ac:dyDescent="0.2">
      <c r="A277" s="89"/>
      <c r="B277" s="89"/>
      <c r="C277" s="89"/>
      <c r="D277" s="89"/>
      <c r="E277" s="89"/>
      <c r="F277" s="89"/>
      <c r="G277" s="89"/>
      <c r="H277" s="47"/>
      <c r="I277" s="47"/>
      <c r="J277" s="47"/>
      <c r="K277" s="47"/>
      <c r="L277" s="47"/>
      <c r="M277" s="47"/>
      <c r="N277" s="47"/>
      <c r="O277" s="47"/>
      <c r="P277" s="47"/>
      <c r="Q277" s="47"/>
      <c r="R277" s="47"/>
      <c r="S277" s="47"/>
      <c r="T277" s="47"/>
      <c r="U277" s="47"/>
      <c r="V277" s="47"/>
      <c r="W277" s="47"/>
      <c r="X277" s="47"/>
      <c r="Y277" s="47"/>
      <c r="Z277" s="47"/>
      <c r="AA277" s="47"/>
      <c r="AB277" s="47"/>
      <c r="AC277" s="47"/>
      <c r="AD277" s="47"/>
    </row>
    <row r="278" spans="1:30" ht="12.75" customHeight="1" x14ac:dyDescent="0.2">
      <c r="A278" s="89"/>
      <c r="B278" s="89"/>
      <c r="C278" s="89"/>
      <c r="D278" s="89"/>
      <c r="E278" s="89"/>
      <c r="F278" s="89"/>
      <c r="G278" s="89"/>
      <c r="H278" s="47"/>
      <c r="I278" s="47"/>
      <c r="J278" s="47"/>
      <c r="K278" s="47"/>
      <c r="L278" s="47"/>
      <c r="M278" s="47"/>
      <c r="N278" s="47"/>
      <c r="O278" s="47"/>
      <c r="P278" s="47"/>
      <c r="Q278" s="47"/>
      <c r="R278" s="47"/>
      <c r="S278" s="47"/>
      <c r="T278" s="47"/>
      <c r="U278" s="47"/>
      <c r="V278" s="47"/>
      <c r="W278" s="47"/>
      <c r="X278" s="47"/>
      <c r="Y278" s="47"/>
      <c r="Z278" s="47"/>
      <c r="AA278" s="47"/>
      <c r="AB278" s="47"/>
      <c r="AC278" s="47"/>
      <c r="AD278" s="47"/>
    </row>
    <row r="279" spans="1:30" ht="12.75" customHeight="1" x14ac:dyDescent="0.2">
      <c r="A279" s="89"/>
      <c r="B279" s="89"/>
      <c r="C279" s="89"/>
      <c r="D279" s="89"/>
      <c r="E279" s="89"/>
      <c r="F279" s="89"/>
      <c r="G279" s="89"/>
      <c r="H279" s="47"/>
      <c r="I279" s="47"/>
      <c r="J279" s="47"/>
      <c r="K279" s="47"/>
      <c r="L279" s="47"/>
      <c r="M279" s="47"/>
      <c r="N279" s="47"/>
      <c r="O279" s="47"/>
      <c r="P279" s="47"/>
      <c r="Q279" s="47"/>
      <c r="R279" s="47"/>
      <c r="S279" s="47"/>
      <c r="T279" s="47"/>
      <c r="U279" s="47"/>
      <c r="V279" s="47"/>
      <c r="W279" s="47"/>
      <c r="X279" s="47"/>
      <c r="Y279" s="47"/>
      <c r="Z279" s="47"/>
      <c r="AA279" s="47"/>
      <c r="AB279" s="47"/>
      <c r="AC279" s="47"/>
      <c r="AD279" s="47"/>
    </row>
    <row r="280" spans="1:30" ht="12.75" customHeight="1" x14ac:dyDescent="0.2">
      <c r="A280" s="89"/>
      <c r="B280" s="89"/>
      <c r="C280" s="89"/>
      <c r="D280" s="89"/>
      <c r="E280" s="89"/>
      <c r="F280" s="89"/>
      <c r="G280" s="89"/>
      <c r="H280" s="47"/>
      <c r="I280" s="47"/>
      <c r="J280" s="47"/>
      <c r="K280" s="47"/>
      <c r="L280" s="47"/>
      <c r="M280" s="47"/>
      <c r="N280" s="47"/>
      <c r="O280" s="47"/>
      <c r="P280" s="47"/>
      <c r="Q280" s="47"/>
      <c r="R280" s="47"/>
      <c r="S280" s="47"/>
      <c r="T280" s="47"/>
      <c r="U280" s="47"/>
      <c r="V280" s="47"/>
      <c r="W280" s="47"/>
      <c r="X280" s="47"/>
      <c r="Y280" s="47"/>
      <c r="Z280" s="47"/>
      <c r="AA280" s="47"/>
      <c r="AB280" s="47"/>
      <c r="AC280" s="47"/>
      <c r="AD280" s="47"/>
    </row>
    <row r="281" spans="1:30" ht="12.75" customHeight="1" x14ac:dyDescent="0.2">
      <c r="A281" s="89"/>
      <c r="B281" s="89"/>
      <c r="C281" s="89"/>
      <c r="D281" s="89"/>
      <c r="E281" s="89"/>
      <c r="F281" s="89"/>
      <c r="G281" s="89"/>
      <c r="H281" s="47"/>
      <c r="I281" s="47"/>
      <c r="J281" s="47"/>
      <c r="K281" s="47"/>
      <c r="L281" s="47"/>
      <c r="M281" s="47"/>
      <c r="N281" s="47"/>
      <c r="O281" s="47"/>
      <c r="P281" s="47"/>
      <c r="Q281" s="47"/>
      <c r="R281" s="47"/>
      <c r="S281" s="47"/>
      <c r="T281" s="47"/>
      <c r="U281" s="47"/>
      <c r="V281" s="47"/>
      <c r="W281" s="47"/>
      <c r="X281" s="47"/>
      <c r="Y281" s="47"/>
      <c r="Z281" s="47"/>
      <c r="AA281" s="47"/>
      <c r="AB281" s="47"/>
      <c r="AC281" s="47"/>
      <c r="AD281" s="47"/>
    </row>
    <row r="282" spans="1:30" ht="12.75" customHeight="1" x14ac:dyDescent="0.2">
      <c r="A282" s="89"/>
      <c r="B282" s="89"/>
      <c r="C282" s="89"/>
      <c r="D282" s="89"/>
      <c r="E282" s="89"/>
      <c r="F282" s="89"/>
      <c r="G282" s="89"/>
      <c r="H282" s="47"/>
      <c r="I282" s="47"/>
      <c r="J282" s="47"/>
      <c r="K282" s="47"/>
      <c r="L282" s="47"/>
      <c r="M282" s="47"/>
      <c r="N282" s="47"/>
      <c r="O282" s="47"/>
      <c r="P282" s="47"/>
      <c r="Q282" s="47"/>
      <c r="R282" s="47"/>
      <c r="S282" s="47"/>
      <c r="T282" s="47"/>
      <c r="U282" s="47"/>
      <c r="V282" s="47"/>
      <c r="W282" s="47"/>
      <c r="X282" s="47"/>
      <c r="Y282" s="47"/>
      <c r="Z282" s="47"/>
      <c r="AA282" s="47"/>
      <c r="AB282" s="47"/>
      <c r="AC282" s="47"/>
      <c r="AD282" s="47"/>
    </row>
    <row r="283" spans="1:30" ht="12.75" customHeight="1" x14ac:dyDescent="0.2">
      <c r="A283" s="89"/>
      <c r="B283" s="89"/>
      <c r="C283" s="89"/>
      <c r="D283" s="89"/>
      <c r="E283" s="89"/>
      <c r="F283" s="89"/>
      <c r="G283" s="89"/>
      <c r="H283" s="47"/>
      <c r="I283" s="47"/>
      <c r="J283" s="47"/>
      <c r="K283" s="47"/>
      <c r="L283" s="47"/>
      <c r="M283" s="47"/>
      <c r="N283" s="47"/>
      <c r="O283" s="47"/>
      <c r="P283" s="47"/>
      <c r="Q283" s="47"/>
      <c r="R283" s="47"/>
      <c r="S283" s="47"/>
      <c r="T283" s="47"/>
      <c r="U283" s="47"/>
      <c r="V283" s="47"/>
      <c r="W283" s="47"/>
      <c r="X283" s="47"/>
      <c r="Y283" s="47"/>
      <c r="Z283" s="47"/>
      <c r="AA283" s="47"/>
      <c r="AB283" s="47"/>
      <c r="AC283" s="47"/>
      <c r="AD283" s="47"/>
    </row>
    <row r="284" spans="1:30" ht="12.75" customHeight="1" x14ac:dyDescent="0.2">
      <c r="A284" s="89"/>
      <c r="B284" s="89"/>
      <c r="C284" s="89"/>
      <c r="D284" s="89"/>
      <c r="E284" s="89"/>
      <c r="F284" s="89"/>
      <c r="G284" s="89"/>
      <c r="H284" s="47"/>
      <c r="I284" s="47"/>
      <c r="J284" s="47"/>
      <c r="K284" s="47"/>
      <c r="L284" s="47"/>
      <c r="M284" s="47"/>
      <c r="N284" s="47"/>
      <c r="O284" s="47"/>
      <c r="P284" s="47"/>
      <c r="Q284" s="47"/>
      <c r="R284" s="47"/>
      <c r="S284" s="47"/>
      <c r="T284" s="47"/>
      <c r="U284" s="47"/>
      <c r="V284" s="47"/>
      <c r="W284" s="47"/>
      <c r="X284" s="47"/>
      <c r="Y284" s="47"/>
      <c r="Z284" s="47"/>
      <c r="AA284" s="47"/>
      <c r="AB284" s="47"/>
      <c r="AC284" s="47"/>
      <c r="AD284" s="47"/>
    </row>
    <row r="285" spans="1:30" ht="12.75" customHeight="1" x14ac:dyDescent="0.2">
      <c r="A285" s="89"/>
      <c r="B285" s="89"/>
      <c r="C285" s="89"/>
      <c r="D285" s="89"/>
      <c r="E285" s="89"/>
      <c r="F285" s="89"/>
      <c r="G285" s="89"/>
      <c r="H285" s="47"/>
      <c r="I285" s="47"/>
      <c r="J285" s="47"/>
      <c r="K285" s="47"/>
      <c r="L285" s="47"/>
      <c r="M285" s="47"/>
      <c r="N285" s="47"/>
      <c r="O285" s="47"/>
      <c r="P285" s="47"/>
      <c r="Q285" s="47"/>
      <c r="R285" s="47"/>
      <c r="S285" s="47"/>
      <c r="T285" s="47"/>
      <c r="U285" s="47"/>
      <c r="V285" s="47"/>
      <c r="W285" s="47"/>
      <c r="X285" s="47"/>
      <c r="Y285" s="47"/>
      <c r="Z285" s="47"/>
      <c r="AA285" s="47"/>
      <c r="AB285" s="47"/>
      <c r="AC285" s="47"/>
      <c r="AD285" s="47"/>
    </row>
    <row r="286" spans="1:30" ht="12.75" customHeight="1" x14ac:dyDescent="0.2">
      <c r="A286" s="89"/>
      <c r="B286" s="89"/>
      <c r="C286" s="89"/>
      <c r="D286" s="89"/>
      <c r="E286" s="89"/>
      <c r="F286" s="89"/>
      <c r="G286" s="89"/>
      <c r="H286" s="47"/>
      <c r="I286" s="47"/>
      <c r="J286" s="47"/>
      <c r="K286" s="47"/>
      <c r="L286" s="47"/>
      <c r="M286" s="47"/>
      <c r="N286" s="47"/>
      <c r="O286" s="47"/>
      <c r="P286" s="47"/>
      <c r="Q286" s="47"/>
      <c r="R286" s="47"/>
      <c r="S286" s="47"/>
      <c r="T286" s="47"/>
      <c r="U286" s="47"/>
      <c r="V286" s="47"/>
      <c r="W286" s="47"/>
      <c r="X286" s="47"/>
      <c r="Y286" s="47"/>
      <c r="Z286" s="47"/>
      <c r="AA286" s="47"/>
      <c r="AB286" s="47"/>
      <c r="AC286" s="47"/>
      <c r="AD286" s="47"/>
    </row>
    <row r="287" spans="1:30" ht="12.75" customHeight="1" x14ac:dyDescent="0.2">
      <c r="A287" s="89"/>
      <c r="B287" s="89"/>
      <c r="C287" s="89"/>
      <c r="D287" s="89"/>
      <c r="E287" s="89"/>
      <c r="F287" s="89"/>
      <c r="G287" s="89"/>
      <c r="H287" s="47"/>
      <c r="I287" s="47"/>
      <c r="J287" s="47"/>
      <c r="K287" s="47"/>
      <c r="L287" s="47"/>
      <c r="M287" s="47"/>
      <c r="N287" s="47"/>
      <c r="O287" s="47"/>
      <c r="P287" s="47"/>
      <c r="Q287" s="47"/>
      <c r="R287" s="47"/>
      <c r="S287" s="47"/>
      <c r="T287" s="47"/>
      <c r="U287" s="47"/>
      <c r="V287" s="47"/>
      <c r="W287" s="47"/>
      <c r="X287" s="47"/>
      <c r="Y287" s="47"/>
      <c r="Z287" s="47"/>
      <c r="AA287" s="47"/>
      <c r="AB287" s="47"/>
      <c r="AC287" s="47"/>
      <c r="AD287" s="47"/>
    </row>
    <row r="288" spans="1:30" ht="12.75" customHeight="1" x14ac:dyDescent="0.2">
      <c r="A288" s="89"/>
      <c r="B288" s="89"/>
      <c r="C288" s="89"/>
      <c r="D288" s="89"/>
      <c r="E288" s="89"/>
      <c r="F288" s="89"/>
      <c r="G288" s="89"/>
      <c r="H288" s="47"/>
      <c r="I288" s="47"/>
      <c r="J288" s="47"/>
      <c r="K288" s="47"/>
      <c r="L288" s="47"/>
      <c r="M288" s="47"/>
      <c r="N288" s="47"/>
      <c r="O288" s="47"/>
      <c r="P288" s="47"/>
      <c r="Q288" s="47"/>
      <c r="R288" s="47"/>
      <c r="S288" s="47"/>
      <c r="T288" s="47"/>
      <c r="U288" s="47"/>
      <c r="V288" s="47"/>
      <c r="W288" s="47"/>
      <c r="X288" s="47"/>
      <c r="Y288" s="47"/>
      <c r="Z288" s="47"/>
      <c r="AA288" s="47"/>
      <c r="AB288" s="47"/>
      <c r="AC288" s="47"/>
      <c r="AD288" s="47"/>
    </row>
    <row r="289" spans="1:30" ht="12.75" customHeight="1" x14ac:dyDescent="0.2">
      <c r="A289" s="89"/>
      <c r="B289" s="89"/>
      <c r="C289" s="89"/>
      <c r="D289" s="89"/>
      <c r="E289" s="89"/>
      <c r="F289" s="89"/>
      <c r="G289" s="89"/>
      <c r="H289" s="47"/>
      <c r="I289" s="47"/>
      <c r="J289" s="47"/>
      <c r="K289" s="47"/>
      <c r="L289" s="47"/>
      <c r="M289" s="47"/>
      <c r="N289" s="47"/>
      <c r="O289" s="47"/>
      <c r="P289" s="47"/>
      <c r="Q289" s="47"/>
      <c r="R289" s="47"/>
      <c r="S289" s="47"/>
      <c r="T289" s="47"/>
      <c r="U289" s="47"/>
      <c r="V289" s="47"/>
      <c r="W289" s="47"/>
      <c r="X289" s="47"/>
      <c r="Y289" s="47"/>
      <c r="Z289" s="47"/>
      <c r="AA289" s="47"/>
      <c r="AB289" s="47"/>
      <c r="AC289" s="47"/>
      <c r="AD289" s="47"/>
    </row>
    <row r="290" spans="1:30" ht="12.75" customHeight="1" x14ac:dyDescent="0.2">
      <c r="A290" s="89"/>
      <c r="B290" s="89"/>
      <c r="C290" s="89"/>
      <c r="D290" s="89"/>
      <c r="E290" s="89"/>
      <c r="F290" s="89"/>
      <c r="G290" s="89"/>
      <c r="H290" s="47"/>
      <c r="I290" s="47"/>
      <c r="J290" s="47"/>
      <c r="K290" s="47"/>
      <c r="L290" s="47"/>
      <c r="M290" s="47"/>
      <c r="N290" s="47"/>
      <c r="O290" s="47"/>
      <c r="P290" s="47"/>
      <c r="Q290" s="47"/>
      <c r="R290" s="47"/>
      <c r="S290" s="47"/>
      <c r="T290" s="47"/>
      <c r="U290" s="47"/>
      <c r="V290" s="47"/>
      <c r="W290" s="47"/>
      <c r="X290" s="47"/>
      <c r="Y290" s="47"/>
      <c r="Z290" s="47"/>
      <c r="AA290" s="47"/>
      <c r="AB290" s="47"/>
      <c r="AC290" s="47"/>
      <c r="AD290" s="47"/>
    </row>
    <row r="291" spans="1:30" ht="12.75" customHeight="1" x14ac:dyDescent="0.2">
      <c r="A291" s="89"/>
      <c r="B291" s="89"/>
      <c r="C291" s="89"/>
      <c r="D291" s="89"/>
      <c r="E291" s="89"/>
      <c r="F291" s="89"/>
      <c r="G291" s="89"/>
      <c r="H291" s="47"/>
      <c r="I291" s="47"/>
      <c r="J291" s="47"/>
      <c r="K291" s="47"/>
      <c r="L291" s="47"/>
      <c r="M291" s="47"/>
      <c r="N291" s="47"/>
      <c r="O291" s="47"/>
      <c r="P291" s="47"/>
      <c r="Q291" s="47"/>
      <c r="R291" s="47"/>
      <c r="S291" s="47"/>
      <c r="T291" s="47"/>
      <c r="U291" s="47"/>
      <c r="V291" s="47"/>
      <c r="W291" s="47"/>
      <c r="X291" s="47"/>
      <c r="Y291" s="47"/>
      <c r="Z291" s="47"/>
      <c r="AA291" s="47"/>
      <c r="AB291" s="47"/>
      <c r="AC291" s="47"/>
      <c r="AD291" s="47"/>
    </row>
    <row r="292" spans="1:30" ht="12.75" customHeight="1" x14ac:dyDescent="0.2">
      <c r="A292" s="89"/>
      <c r="B292" s="89"/>
      <c r="C292" s="89"/>
      <c r="D292" s="89"/>
      <c r="E292" s="89"/>
      <c r="F292" s="89"/>
      <c r="G292" s="89"/>
      <c r="H292" s="47"/>
      <c r="I292" s="47"/>
      <c r="J292" s="47"/>
      <c r="K292" s="47"/>
      <c r="L292" s="47"/>
      <c r="M292" s="47"/>
      <c r="N292" s="47"/>
      <c r="O292" s="47"/>
      <c r="P292" s="47"/>
      <c r="Q292" s="47"/>
      <c r="R292" s="47"/>
      <c r="S292" s="47"/>
      <c r="T292" s="47"/>
      <c r="U292" s="47"/>
      <c r="V292" s="47"/>
      <c r="W292" s="47"/>
      <c r="X292" s="47"/>
      <c r="Y292" s="47"/>
      <c r="Z292" s="47"/>
      <c r="AA292" s="47"/>
      <c r="AB292" s="47"/>
      <c r="AC292" s="47"/>
      <c r="AD292" s="47"/>
    </row>
    <row r="293" spans="1:30" ht="12.75" customHeight="1" x14ac:dyDescent="0.2">
      <c r="A293" s="89"/>
      <c r="B293" s="89"/>
      <c r="C293" s="89"/>
      <c r="D293" s="89"/>
      <c r="E293" s="89"/>
      <c r="F293" s="89"/>
      <c r="G293" s="89"/>
      <c r="H293" s="47"/>
      <c r="I293" s="47"/>
      <c r="J293" s="47"/>
      <c r="K293" s="47"/>
      <c r="L293" s="47"/>
      <c r="M293" s="47"/>
      <c r="N293" s="47"/>
      <c r="O293" s="47"/>
      <c r="P293" s="47"/>
      <c r="Q293" s="47"/>
      <c r="R293" s="47"/>
      <c r="S293" s="47"/>
      <c r="T293" s="47"/>
      <c r="U293" s="47"/>
      <c r="V293" s="47"/>
      <c r="W293" s="47"/>
      <c r="X293" s="47"/>
      <c r="Y293" s="47"/>
      <c r="Z293" s="47"/>
      <c r="AA293" s="47"/>
      <c r="AB293" s="47"/>
      <c r="AC293" s="47"/>
      <c r="AD293" s="47"/>
    </row>
    <row r="294" spans="1:30" ht="12.75" customHeight="1" x14ac:dyDescent="0.2">
      <c r="A294" s="89"/>
      <c r="B294" s="89"/>
      <c r="C294" s="89"/>
      <c r="D294" s="89"/>
      <c r="E294" s="89"/>
      <c r="F294" s="89"/>
      <c r="G294" s="89"/>
      <c r="H294" s="47"/>
      <c r="I294" s="47"/>
      <c r="J294" s="47"/>
      <c r="K294" s="47"/>
      <c r="L294" s="47"/>
      <c r="M294" s="47"/>
      <c r="N294" s="47"/>
      <c r="O294" s="47"/>
      <c r="P294" s="47"/>
      <c r="Q294" s="47"/>
      <c r="R294" s="47"/>
      <c r="S294" s="47"/>
      <c r="T294" s="47"/>
      <c r="U294" s="47"/>
      <c r="V294" s="47"/>
      <c r="W294" s="47"/>
      <c r="X294" s="47"/>
      <c r="Y294" s="47"/>
      <c r="Z294" s="47"/>
      <c r="AA294" s="47"/>
      <c r="AB294" s="47"/>
      <c r="AC294" s="47"/>
      <c r="AD294" s="47"/>
    </row>
    <row r="295" spans="1:30" ht="12.75" customHeight="1" x14ac:dyDescent="0.2">
      <c r="A295" s="89"/>
      <c r="B295" s="89"/>
      <c r="C295" s="89"/>
      <c r="D295" s="89"/>
      <c r="E295" s="89"/>
      <c r="F295" s="89"/>
      <c r="G295" s="89"/>
      <c r="H295" s="47"/>
      <c r="I295" s="47"/>
      <c r="J295" s="47"/>
      <c r="K295" s="47"/>
      <c r="L295" s="47"/>
      <c r="M295" s="47"/>
      <c r="N295" s="47"/>
      <c r="O295" s="47"/>
      <c r="P295" s="47"/>
      <c r="Q295" s="47"/>
      <c r="R295" s="47"/>
      <c r="S295" s="47"/>
      <c r="T295" s="47"/>
      <c r="U295" s="47"/>
      <c r="V295" s="47"/>
      <c r="W295" s="47"/>
      <c r="X295" s="47"/>
      <c r="Y295" s="47"/>
      <c r="Z295" s="47"/>
      <c r="AA295" s="47"/>
      <c r="AB295" s="47"/>
      <c r="AC295" s="47"/>
      <c r="AD295" s="47"/>
    </row>
    <row r="296" spans="1:30" ht="12.75" customHeight="1" x14ac:dyDescent="0.2">
      <c r="A296" s="89"/>
      <c r="B296" s="89"/>
      <c r="C296" s="89"/>
      <c r="D296" s="89"/>
      <c r="E296" s="89"/>
      <c r="F296" s="89"/>
      <c r="G296" s="89"/>
      <c r="H296" s="47"/>
      <c r="I296" s="47"/>
      <c r="J296" s="47"/>
      <c r="K296" s="47"/>
      <c r="L296" s="47"/>
      <c r="M296" s="47"/>
      <c r="N296" s="47"/>
      <c r="O296" s="47"/>
      <c r="P296" s="47"/>
      <c r="Q296" s="47"/>
      <c r="R296" s="47"/>
      <c r="S296" s="47"/>
      <c r="T296" s="47"/>
      <c r="U296" s="47"/>
      <c r="V296" s="47"/>
      <c r="W296" s="47"/>
      <c r="X296" s="47"/>
      <c r="Y296" s="47"/>
      <c r="Z296" s="47"/>
      <c r="AA296" s="47"/>
      <c r="AB296" s="47"/>
      <c r="AC296" s="47"/>
      <c r="AD296" s="47"/>
    </row>
    <row r="297" spans="1:30" ht="12.75" customHeight="1" x14ac:dyDescent="0.2">
      <c r="A297" s="89"/>
      <c r="B297" s="89"/>
      <c r="C297" s="89"/>
      <c r="D297" s="89"/>
      <c r="E297" s="89"/>
      <c r="F297" s="89"/>
      <c r="G297" s="89"/>
      <c r="H297" s="47"/>
      <c r="I297" s="47"/>
      <c r="J297" s="47"/>
      <c r="K297" s="47"/>
      <c r="L297" s="47"/>
      <c r="M297" s="47"/>
      <c r="N297" s="47"/>
      <c r="O297" s="47"/>
      <c r="P297" s="47"/>
      <c r="Q297" s="47"/>
      <c r="R297" s="47"/>
      <c r="S297" s="47"/>
      <c r="T297" s="47"/>
      <c r="U297" s="47"/>
      <c r="V297" s="47"/>
      <c r="W297" s="47"/>
      <c r="X297" s="47"/>
      <c r="Y297" s="47"/>
      <c r="Z297" s="47"/>
      <c r="AA297" s="47"/>
      <c r="AB297" s="47"/>
      <c r="AC297" s="47"/>
      <c r="AD297" s="47"/>
    </row>
    <row r="298" spans="1:30" ht="12.75" customHeight="1" x14ac:dyDescent="0.2">
      <c r="A298" s="89"/>
      <c r="B298" s="89"/>
      <c r="C298" s="89"/>
      <c r="D298" s="89"/>
      <c r="E298" s="89"/>
      <c r="F298" s="89"/>
      <c r="G298" s="89"/>
      <c r="H298" s="47"/>
      <c r="I298" s="47"/>
      <c r="J298" s="47"/>
      <c r="K298" s="47"/>
      <c r="L298" s="47"/>
      <c r="M298" s="47"/>
      <c r="N298" s="47"/>
      <c r="O298" s="47"/>
      <c r="P298" s="47"/>
      <c r="Q298" s="47"/>
      <c r="R298" s="47"/>
      <c r="S298" s="47"/>
      <c r="T298" s="47"/>
      <c r="U298" s="47"/>
      <c r="V298" s="47"/>
      <c r="W298" s="47"/>
      <c r="X298" s="47"/>
      <c r="Y298" s="47"/>
      <c r="Z298" s="47"/>
      <c r="AA298" s="47"/>
      <c r="AB298" s="47"/>
      <c r="AC298" s="47"/>
      <c r="AD298" s="47"/>
    </row>
    <row r="299" spans="1:30" ht="12.75" customHeight="1" x14ac:dyDescent="0.2">
      <c r="A299" s="89"/>
      <c r="B299" s="89"/>
      <c r="C299" s="89"/>
      <c r="D299" s="89"/>
      <c r="E299" s="89"/>
      <c r="F299" s="89"/>
      <c r="G299" s="89"/>
      <c r="H299" s="47"/>
      <c r="I299" s="47"/>
      <c r="J299" s="47"/>
      <c r="K299" s="47"/>
      <c r="L299" s="47"/>
      <c r="M299" s="47"/>
      <c r="N299" s="47"/>
      <c r="O299" s="47"/>
      <c r="P299" s="47"/>
      <c r="Q299" s="47"/>
      <c r="R299" s="47"/>
      <c r="S299" s="47"/>
      <c r="T299" s="47"/>
      <c r="U299" s="47"/>
      <c r="V299" s="47"/>
      <c r="W299" s="47"/>
      <c r="X299" s="47"/>
      <c r="Y299" s="47"/>
      <c r="Z299" s="47"/>
      <c r="AA299" s="47"/>
      <c r="AB299" s="47"/>
      <c r="AC299" s="47"/>
      <c r="AD299" s="47"/>
    </row>
    <row r="300" spans="1:30" ht="12.75" customHeight="1" x14ac:dyDescent="0.2">
      <c r="A300" s="89"/>
      <c r="B300" s="89"/>
      <c r="C300" s="89"/>
      <c r="D300" s="89"/>
      <c r="E300" s="89"/>
      <c r="F300" s="89"/>
      <c r="G300" s="89"/>
      <c r="H300" s="47"/>
      <c r="I300" s="47"/>
      <c r="J300" s="47"/>
      <c r="K300" s="47"/>
      <c r="L300" s="47"/>
      <c r="M300" s="47"/>
      <c r="N300" s="47"/>
      <c r="O300" s="47"/>
      <c r="P300" s="47"/>
      <c r="Q300" s="47"/>
      <c r="R300" s="47"/>
      <c r="S300" s="47"/>
      <c r="T300" s="47"/>
      <c r="U300" s="47"/>
      <c r="V300" s="47"/>
      <c r="W300" s="47"/>
      <c r="X300" s="47"/>
      <c r="Y300" s="47"/>
      <c r="Z300" s="47"/>
      <c r="AA300" s="47"/>
      <c r="AB300" s="47"/>
      <c r="AC300" s="47"/>
      <c r="AD300" s="47"/>
    </row>
    <row r="301" spans="1:30" ht="12.75" customHeight="1" x14ac:dyDescent="0.2">
      <c r="A301" s="89"/>
      <c r="B301" s="89"/>
      <c r="C301" s="89"/>
      <c r="D301" s="89"/>
      <c r="E301" s="89"/>
      <c r="F301" s="89"/>
      <c r="G301" s="89"/>
      <c r="H301" s="47"/>
      <c r="I301" s="47"/>
      <c r="J301" s="47"/>
      <c r="K301" s="47"/>
      <c r="L301" s="47"/>
      <c r="M301" s="47"/>
      <c r="N301" s="47"/>
      <c r="O301" s="47"/>
      <c r="P301" s="47"/>
      <c r="Q301" s="47"/>
      <c r="R301" s="47"/>
      <c r="S301" s="47"/>
      <c r="T301" s="47"/>
      <c r="U301" s="47"/>
      <c r="V301" s="47"/>
      <c r="W301" s="47"/>
      <c r="X301" s="47"/>
      <c r="Y301" s="47"/>
      <c r="Z301" s="47"/>
      <c r="AA301" s="47"/>
      <c r="AB301" s="47"/>
      <c r="AC301" s="47"/>
      <c r="AD301" s="47"/>
    </row>
    <row r="302" spans="1:30" ht="12.75" customHeight="1" x14ac:dyDescent="0.2">
      <c r="A302" s="89"/>
      <c r="B302" s="89"/>
      <c r="C302" s="89"/>
      <c r="D302" s="89"/>
      <c r="E302" s="89"/>
      <c r="F302" s="89"/>
      <c r="G302" s="89"/>
      <c r="H302" s="47"/>
      <c r="I302" s="47"/>
      <c r="J302" s="47"/>
      <c r="K302" s="47"/>
      <c r="L302" s="47"/>
      <c r="M302" s="47"/>
      <c r="N302" s="47"/>
      <c r="O302" s="47"/>
      <c r="P302" s="47"/>
      <c r="Q302" s="47"/>
      <c r="R302" s="47"/>
      <c r="S302" s="47"/>
      <c r="T302" s="47"/>
      <c r="U302" s="47"/>
      <c r="V302" s="47"/>
      <c r="W302" s="47"/>
      <c r="X302" s="47"/>
      <c r="Y302" s="47"/>
      <c r="Z302" s="47"/>
      <c r="AA302" s="47"/>
      <c r="AB302" s="47"/>
      <c r="AC302" s="47"/>
      <c r="AD302" s="47"/>
    </row>
    <row r="303" spans="1:30" ht="12.75" customHeight="1" x14ac:dyDescent="0.2">
      <c r="A303" s="89"/>
      <c r="B303" s="89"/>
      <c r="C303" s="89"/>
      <c r="D303" s="89"/>
      <c r="E303" s="89"/>
      <c r="F303" s="89"/>
      <c r="G303" s="89"/>
      <c r="H303" s="47"/>
      <c r="I303" s="47"/>
      <c r="J303" s="47"/>
      <c r="K303" s="47"/>
      <c r="L303" s="47"/>
      <c r="M303" s="47"/>
      <c r="N303" s="47"/>
      <c r="O303" s="47"/>
      <c r="P303" s="47"/>
      <c r="Q303" s="47"/>
      <c r="R303" s="47"/>
      <c r="S303" s="47"/>
      <c r="T303" s="47"/>
      <c r="U303" s="47"/>
      <c r="V303" s="47"/>
      <c r="W303" s="47"/>
      <c r="X303" s="47"/>
      <c r="Y303" s="47"/>
      <c r="Z303" s="47"/>
      <c r="AA303" s="47"/>
      <c r="AB303" s="47"/>
      <c r="AC303" s="47"/>
      <c r="AD303" s="47"/>
    </row>
    <row r="304" spans="1:30" ht="12.75" customHeight="1" x14ac:dyDescent="0.2">
      <c r="A304" s="89"/>
      <c r="B304" s="89"/>
      <c r="C304" s="89"/>
      <c r="D304" s="89"/>
      <c r="E304" s="89"/>
      <c r="F304" s="89"/>
      <c r="G304" s="89"/>
      <c r="H304" s="47"/>
      <c r="I304" s="47"/>
      <c r="J304" s="47"/>
      <c r="K304" s="47"/>
      <c r="L304" s="47"/>
      <c r="M304" s="47"/>
      <c r="N304" s="47"/>
      <c r="O304" s="47"/>
      <c r="P304" s="47"/>
      <c r="Q304" s="47"/>
      <c r="R304" s="47"/>
      <c r="S304" s="47"/>
      <c r="T304" s="47"/>
      <c r="U304" s="47"/>
      <c r="V304" s="47"/>
      <c r="W304" s="47"/>
      <c r="X304" s="47"/>
      <c r="Y304" s="47"/>
      <c r="Z304" s="47"/>
      <c r="AA304" s="47"/>
      <c r="AB304" s="47"/>
      <c r="AC304" s="47"/>
      <c r="AD304" s="47"/>
    </row>
    <row r="305" spans="1:30" ht="12.75" customHeight="1" x14ac:dyDescent="0.2">
      <c r="A305" s="89"/>
      <c r="B305" s="89"/>
      <c r="C305" s="89"/>
      <c r="D305" s="89"/>
      <c r="E305" s="89"/>
      <c r="F305" s="89"/>
      <c r="G305" s="89"/>
      <c r="H305" s="47"/>
      <c r="I305" s="47"/>
      <c r="J305" s="47"/>
      <c r="K305" s="47"/>
      <c r="L305" s="47"/>
      <c r="M305" s="47"/>
      <c r="N305" s="47"/>
      <c r="O305" s="47"/>
      <c r="P305" s="47"/>
      <c r="Q305" s="47"/>
      <c r="R305" s="47"/>
      <c r="S305" s="47"/>
      <c r="T305" s="47"/>
      <c r="U305" s="47"/>
      <c r="V305" s="47"/>
      <c r="W305" s="47"/>
      <c r="X305" s="47"/>
      <c r="Y305" s="47"/>
      <c r="Z305" s="47"/>
      <c r="AA305" s="47"/>
      <c r="AB305" s="47"/>
      <c r="AC305" s="47"/>
      <c r="AD305" s="47"/>
    </row>
    <row r="306" spans="1:30" ht="12.75" customHeight="1" x14ac:dyDescent="0.2">
      <c r="A306" s="89"/>
      <c r="B306" s="89"/>
      <c r="C306" s="89"/>
      <c r="D306" s="89"/>
      <c r="E306" s="89"/>
      <c r="F306" s="89"/>
      <c r="G306" s="89"/>
      <c r="H306" s="47"/>
      <c r="I306" s="47"/>
      <c r="J306" s="47"/>
      <c r="K306" s="47"/>
      <c r="L306" s="47"/>
      <c r="M306" s="47"/>
      <c r="N306" s="47"/>
      <c r="O306" s="47"/>
      <c r="P306" s="47"/>
      <c r="Q306" s="47"/>
      <c r="R306" s="47"/>
      <c r="S306" s="47"/>
      <c r="T306" s="47"/>
      <c r="U306" s="47"/>
      <c r="V306" s="47"/>
      <c r="W306" s="47"/>
      <c r="X306" s="47"/>
      <c r="Y306" s="47"/>
      <c r="Z306" s="47"/>
      <c r="AA306" s="47"/>
      <c r="AB306" s="47"/>
      <c r="AC306" s="47"/>
      <c r="AD306" s="47"/>
    </row>
    <row r="307" spans="1:30" ht="12.75" customHeight="1" x14ac:dyDescent="0.2">
      <c r="A307" s="89"/>
      <c r="B307" s="89"/>
      <c r="C307" s="89"/>
      <c r="D307" s="89"/>
      <c r="E307" s="89"/>
      <c r="F307" s="89"/>
      <c r="G307" s="89"/>
      <c r="H307" s="47"/>
      <c r="I307" s="47"/>
      <c r="J307" s="47"/>
      <c r="K307" s="47"/>
      <c r="L307" s="47"/>
      <c r="M307" s="47"/>
      <c r="N307" s="47"/>
      <c r="O307" s="47"/>
      <c r="P307" s="47"/>
      <c r="Q307" s="47"/>
      <c r="R307" s="47"/>
      <c r="S307" s="47"/>
      <c r="T307" s="47"/>
      <c r="U307" s="47"/>
      <c r="V307" s="47"/>
      <c r="W307" s="47"/>
      <c r="X307" s="47"/>
      <c r="Y307" s="47"/>
      <c r="Z307" s="47"/>
      <c r="AA307" s="47"/>
      <c r="AB307" s="47"/>
      <c r="AC307" s="47"/>
      <c r="AD307" s="47"/>
    </row>
    <row r="308" spans="1:30" ht="12.75" customHeight="1" x14ac:dyDescent="0.2">
      <c r="A308" s="89"/>
      <c r="B308" s="89"/>
      <c r="C308" s="89"/>
      <c r="D308" s="89"/>
      <c r="E308" s="89"/>
      <c r="F308" s="89"/>
      <c r="G308" s="89"/>
      <c r="H308" s="47"/>
      <c r="I308" s="47"/>
      <c r="J308" s="47"/>
      <c r="K308" s="47"/>
      <c r="L308" s="47"/>
      <c r="M308" s="47"/>
      <c r="N308" s="47"/>
      <c r="O308" s="47"/>
      <c r="P308" s="47"/>
      <c r="Q308" s="47"/>
      <c r="R308" s="47"/>
      <c r="S308" s="47"/>
      <c r="T308" s="47"/>
      <c r="U308" s="47"/>
      <c r="V308" s="47"/>
      <c r="W308" s="47"/>
      <c r="X308" s="47"/>
      <c r="Y308" s="47"/>
      <c r="Z308" s="47"/>
      <c r="AA308" s="47"/>
      <c r="AB308" s="47"/>
      <c r="AC308" s="47"/>
      <c r="AD308" s="47"/>
    </row>
    <row r="309" spans="1:30" ht="12.75" customHeight="1" x14ac:dyDescent="0.2">
      <c r="A309" s="89"/>
      <c r="B309" s="89"/>
      <c r="C309" s="89"/>
      <c r="D309" s="89"/>
      <c r="E309" s="89"/>
      <c r="F309" s="89"/>
      <c r="G309" s="89"/>
      <c r="H309" s="47"/>
      <c r="I309" s="47"/>
      <c r="J309" s="47"/>
      <c r="K309" s="47"/>
      <c r="L309" s="47"/>
      <c r="M309" s="47"/>
      <c r="N309" s="47"/>
      <c r="O309" s="47"/>
      <c r="P309" s="47"/>
      <c r="Q309" s="47"/>
      <c r="R309" s="47"/>
      <c r="S309" s="47"/>
      <c r="T309" s="47"/>
      <c r="U309" s="47"/>
      <c r="V309" s="47"/>
      <c r="W309" s="47"/>
      <c r="X309" s="47"/>
      <c r="Y309" s="47"/>
      <c r="Z309" s="47"/>
      <c r="AA309" s="47"/>
      <c r="AB309" s="47"/>
      <c r="AC309" s="47"/>
      <c r="AD309" s="47"/>
    </row>
    <row r="310" spans="1:30" ht="12.75" customHeight="1" x14ac:dyDescent="0.2">
      <c r="A310" s="89"/>
      <c r="B310" s="89"/>
      <c r="C310" s="89"/>
      <c r="D310" s="89"/>
      <c r="E310" s="89"/>
      <c r="F310" s="89"/>
      <c r="G310" s="89"/>
      <c r="H310" s="47"/>
      <c r="I310" s="47"/>
      <c r="J310" s="47"/>
      <c r="K310" s="47"/>
      <c r="L310" s="47"/>
      <c r="M310" s="47"/>
      <c r="N310" s="47"/>
      <c r="O310" s="47"/>
      <c r="P310" s="47"/>
      <c r="Q310" s="47"/>
      <c r="R310" s="47"/>
      <c r="S310" s="47"/>
      <c r="T310" s="47"/>
      <c r="U310" s="47"/>
      <c r="V310" s="47"/>
      <c r="W310" s="47"/>
      <c r="X310" s="47"/>
      <c r="Y310" s="47"/>
      <c r="Z310" s="47"/>
      <c r="AA310" s="47"/>
      <c r="AB310" s="47"/>
      <c r="AC310" s="47"/>
      <c r="AD310" s="47"/>
    </row>
    <row r="311" spans="1:30" ht="12.75" customHeight="1" x14ac:dyDescent="0.2">
      <c r="A311" s="89"/>
      <c r="B311" s="89"/>
      <c r="C311" s="89"/>
      <c r="D311" s="89"/>
      <c r="E311" s="89"/>
      <c r="F311" s="89"/>
      <c r="G311" s="89"/>
      <c r="H311" s="47"/>
      <c r="I311" s="47"/>
      <c r="J311" s="47"/>
      <c r="K311" s="47"/>
      <c r="L311" s="47"/>
      <c r="M311" s="47"/>
      <c r="N311" s="47"/>
      <c r="O311" s="47"/>
      <c r="P311" s="47"/>
      <c r="Q311" s="47"/>
      <c r="R311" s="47"/>
      <c r="S311" s="47"/>
      <c r="T311" s="47"/>
      <c r="U311" s="47"/>
      <c r="V311" s="47"/>
      <c r="W311" s="47"/>
      <c r="X311" s="47"/>
      <c r="Y311" s="47"/>
      <c r="Z311" s="47"/>
      <c r="AA311" s="47"/>
      <c r="AB311" s="47"/>
      <c r="AC311" s="47"/>
      <c r="AD311" s="47"/>
    </row>
    <row r="312" spans="1:30" ht="12.75" customHeight="1" x14ac:dyDescent="0.2">
      <c r="A312" s="89"/>
      <c r="B312" s="89"/>
      <c r="C312" s="89"/>
      <c r="D312" s="89"/>
      <c r="E312" s="89"/>
      <c r="F312" s="89"/>
      <c r="G312" s="89"/>
      <c r="H312" s="47"/>
      <c r="I312" s="47"/>
      <c r="J312" s="47"/>
      <c r="K312" s="47"/>
      <c r="L312" s="47"/>
      <c r="M312" s="47"/>
      <c r="N312" s="47"/>
      <c r="O312" s="47"/>
      <c r="P312" s="47"/>
      <c r="Q312" s="47"/>
      <c r="R312" s="47"/>
      <c r="S312" s="47"/>
      <c r="T312" s="47"/>
      <c r="U312" s="47"/>
      <c r="V312" s="47"/>
      <c r="W312" s="47"/>
      <c r="X312" s="47"/>
      <c r="Y312" s="47"/>
      <c r="Z312" s="47"/>
      <c r="AA312" s="47"/>
      <c r="AB312" s="47"/>
      <c r="AC312" s="47"/>
      <c r="AD312" s="47"/>
    </row>
    <row r="313" spans="1:30" ht="12.75" customHeight="1" x14ac:dyDescent="0.2">
      <c r="A313" s="89"/>
      <c r="B313" s="89"/>
      <c r="C313" s="89"/>
      <c r="D313" s="89"/>
      <c r="E313" s="89"/>
      <c r="F313" s="89"/>
      <c r="G313" s="89"/>
      <c r="H313" s="47"/>
      <c r="I313" s="47"/>
      <c r="J313" s="47"/>
      <c r="K313" s="47"/>
      <c r="L313" s="47"/>
      <c r="M313" s="47"/>
      <c r="N313" s="47"/>
      <c r="O313" s="47"/>
      <c r="P313" s="47"/>
      <c r="Q313" s="47"/>
      <c r="R313" s="47"/>
      <c r="S313" s="47"/>
      <c r="T313" s="47"/>
      <c r="U313" s="47"/>
      <c r="V313" s="47"/>
      <c r="W313" s="47"/>
      <c r="X313" s="47"/>
      <c r="Y313" s="47"/>
      <c r="Z313" s="47"/>
      <c r="AA313" s="47"/>
      <c r="AB313" s="47"/>
      <c r="AC313" s="47"/>
      <c r="AD313" s="47"/>
    </row>
    <row r="314" spans="1:30" ht="12.75" customHeight="1" x14ac:dyDescent="0.2">
      <c r="A314" s="89"/>
      <c r="B314" s="89"/>
      <c r="C314" s="89"/>
      <c r="D314" s="89"/>
      <c r="E314" s="89"/>
      <c r="F314" s="89"/>
      <c r="G314" s="89"/>
      <c r="H314" s="47"/>
      <c r="I314" s="47"/>
      <c r="J314" s="47"/>
      <c r="K314" s="47"/>
      <c r="L314" s="47"/>
      <c r="M314" s="47"/>
      <c r="N314" s="47"/>
      <c r="O314" s="47"/>
      <c r="P314" s="47"/>
      <c r="Q314" s="47"/>
      <c r="R314" s="47"/>
      <c r="S314" s="47"/>
      <c r="T314" s="47"/>
      <c r="U314" s="47"/>
      <c r="V314" s="47"/>
      <c r="W314" s="47"/>
      <c r="X314" s="47"/>
      <c r="Y314" s="47"/>
      <c r="Z314" s="47"/>
      <c r="AA314" s="47"/>
      <c r="AB314" s="47"/>
      <c r="AC314" s="47"/>
      <c r="AD314" s="47"/>
    </row>
    <row r="315" spans="1:30" ht="12.75" customHeight="1" x14ac:dyDescent="0.2">
      <c r="A315" s="89"/>
      <c r="B315" s="89"/>
      <c r="C315" s="89"/>
      <c r="D315" s="89"/>
      <c r="E315" s="89"/>
      <c r="F315" s="89"/>
      <c r="G315" s="89"/>
      <c r="H315" s="47"/>
      <c r="I315" s="47"/>
      <c r="J315" s="47"/>
      <c r="K315" s="47"/>
      <c r="L315" s="47"/>
      <c r="M315" s="47"/>
      <c r="N315" s="47"/>
      <c r="O315" s="47"/>
      <c r="P315" s="47"/>
      <c r="Q315" s="47"/>
      <c r="R315" s="47"/>
      <c r="S315" s="47"/>
      <c r="T315" s="47"/>
      <c r="U315" s="47"/>
      <c r="V315" s="47"/>
      <c r="W315" s="47"/>
      <c r="X315" s="47"/>
      <c r="Y315" s="47"/>
      <c r="Z315" s="47"/>
      <c r="AA315" s="47"/>
      <c r="AB315" s="47"/>
      <c r="AC315" s="47"/>
      <c r="AD315" s="47"/>
    </row>
    <row r="316" spans="1:30" ht="12.75" customHeight="1" x14ac:dyDescent="0.2">
      <c r="A316" s="89"/>
      <c r="B316" s="89"/>
      <c r="C316" s="89"/>
      <c r="D316" s="89"/>
      <c r="E316" s="89"/>
      <c r="F316" s="89"/>
      <c r="G316" s="89"/>
      <c r="H316" s="47"/>
      <c r="I316" s="47"/>
      <c r="J316" s="47"/>
      <c r="K316" s="47"/>
      <c r="L316" s="47"/>
      <c r="M316" s="47"/>
      <c r="N316" s="47"/>
      <c r="O316" s="47"/>
      <c r="P316" s="47"/>
      <c r="Q316" s="47"/>
      <c r="R316" s="47"/>
      <c r="S316" s="47"/>
      <c r="T316" s="47"/>
      <c r="U316" s="47"/>
      <c r="V316" s="47"/>
      <c r="W316" s="47"/>
      <c r="X316" s="47"/>
      <c r="Y316" s="47"/>
      <c r="Z316" s="47"/>
      <c r="AA316" s="47"/>
      <c r="AB316" s="47"/>
      <c r="AC316" s="47"/>
      <c r="AD316" s="47"/>
    </row>
    <row r="317" spans="1:30" ht="12.75" customHeight="1" x14ac:dyDescent="0.2">
      <c r="A317" s="89"/>
      <c r="B317" s="89"/>
      <c r="C317" s="89"/>
      <c r="D317" s="89"/>
      <c r="E317" s="89"/>
      <c r="F317" s="89"/>
      <c r="G317" s="89"/>
      <c r="H317" s="47"/>
      <c r="I317" s="47"/>
      <c r="J317" s="47"/>
      <c r="K317" s="47"/>
      <c r="L317" s="47"/>
      <c r="M317" s="47"/>
      <c r="N317" s="47"/>
      <c r="O317" s="47"/>
      <c r="P317" s="47"/>
      <c r="Q317" s="47"/>
      <c r="R317" s="47"/>
      <c r="S317" s="47"/>
      <c r="T317" s="47"/>
      <c r="U317" s="47"/>
      <c r="V317" s="47"/>
      <c r="W317" s="47"/>
      <c r="X317" s="47"/>
      <c r="Y317" s="47"/>
      <c r="Z317" s="47"/>
      <c r="AA317" s="47"/>
      <c r="AB317" s="47"/>
      <c r="AC317" s="47"/>
      <c r="AD317" s="47"/>
    </row>
    <row r="318" spans="1:30" ht="12.75" customHeight="1" x14ac:dyDescent="0.2">
      <c r="A318" s="89"/>
      <c r="B318" s="89"/>
      <c r="C318" s="89"/>
      <c r="D318" s="89"/>
      <c r="E318" s="89"/>
      <c r="F318" s="89"/>
      <c r="G318" s="89"/>
      <c r="H318" s="47"/>
      <c r="I318" s="47"/>
      <c r="J318" s="47"/>
      <c r="K318" s="47"/>
      <c r="L318" s="47"/>
      <c r="M318" s="47"/>
      <c r="N318" s="47"/>
      <c r="O318" s="47"/>
      <c r="P318" s="47"/>
      <c r="Q318" s="47"/>
      <c r="R318" s="47"/>
      <c r="S318" s="47"/>
      <c r="T318" s="47"/>
      <c r="U318" s="47"/>
      <c r="V318" s="47"/>
      <c r="W318" s="47"/>
      <c r="X318" s="47"/>
      <c r="Y318" s="47"/>
      <c r="Z318" s="47"/>
      <c r="AA318" s="47"/>
      <c r="AB318" s="47"/>
      <c r="AC318" s="47"/>
      <c r="AD318" s="47"/>
    </row>
    <row r="319" spans="1:30" ht="12.75" customHeight="1" x14ac:dyDescent="0.2">
      <c r="A319" s="89"/>
      <c r="B319" s="89"/>
      <c r="C319" s="89"/>
      <c r="D319" s="89"/>
      <c r="E319" s="89"/>
      <c r="F319" s="89"/>
      <c r="G319" s="89"/>
      <c r="H319" s="47"/>
      <c r="I319" s="47"/>
      <c r="J319" s="47"/>
      <c r="K319" s="47"/>
      <c r="L319" s="47"/>
      <c r="M319" s="47"/>
      <c r="N319" s="47"/>
      <c r="O319" s="47"/>
      <c r="P319" s="47"/>
      <c r="Q319" s="47"/>
      <c r="R319" s="47"/>
      <c r="S319" s="47"/>
      <c r="T319" s="47"/>
      <c r="U319" s="47"/>
      <c r="V319" s="47"/>
      <c r="W319" s="47"/>
      <c r="X319" s="47"/>
      <c r="Y319" s="47"/>
      <c r="Z319" s="47"/>
      <c r="AA319" s="47"/>
      <c r="AB319" s="47"/>
      <c r="AC319" s="47"/>
      <c r="AD319" s="47"/>
    </row>
    <row r="320" spans="1:30" ht="12.75" customHeight="1" x14ac:dyDescent="0.2">
      <c r="A320" s="89"/>
      <c r="B320" s="89"/>
      <c r="C320" s="89"/>
      <c r="D320" s="89"/>
      <c r="E320" s="89"/>
      <c r="F320" s="89"/>
      <c r="G320" s="89"/>
      <c r="H320" s="47"/>
      <c r="I320" s="47"/>
      <c r="J320" s="47"/>
      <c r="K320" s="47"/>
      <c r="L320" s="47"/>
      <c r="M320" s="47"/>
      <c r="N320" s="47"/>
      <c r="O320" s="47"/>
      <c r="P320" s="47"/>
      <c r="Q320" s="47"/>
      <c r="R320" s="47"/>
      <c r="S320" s="47"/>
      <c r="T320" s="47"/>
      <c r="U320" s="47"/>
      <c r="V320" s="47"/>
      <c r="W320" s="47"/>
      <c r="X320" s="47"/>
      <c r="Y320" s="47"/>
      <c r="Z320" s="47"/>
      <c r="AA320" s="47"/>
      <c r="AB320" s="47"/>
      <c r="AC320" s="47"/>
      <c r="AD320" s="47"/>
    </row>
    <row r="321" spans="1:30" ht="12.75" customHeight="1" x14ac:dyDescent="0.2">
      <c r="A321" s="89"/>
      <c r="B321" s="89"/>
      <c r="C321" s="89"/>
      <c r="D321" s="89"/>
      <c r="E321" s="89"/>
      <c r="F321" s="89"/>
      <c r="G321" s="89"/>
      <c r="H321" s="47"/>
      <c r="I321" s="47"/>
      <c r="J321" s="47"/>
      <c r="K321" s="47"/>
      <c r="L321" s="47"/>
      <c r="M321" s="47"/>
      <c r="N321" s="47"/>
      <c r="O321" s="47"/>
      <c r="P321" s="47"/>
      <c r="Q321" s="47"/>
      <c r="R321" s="47"/>
      <c r="S321" s="47"/>
      <c r="T321" s="47"/>
      <c r="U321" s="47"/>
      <c r="V321" s="47"/>
      <c r="W321" s="47"/>
      <c r="X321" s="47"/>
      <c r="Y321" s="47"/>
      <c r="Z321" s="47"/>
      <c r="AA321" s="47"/>
      <c r="AB321" s="47"/>
      <c r="AC321" s="47"/>
      <c r="AD321" s="47"/>
    </row>
    <row r="322" spans="1:30" ht="12.75" customHeight="1" x14ac:dyDescent="0.2">
      <c r="A322" s="89"/>
      <c r="B322" s="89"/>
      <c r="C322" s="89"/>
      <c r="D322" s="89"/>
      <c r="E322" s="89"/>
      <c r="F322" s="89"/>
      <c r="G322" s="89"/>
      <c r="H322" s="47"/>
      <c r="I322" s="47"/>
      <c r="J322" s="47"/>
      <c r="K322" s="47"/>
      <c r="L322" s="47"/>
      <c r="M322" s="47"/>
      <c r="N322" s="47"/>
      <c r="O322" s="47"/>
      <c r="P322" s="47"/>
      <c r="Q322" s="47"/>
      <c r="R322" s="47"/>
      <c r="S322" s="47"/>
      <c r="T322" s="47"/>
      <c r="U322" s="47"/>
      <c r="V322" s="47"/>
      <c r="W322" s="47"/>
      <c r="X322" s="47"/>
      <c r="Y322" s="47"/>
      <c r="Z322" s="47"/>
      <c r="AA322" s="47"/>
      <c r="AB322" s="47"/>
      <c r="AC322" s="47"/>
      <c r="AD322" s="47"/>
    </row>
    <row r="323" spans="1:30" ht="12.75" customHeight="1" x14ac:dyDescent="0.2">
      <c r="A323" s="89"/>
      <c r="B323" s="89"/>
      <c r="C323" s="89"/>
      <c r="D323" s="89"/>
      <c r="E323" s="89"/>
      <c r="F323" s="89"/>
      <c r="G323" s="89"/>
      <c r="H323" s="47"/>
      <c r="I323" s="47"/>
      <c r="J323" s="47"/>
      <c r="K323" s="47"/>
      <c r="L323" s="47"/>
      <c r="M323" s="47"/>
      <c r="N323" s="47"/>
      <c r="O323" s="47"/>
      <c r="P323" s="47"/>
      <c r="Q323" s="47"/>
      <c r="R323" s="47"/>
      <c r="S323" s="47"/>
      <c r="T323" s="47"/>
      <c r="U323" s="47"/>
      <c r="V323" s="47"/>
      <c r="W323" s="47"/>
      <c r="X323" s="47"/>
      <c r="Y323" s="47"/>
      <c r="Z323" s="47"/>
      <c r="AA323" s="47"/>
      <c r="AB323" s="47"/>
      <c r="AC323" s="47"/>
      <c r="AD323" s="47"/>
    </row>
    <row r="324" spans="1:30" ht="12.75" customHeight="1" x14ac:dyDescent="0.2">
      <c r="A324" s="89"/>
      <c r="B324" s="89"/>
      <c r="C324" s="89"/>
      <c r="D324" s="89"/>
      <c r="E324" s="89"/>
      <c r="F324" s="89"/>
      <c r="G324" s="89"/>
      <c r="H324" s="47"/>
      <c r="I324" s="47"/>
      <c r="J324" s="47"/>
      <c r="K324" s="47"/>
      <c r="L324" s="47"/>
      <c r="M324" s="47"/>
      <c r="N324" s="47"/>
      <c r="O324" s="47"/>
      <c r="P324" s="47"/>
      <c r="Q324" s="47"/>
      <c r="R324" s="47"/>
      <c r="S324" s="47"/>
      <c r="T324" s="47"/>
      <c r="U324" s="47"/>
      <c r="V324" s="47"/>
      <c r="W324" s="47"/>
      <c r="X324" s="47"/>
      <c r="Y324" s="47"/>
      <c r="Z324" s="47"/>
      <c r="AA324" s="47"/>
      <c r="AB324" s="47"/>
      <c r="AC324" s="47"/>
      <c r="AD324" s="47"/>
    </row>
    <row r="325" spans="1:30" ht="12.75" customHeight="1" x14ac:dyDescent="0.2">
      <c r="A325" s="89"/>
      <c r="B325" s="89"/>
      <c r="C325" s="89"/>
      <c r="D325" s="89"/>
      <c r="E325" s="89"/>
      <c r="F325" s="89"/>
      <c r="G325" s="89"/>
      <c r="H325" s="47"/>
      <c r="I325" s="47"/>
      <c r="J325" s="47"/>
      <c r="K325" s="47"/>
      <c r="L325" s="47"/>
      <c r="M325" s="47"/>
      <c r="N325" s="47"/>
      <c r="O325" s="47"/>
      <c r="P325" s="47"/>
      <c r="Q325" s="47"/>
      <c r="R325" s="47"/>
      <c r="S325" s="47"/>
      <c r="T325" s="47"/>
      <c r="U325" s="47"/>
      <c r="V325" s="47"/>
      <c r="W325" s="47"/>
      <c r="X325" s="47"/>
      <c r="Y325" s="47"/>
      <c r="Z325" s="47"/>
      <c r="AA325" s="47"/>
      <c r="AB325" s="47"/>
      <c r="AC325" s="47"/>
      <c r="AD325" s="47"/>
    </row>
    <row r="326" spans="1:30" ht="12.75" customHeight="1" x14ac:dyDescent="0.2">
      <c r="A326" s="89"/>
      <c r="B326" s="89"/>
      <c r="C326" s="89"/>
      <c r="D326" s="89"/>
      <c r="E326" s="89"/>
      <c r="F326" s="89"/>
      <c r="G326" s="89"/>
      <c r="H326" s="47"/>
      <c r="I326" s="47"/>
      <c r="J326" s="47"/>
      <c r="K326" s="47"/>
      <c r="L326" s="47"/>
      <c r="M326" s="47"/>
      <c r="N326" s="47"/>
      <c r="O326" s="47"/>
      <c r="P326" s="47"/>
      <c r="Q326" s="47"/>
      <c r="R326" s="47"/>
      <c r="S326" s="47"/>
      <c r="T326" s="47"/>
      <c r="U326" s="47"/>
      <c r="V326" s="47"/>
      <c r="W326" s="47"/>
      <c r="X326" s="47"/>
      <c r="Y326" s="47"/>
      <c r="Z326" s="47"/>
      <c r="AA326" s="47"/>
      <c r="AB326" s="47"/>
      <c r="AC326" s="47"/>
      <c r="AD326" s="47"/>
    </row>
    <row r="327" spans="1:30" ht="12.75" customHeight="1" x14ac:dyDescent="0.2">
      <c r="A327" s="89"/>
      <c r="B327" s="89"/>
      <c r="C327" s="89"/>
      <c r="D327" s="89"/>
      <c r="E327" s="89"/>
      <c r="F327" s="89"/>
      <c r="G327" s="89"/>
      <c r="H327" s="47"/>
      <c r="I327" s="47"/>
      <c r="J327" s="47"/>
      <c r="K327" s="47"/>
      <c r="L327" s="47"/>
      <c r="M327" s="47"/>
      <c r="N327" s="47"/>
      <c r="O327" s="47"/>
      <c r="P327" s="47"/>
      <c r="Q327" s="47"/>
      <c r="R327" s="47"/>
      <c r="S327" s="47"/>
      <c r="T327" s="47"/>
      <c r="U327" s="47"/>
      <c r="V327" s="47"/>
      <c r="W327" s="47"/>
      <c r="X327" s="47"/>
      <c r="Y327" s="47"/>
      <c r="Z327" s="47"/>
      <c r="AA327" s="47"/>
      <c r="AB327" s="47"/>
      <c r="AC327" s="47"/>
      <c r="AD327" s="47"/>
    </row>
    <row r="328" spans="1:30" ht="12.75" customHeight="1" x14ac:dyDescent="0.2">
      <c r="A328" s="89"/>
      <c r="B328" s="89"/>
      <c r="C328" s="89"/>
      <c r="D328" s="89"/>
      <c r="E328" s="89"/>
      <c r="F328" s="89"/>
      <c r="G328" s="89"/>
      <c r="H328" s="47"/>
      <c r="I328" s="47"/>
      <c r="J328" s="47"/>
      <c r="K328" s="47"/>
      <c r="L328" s="47"/>
      <c r="M328" s="47"/>
      <c r="N328" s="47"/>
      <c r="O328" s="47"/>
      <c r="P328" s="47"/>
      <c r="Q328" s="47"/>
      <c r="R328" s="47"/>
      <c r="S328" s="47"/>
      <c r="T328" s="47"/>
      <c r="U328" s="47"/>
      <c r="V328" s="47"/>
      <c r="W328" s="47"/>
      <c r="X328" s="47"/>
      <c r="Y328" s="47"/>
      <c r="Z328" s="47"/>
      <c r="AA328" s="47"/>
      <c r="AB328" s="47"/>
      <c r="AC328" s="47"/>
      <c r="AD328" s="47"/>
    </row>
    <row r="329" spans="1:30" ht="12.75" customHeight="1" x14ac:dyDescent="0.2">
      <c r="A329" s="89"/>
      <c r="B329" s="89"/>
      <c r="C329" s="89"/>
      <c r="D329" s="89"/>
      <c r="E329" s="89"/>
      <c r="F329" s="89"/>
      <c r="G329" s="89"/>
      <c r="H329" s="47"/>
      <c r="I329" s="47"/>
      <c r="J329" s="47"/>
      <c r="K329" s="47"/>
      <c r="L329" s="47"/>
      <c r="M329" s="47"/>
      <c r="N329" s="47"/>
      <c r="O329" s="47"/>
      <c r="P329" s="47"/>
      <c r="Q329" s="47"/>
      <c r="R329" s="47"/>
      <c r="S329" s="47"/>
      <c r="T329" s="47"/>
      <c r="U329" s="47"/>
      <c r="V329" s="47"/>
      <c r="W329" s="47"/>
      <c r="X329" s="47"/>
      <c r="Y329" s="47"/>
      <c r="Z329" s="47"/>
      <c r="AA329" s="47"/>
      <c r="AB329" s="47"/>
      <c r="AC329" s="47"/>
      <c r="AD329" s="47"/>
    </row>
    <row r="330" spans="1:30" ht="12.75" customHeight="1" x14ac:dyDescent="0.2">
      <c r="A330" s="89"/>
      <c r="B330" s="89"/>
      <c r="C330" s="89"/>
      <c r="D330" s="89"/>
      <c r="E330" s="89"/>
      <c r="F330" s="89"/>
      <c r="G330" s="89"/>
      <c r="H330" s="47"/>
      <c r="I330" s="47"/>
      <c r="J330" s="47"/>
      <c r="K330" s="47"/>
      <c r="L330" s="47"/>
      <c r="M330" s="47"/>
      <c r="N330" s="47"/>
      <c r="O330" s="47"/>
      <c r="P330" s="47"/>
      <c r="Q330" s="47"/>
      <c r="R330" s="47"/>
      <c r="S330" s="47"/>
      <c r="T330" s="47"/>
      <c r="U330" s="47"/>
      <c r="V330" s="47"/>
      <c r="W330" s="47"/>
      <c r="X330" s="47"/>
      <c r="Y330" s="47"/>
      <c r="Z330" s="47"/>
      <c r="AA330" s="47"/>
      <c r="AB330" s="47"/>
      <c r="AC330" s="47"/>
      <c r="AD330" s="47"/>
    </row>
    <row r="331" spans="1:30" ht="12.75" customHeight="1" x14ac:dyDescent="0.2">
      <c r="A331" s="89"/>
      <c r="B331" s="89"/>
      <c r="C331" s="89"/>
      <c r="D331" s="89"/>
      <c r="E331" s="89"/>
      <c r="F331" s="89"/>
      <c r="G331" s="89"/>
      <c r="H331" s="47"/>
      <c r="I331" s="47"/>
      <c r="J331" s="47"/>
      <c r="K331" s="47"/>
      <c r="L331" s="47"/>
      <c r="M331" s="47"/>
      <c r="N331" s="47"/>
      <c r="O331" s="47"/>
      <c r="P331" s="47"/>
      <c r="Q331" s="47"/>
      <c r="R331" s="47"/>
      <c r="S331" s="47"/>
      <c r="T331" s="47"/>
      <c r="U331" s="47"/>
      <c r="V331" s="47"/>
      <c r="W331" s="47"/>
      <c r="X331" s="47"/>
      <c r="Y331" s="47"/>
      <c r="Z331" s="47"/>
      <c r="AA331" s="47"/>
      <c r="AB331" s="47"/>
      <c r="AC331" s="47"/>
      <c r="AD331" s="47"/>
    </row>
    <row r="332" spans="1:30" ht="12.75" customHeight="1" x14ac:dyDescent="0.2">
      <c r="A332" s="47"/>
      <c r="B332" s="47"/>
      <c r="C332" s="47"/>
      <c r="D332" s="47"/>
      <c r="E332" s="47"/>
      <c r="F332" s="47"/>
      <c r="G332" s="47"/>
      <c r="H332" s="47"/>
      <c r="I332" s="47"/>
      <c r="J332" s="47"/>
      <c r="K332" s="47"/>
      <c r="L332" s="47"/>
      <c r="M332" s="47"/>
      <c r="N332" s="47"/>
      <c r="O332" s="47"/>
      <c r="P332" s="47"/>
      <c r="Q332" s="47"/>
      <c r="R332" s="47"/>
      <c r="S332" s="47"/>
      <c r="T332" s="47"/>
      <c r="U332" s="47"/>
      <c r="V332" s="47"/>
      <c r="W332" s="47"/>
      <c r="X332" s="47"/>
      <c r="Y332" s="47"/>
      <c r="Z332" s="47"/>
      <c r="AA332" s="47"/>
      <c r="AB332" s="47"/>
      <c r="AC332" s="47"/>
      <c r="AD332" s="47"/>
    </row>
    <row r="333" spans="1:30" ht="12.75" customHeight="1" x14ac:dyDescent="0.2">
      <c r="A333" s="47"/>
      <c r="B333" s="47"/>
      <c r="C333" s="47"/>
      <c r="D333" s="47"/>
      <c r="E333" s="47"/>
      <c r="F333" s="47"/>
      <c r="G333" s="47"/>
      <c r="H333" s="47"/>
      <c r="I333" s="47"/>
      <c r="J333" s="47"/>
      <c r="K333" s="47"/>
      <c r="L333" s="47"/>
      <c r="M333" s="47"/>
      <c r="N333" s="47"/>
      <c r="O333" s="47"/>
      <c r="P333" s="47"/>
      <c r="Q333" s="47"/>
      <c r="R333" s="47"/>
      <c r="S333" s="47"/>
      <c r="T333" s="47"/>
      <c r="U333" s="47"/>
      <c r="V333" s="47"/>
      <c r="W333" s="47"/>
      <c r="X333" s="47"/>
      <c r="Y333" s="47"/>
      <c r="Z333" s="47"/>
      <c r="AA333" s="47"/>
      <c r="AB333" s="47"/>
      <c r="AC333" s="47"/>
      <c r="AD333" s="47"/>
    </row>
    <row r="334" spans="1:30" ht="12.75" customHeight="1" x14ac:dyDescent="0.2">
      <c r="A334" s="47"/>
      <c r="B334" s="47"/>
      <c r="C334" s="47"/>
      <c r="D334" s="47"/>
      <c r="E334" s="47"/>
      <c r="F334" s="47"/>
      <c r="G334" s="47"/>
      <c r="H334" s="47"/>
      <c r="I334" s="47"/>
      <c r="J334" s="47"/>
      <c r="K334" s="47"/>
      <c r="L334" s="47"/>
      <c r="M334" s="47"/>
      <c r="N334" s="47"/>
      <c r="O334" s="47"/>
      <c r="P334" s="47"/>
      <c r="Q334" s="47"/>
      <c r="R334" s="47"/>
      <c r="S334" s="47"/>
      <c r="T334" s="47"/>
      <c r="U334" s="47"/>
      <c r="V334" s="47"/>
      <c r="W334" s="47"/>
      <c r="X334" s="47"/>
      <c r="Y334" s="47"/>
      <c r="Z334" s="47"/>
      <c r="AA334" s="47"/>
      <c r="AB334" s="47"/>
      <c r="AC334" s="47"/>
      <c r="AD334" s="47"/>
    </row>
    <row r="335" spans="1:30" ht="12.75" customHeight="1" x14ac:dyDescent="0.2">
      <c r="A335" s="47"/>
      <c r="B335" s="47"/>
      <c r="C335" s="47"/>
      <c r="D335" s="47"/>
      <c r="E335" s="47"/>
      <c r="F335" s="47"/>
      <c r="G335" s="47"/>
      <c r="H335" s="47"/>
      <c r="I335" s="47"/>
      <c r="J335" s="47"/>
      <c r="K335" s="47"/>
      <c r="L335" s="47"/>
      <c r="M335" s="47"/>
      <c r="N335" s="47"/>
      <c r="O335" s="47"/>
      <c r="P335" s="47"/>
      <c r="Q335" s="47"/>
      <c r="R335" s="47"/>
      <c r="S335" s="47"/>
      <c r="T335" s="47"/>
      <c r="U335" s="47"/>
      <c r="V335" s="47"/>
      <c r="W335" s="47"/>
      <c r="X335" s="47"/>
      <c r="Y335" s="47"/>
      <c r="Z335" s="47"/>
      <c r="AA335" s="47"/>
      <c r="AB335" s="47"/>
      <c r="AC335" s="47"/>
      <c r="AD335" s="47"/>
    </row>
    <row r="336" spans="1:30" ht="12.75" customHeight="1" x14ac:dyDescent="0.2">
      <c r="A336" s="47"/>
      <c r="B336" s="47"/>
      <c r="C336" s="47"/>
      <c r="D336" s="47"/>
      <c r="E336" s="47"/>
      <c r="F336" s="47"/>
      <c r="G336" s="47"/>
      <c r="H336" s="47"/>
      <c r="I336" s="47"/>
      <c r="J336" s="47"/>
      <c r="K336" s="47"/>
      <c r="L336" s="47"/>
      <c r="M336" s="47"/>
      <c r="N336" s="47"/>
      <c r="O336" s="47"/>
      <c r="P336" s="47"/>
      <c r="Q336" s="47"/>
      <c r="R336" s="47"/>
      <c r="S336" s="47"/>
      <c r="T336" s="47"/>
      <c r="U336" s="47"/>
      <c r="V336" s="47"/>
      <c r="W336" s="47"/>
      <c r="X336" s="47"/>
      <c r="Y336" s="47"/>
      <c r="Z336" s="47"/>
      <c r="AA336" s="47"/>
      <c r="AB336" s="47"/>
      <c r="AC336" s="47"/>
      <c r="AD336" s="47"/>
    </row>
    <row r="337" spans="1:30" ht="12.75" customHeight="1" x14ac:dyDescent="0.2">
      <c r="A337" s="47"/>
      <c r="B337" s="47"/>
      <c r="C337" s="47"/>
      <c r="D337" s="47"/>
      <c r="E337" s="47"/>
      <c r="F337" s="47"/>
      <c r="G337" s="47"/>
      <c r="H337" s="47"/>
      <c r="I337" s="47"/>
      <c r="J337" s="47"/>
      <c r="K337" s="47"/>
      <c r="L337" s="47"/>
      <c r="M337" s="47"/>
      <c r="N337" s="47"/>
      <c r="O337" s="47"/>
      <c r="P337" s="47"/>
      <c r="Q337" s="47"/>
      <c r="R337" s="47"/>
      <c r="S337" s="47"/>
      <c r="T337" s="47"/>
      <c r="U337" s="47"/>
      <c r="V337" s="47"/>
      <c r="W337" s="47"/>
      <c r="X337" s="47"/>
      <c r="Y337" s="47"/>
      <c r="Z337" s="47"/>
      <c r="AA337" s="47"/>
      <c r="AB337" s="47"/>
      <c r="AC337" s="47"/>
      <c r="AD337" s="47"/>
    </row>
    <row r="338" spans="1:30" ht="12.75" customHeight="1" x14ac:dyDescent="0.2">
      <c r="A338" s="47"/>
      <c r="B338" s="47"/>
      <c r="C338" s="47"/>
      <c r="D338" s="47"/>
      <c r="E338" s="47"/>
      <c r="F338" s="47"/>
      <c r="G338" s="47"/>
      <c r="H338" s="47"/>
      <c r="I338" s="47"/>
      <c r="J338" s="47"/>
      <c r="K338" s="47"/>
      <c r="L338" s="47"/>
      <c r="M338" s="47"/>
      <c r="N338" s="47"/>
      <c r="O338" s="47"/>
      <c r="P338" s="47"/>
      <c r="Q338" s="47"/>
      <c r="R338" s="47"/>
      <c r="S338" s="47"/>
      <c r="T338" s="47"/>
      <c r="U338" s="47"/>
      <c r="V338" s="47"/>
      <c r="W338" s="47"/>
      <c r="X338" s="47"/>
      <c r="Y338" s="47"/>
      <c r="Z338" s="47"/>
      <c r="AA338" s="47"/>
      <c r="AB338" s="47"/>
      <c r="AC338" s="47"/>
      <c r="AD338" s="47"/>
    </row>
    <row r="339" spans="1:30" ht="12.75" customHeight="1" x14ac:dyDescent="0.2">
      <c r="A339" s="47"/>
      <c r="B339" s="47"/>
      <c r="C339" s="47"/>
      <c r="D339" s="47"/>
      <c r="E339" s="47"/>
      <c r="F339" s="47"/>
      <c r="G339" s="47"/>
      <c r="H339" s="47"/>
      <c r="I339" s="47"/>
      <c r="J339" s="47"/>
      <c r="K339" s="47"/>
      <c r="L339" s="47"/>
      <c r="M339" s="47"/>
      <c r="N339" s="47"/>
      <c r="O339" s="47"/>
      <c r="P339" s="47"/>
      <c r="Q339" s="47"/>
      <c r="R339" s="47"/>
      <c r="S339" s="47"/>
      <c r="T339" s="47"/>
      <c r="U339" s="47"/>
      <c r="V339" s="47"/>
      <c r="W339" s="47"/>
      <c r="X339" s="47"/>
      <c r="Y339" s="47"/>
      <c r="Z339" s="47"/>
      <c r="AA339" s="47"/>
      <c r="AB339" s="47"/>
      <c r="AC339" s="47"/>
      <c r="AD339" s="47"/>
    </row>
    <row r="340" spans="1:30" ht="12.75" customHeight="1" x14ac:dyDescent="0.2">
      <c r="A340" s="47"/>
      <c r="B340" s="47"/>
      <c r="C340" s="47"/>
      <c r="D340" s="47"/>
      <c r="E340" s="47"/>
      <c r="F340" s="47"/>
      <c r="G340" s="47"/>
      <c r="H340" s="47"/>
      <c r="I340" s="47"/>
      <c r="J340" s="47"/>
      <c r="K340" s="47"/>
      <c r="L340" s="47"/>
      <c r="M340" s="47"/>
      <c r="N340" s="47"/>
      <c r="O340" s="47"/>
      <c r="P340" s="47"/>
      <c r="Q340" s="47"/>
      <c r="R340" s="47"/>
      <c r="S340" s="47"/>
      <c r="T340" s="47"/>
      <c r="U340" s="47"/>
      <c r="V340" s="47"/>
      <c r="W340" s="47"/>
      <c r="X340" s="47"/>
      <c r="Y340" s="47"/>
      <c r="Z340" s="47"/>
      <c r="AA340" s="47"/>
      <c r="AB340" s="47"/>
      <c r="AC340" s="47"/>
      <c r="AD340" s="47"/>
    </row>
    <row r="341" spans="1:30" ht="12.75" customHeight="1" x14ac:dyDescent="0.2">
      <c r="A341" s="47"/>
      <c r="B341" s="47"/>
      <c r="C341" s="47"/>
      <c r="D341" s="47"/>
      <c r="E341" s="47"/>
      <c r="F341" s="47"/>
      <c r="G341" s="47"/>
      <c r="H341" s="47"/>
      <c r="I341" s="47"/>
      <c r="J341" s="47"/>
      <c r="K341" s="47"/>
      <c r="L341" s="47"/>
      <c r="M341" s="47"/>
      <c r="N341" s="47"/>
      <c r="O341" s="47"/>
      <c r="P341" s="47"/>
      <c r="Q341" s="47"/>
      <c r="R341" s="47"/>
      <c r="S341" s="47"/>
      <c r="T341" s="47"/>
      <c r="U341" s="47"/>
      <c r="V341" s="47"/>
      <c r="W341" s="47"/>
      <c r="X341" s="47"/>
      <c r="Y341" s="47"/>
      <c r="Z341" s="47"/>
      <c r="AA341" s="47"/>
      <c r="AB341" s="47"/>
      <c r="AC341" s="47"/>
      <c r="AD341" s="47"/>
    </row>
    <row r="342" spans="1:30" ht="12.75" customHeight="1" x14ac:dyDescent="0.2">
      <c r="A342" s="47"/>
      <c r="B342" s="47"/>
      <c r="C342" s="47"/>
      <c r="D342" s="47"/>
      <c r="E342" s="47"/>
      <c r="F342" s="47"/>
      <c r="G342" s="47"/>
      <c r="H342" s="47"/>
      <c r="I342" s="47"/>
      <c r="J342" s="47"/>
      <c r="K342" s="47"/>
      <c r="L342" s="47"/>
      <c r="M342" s="47"/>
      <c r="N342" s="47"/>
      <c r="O342" s="47"/>
      <c r="P342" s="47"/>
      <c r="Q342" s="47"/>
      <c r="R342" s="47"/>
      <c r="S342" s="47"/>
      <c r="T342" s="47"/>
      <c r="U342" s="47"/>
      <c r="V342" s="47"/>
      <c r="W342" s="47"/>
      <c r="X342" s="47"/>
      <c r="Y342" s="47"/>
      <c r="Z342" s="47"/>
      <c r="AA342" s="47"/>
      <c r="AB342" s="47"/>
      <c r="AC342" s="47"/>
      <c r="AD342" s="47"/>
    </row>
    <row r="343" spans="1:30" ht="12.75" customHeight="1" x14ac:dyDescent="0.2">
      <c r="A343" s="47"/>
      <c r="B343" s="47"/>
      <c r="C343" s="47"/>
      <c r="D343" s="47"/>
      <c r="E343" s="47"/>
      <c r="F343" s="47"/>
      <c r="G343" s="47"/>
      <c r="H343" s="47"/>
      <c r="I343" s="47"/>
      <c r="J343" s="47"/>
      <c r="K343" s="47"/>
      <c r="L343" s="47"/>
      <c r="M343" s="47"/>
      <c r="N343" s="47"/>
      <c r="O343" s="47"/>
      <c r="P343" s="47"/>
      <c r="Q343" s="47"/>
      <c r="R343" s="47"/>
      <c r="S343" s="47"/>
      <c r="T343" s="47"/>
      <c r="U343" s="47"/>
      <c r="V343" s="47"/>
      <c r="W343" s="47"/>
      <c r="X343" s="47"/>
      <c r="Y343" s="47"/>
      <c r="Z343" s="47"/>
      <c r="AA343" s="47"/>
      <c r="AB343" s="47"/>
      <c r="AC343" s="47"/>
      <c r="AD343" s="47"/>
    </row>
    <row r="344" spans="1:30" ht="12.75" customHeight="1" x14ac:dyDescent="0.2">
      <c r="A344" s="47"/>
      <c r="B344" s="47"/>
      <c r="C344" s="47"/>
      <c r="D344" s="47"/>
      <c r="E344" s="47"/>
      <c r="F344" s="47"/>
      <c r="G344" s="47"/>
      <c r="H344" s="47"/>
      <c r="I344" s="47"/>
      <c r="J344" s="47"/>
      <c r="K344" s="47"/>
      <c r="L344" s="47"/>
      <c r="M344" s="47"/>
      <c r="N344" s="47"/>
      <c r="O344" s="47"/>
      <c r="P344" s="47"/>
      <c r="Q344" s="47"/>
      <c r="R344" s="47"/>
      <c r="S344" s="47"/>
      <c r="T344" s="47"/>
      <c r="U344" s="47"/>
      <c r="V344" s="47"/>
      <c r="W344" s="47"/>
      <c r="X344" s="47"/>
      <c r="Y344" s="47"/>
      <c r="Z344" s="47"/>
      <c r="AA344" s="47"/>
      <c r="AB344" s="47"/>
      <c r="AC344" s="47"/>
      <c r="AD344" s="47"/>
    </row>
    <row r="345" spans="1:30" ht="12.75" customHeight="1" x14ac:dyDescent="0.2">
      <c r="A345" s="47"/>
      <c r="B345" s="47"/>
      <c r="C345" s="47"/>
      <c r="D345" s="47"/>
      <c r="E345" s="47"/>
      <c r="F345" s="47"/>
      <c r="G345" s="47"/>
      <c r="H345" s="47"/>
      <c r="I345" s="47"/>
      <c r="J345" s="47"/>
      <c r="K345" s="47"/>
      <c r="L345" s="47"/>
      <c r="M345" s="47"/>
      <c r="N345" s="47"/>
      <c r="O345" s="47"/>
      <c r="P345" s="47"/>
      <c r="Q345" s="47"/>
      <c r="R345" s="47"/>
      <c r="S345" s="47"/>
      <c r="T345" s="47"/>
      <c r="U345" s="47"/>
      <c r="V345" s="47"/>
      <c r="W345" s="47"/>
      <c r="X345" s="47"/>
      <c r="Y345" s="47"/>
      <c r="Z345" s="47"/>
      <c r="AA345" s="47"/>
      <c r="AB345" s="47"/>
      <c r="AC345" s="47"/>
      <c r="AD345" s="47"/>
    </row>
    <row r="346" spans="1:30" ht="12.75" customHeight="1" x14ac:dyDescent="0.2">
      <c r="A346" s="47"/>
      <c r="B346" s="47"/>
      <c r="C346" s="47"/>
      <c r="D346" s="47"/>
      <c r="E346" s="47"/>
      <c r="F346" s="47"/>
      <c r="G346" s="47"/>
      <c r="H346" s="47"/>
      <c r="I346" s="47"/>
      <c r="J346" s="47"/>
      <c r="K346" s="47"/>
      <c r="L346" s="47"/>
      <c r="M346" s="47"/>
      <c r="N346" s="47"/>
      <c r="O346" s="47"/>
      <c r="P346" s="47"/>
      <c r="Q346" s="47"/>
      <c r="R346" s="47"/>
      <c r="S346" s="47"/>
      <c r="T346" s="47"/>
      <c r="U346" s="47"/>
      <c r="V346" s="47"/>
      <c r="W346" s="47"/>
      <c r="X346" s="47"/>
      <c r="Y346" s="47"/>
      <c r="Z346" s="47"/>
      <c r="AA346" s="47"/>
      <c r="AB346" s="47"/>
      <c r="AC346" s="47"/>
      <c r="AD346" s="47"/>
    </row>
    <row r="347" spans="1:30" ht="12.75" customHeight="1" x14ac:dyDescent="0.2">
      <c r="A347" s="47"/>
      <c r="B347" s="47"/>
      <c r="C347" s="47"/>
      <c r="D347" s="47"/>
      <c r="E347" s="47"/>
      <c r="F347" s="47"/>
      <c r="G347" s="47"/>
      <c r="H347" s="47"/>
      <c r="I347" s="47"/>
      <c r="J347" s="47"/>
      <c r="K347" s="47"/>
      <c r="L347" s="47"/>
      <c r="M347" s="47"/>
      <c r="N347" s="47"/>
      <c r="O347" s="47"/>
      <c r="P347" s="47"/>
      <c r="Q347" s="47"/>
      <c r="R347" s="47"/>
      <c r="S347" s="47"/>
      <c r="T347" s="47"/>
      <c r="U347" s="47"/>
      <c r="V347" s="47"/>
      <c r="W347" s="47"/>
      <c r="X347" s="47"/>
      <c r="Y347" s="47"/>
      <c r="Z347" s="47"/>
      <c r="AA347" s="47"/>
      <c r="AB347" s="47"/>
      <c r="AC347" s="47"/>
      <c r="AD347" s="47"/>
    </row>
    <row r="348" spans="1:30" ht="12.75" customHeight="1" x14ac:dyDescent="0.2">
      <c r="A348" s="47"/>
      <c r="B348" s="47"/>
      <c r="C348" s="47"/>
      <c r="D348" s="47"/>
      <c r="E348" s="47"/>
      <c r="F348" s="47"/>
      <c r="G348" s="47"/>
      <c r="H348" s="47"/>
      <c r="I348" s="47"/>
      <c r="J348" s="47"/>
      <c r="K348" s="47"/>
      <c r="L348" s="47"/>
      <c r="M348" s="47"/>
      <c r="N348" s="47"/>
      <c r="O348" s="47"/>
      <c r="P348" s="47"/>
      <c r="Q348" s="47"/>
      <c r="R348" s="47"/>
      <c r="S348" s="47"/>
      <c r="T348" s="47"/>
      <c r="U348" s="47"/>
      <c r="V348" s="47"/>
      <c r="W348" s="47"/>
      <c r="X348" s="47"/>
      <c r="Y348" s="47"/>
      <c r="Z348" s="47"/>
      <c r="AA348" s="47"/>
      <c r="AB348" s="47"/>
      <c r="AC348" s="47"/>
      <c r="AD348" s="47"/>
    </row>
    <row r="349" spans="1:30" ht="12.75" customHeight="1" x14ac:dyDescent="0.2">
      <c r="A349" s="47"/>
      <c r="B349" s="47"/>
      <c r="C349" s="47"/>
      <c r="D349" s="47"/>
      <c r="E349" s="47"/>
      <c r="F349" s="47"/>
      <c r="G349" s="47"/>
      <c r="H349" s="47"/>
      <c r="I349" s="47"/>
      <c r="J349" s="47"/>
      <c r="K349" s="47"/>
      <c r="L349" s="47"/>
      <c r="M349" s="47"/>
      <c r="N349" s="47"/>
      <c r="O349" s="47"/>
      <c r="P349" s="47"/>
      <c r="Q349" s="47"/>
      <c r="R349" s="47"/>
      <c r="S349" s="47"/>
      <c r="T349" s="47"/>
      <c r="U349" s="47"/>
      <c r="V349" s="47"/>
      <c r="W349" s="47"/>
      <c r="X349" s="47"/>
      <c r="Y349" s="47"/>
      <c r="Z349" s="47"/>
      <c r="AA349" s="47"/>
      <c r="AB349" s="47"/>
      <c r="AC349" s="47"/>
      <c r="AD349" s="47"/>
    </row>
    <row r="350" spans="1:30" ht="12.75" customHeight="1" x14ac:dyDescent="0.2">
      <c r="A350" s="47"/>
      <c r="B350" s="47"/>
      <c r="C350" s="47"/>
      <c r="D350" s="47"/>
      <c r="E350" s="47"/>
      <c r="F350" s="47"/>
      <c r="G350" s="47"/>
      <c r="H350" s="47"/>
      <c r="I350" s="47"/>
      <c r="J350" s="47"/>
      <c r="K350" s="47"/>
      <c r="L350" s="47"/>
      <c r="M350" s="47"/>
      <c r="N350" s="47"/>
      <c r="O350" s="47"/>
      <c r="P350" s="47"/>
      <c r="Q350" s="47"/>
      <c r="R350" s="47"/>
      <c r="S350" s="47"/>
      <c r="T350" s="47"/>
      <c r="U350" s="47"/>
      <c r="V350" s="47"/>
      <c r="W350" s="47"/>
      <c r="X350" s="47"/>
      <c r="Y350" s="47"/>
      <c r="Z350" s="47"/>
      <c r="AA350" s="47"/>
      <c r="AB350" s="47"/>
      <c r="AC350" s="47"/>
      <c r="AD350" s="47"/>
    </row>
    <row r="351" spans="1:30" ht="12.75" customHeight="1" x14ac:dyDescent="0.2">
      <c r="A351" s="47"/>
      <c r="B351" s="47"/>
      <c r="C351" s="47"/>
      <c r="D351" s="47"/>
      <c r="E351" s="47"/>
      <c r="F351" s="47"/>
      <c r="G351" s="47"/>
      <c r="H351" s="47"/>
      <c r="I351" s="47"/>
      <c r="J351" s="47"/>
      <c r="K351" s="47"/>
      <c r="L351" s="47"/>
      <c r="M351" s="47"/>
      <c r="N351" s="47"/>
      <c r="O351" s="47"/>
      <c r="P351" s="47"/>
      <c r="Q351" s="47"/>
      <c r="R351" s="47"/>
      <c r="S351" s="47"/>
      <c r="T351" s="47"/>
      <c r="U351" s="47"/>
      <c r="V351" s="47"/>
      <c r="W351" s="47"/>
      <c r="X351" s="47"/>
      <c r="Y351" s="47"/>
      <c r="Z351" s="47"/>
      <c r="AA351" s="47"/>
      <c r="AB351" s="47"/>
      <c r="AC351" s="47"/>
      <c r="AD351" s="47"/>
    </row>
    <row r="352" spans="1:30" ht="12.75" customHeight="1" x14ac:dyDescent="0.2">
      <c r="A352" s="47"/>
      <c r="B352" s="47"/>
      <c r="C352" s="47"/>
      <c r="D352" s="47"/>
      <c r="E352" s="47"/>
      <c r="F352" s="47"/>
      <c r="G352" s="47"/>
      <c r="H352" s="47"/>
      <c r="I352" s="47"/>
      <c r="J352" s="47"/>
      <c r="K352" s="47"/>
      <c r="L352" s="47"/>
      <c r="M352" s="47"/>
      <c r="N352" s="47"/>
      <c r="O352" s="47"/>
      <c r="P352" s="47"/>
      <c r="Q352" s="47"/>
      <c r="R352" s="47"/>
      <c r="S352" s="47"/>
      <c r="T352" s="47"/>
      <c r="U352" s="47"/>
      <c r="V352" s="47"/>
      <c r="W352" s="47"/>
      <c r="X352" s="47"/>
      <c r="Y352" s="47"/>
      <c r="Z352" s="47"/>
      <c r="AA352" s="47"/>
      <c r="AB352" s="47"/>
      <c r="AC352" s="47"/>
      <c r="AD352" s="47"/>
    </row>
    <row r="353" spans="1:30" ht="12.75" customHeight="1" x14ac:dyDescent="0.2">
      <c r="A353" s="47"/>
      <c r="B353" s="47"/>
      <c r="C353" s="47"/>
      <c r="D353" s="47"/>
      <c r="E353" s="47"/>
      <c r="F353" s="47"/>
      <c r="G353" s="47"/>
      <c r="H353" s="47"/>
      <c r="I353" s="47"/>
      <c r="J353" s="47"/>
      <c r="K353" s="47"/>
      <c r="L353" s="47"/>
      <c r="M353" s="47"/>
      <c r="N353" s="47"/>
      <c r="O353" s="47"/>
      <c r="P353" s="47"/>
      <c r="Q353" s="47"/>
      <c r="R353" s="47"/>
      <c r="S353" s="47"/>
      <c r="T353" s="47"/>
      <c r="U353" s="47"/>
      <c r="V353" s="47"/>
      <c r="W353" s="47"/>
      <c r="X353" s="47"/>
      <c r="Y353" s="47"/>
      <c r="Z353" s="47"/>
      <c r="AA353" s="47"/>
      <c r="AB353" s="47"/>
      <c r="AC353" s="47"/>
      <c r="AD353" s="47"/>
    </row>
    <row r="354" spans="1:30" ht="12.75" customHeight="1" x14ac:dyDescent="0.2">
      <c r="A354" s="47"/>
      <c r="B354" s="47"/>
      <c r="C354" s="47"/>
      <c r="D354" s="47"/>
      <c r="E354" s="47"/>
      <c r="F354" s="47"/>
      <c r="G354" s="47"/>
      <c r="H354" s="47"/>
      <c r="I354" s="47"/>
      <c r="J354" s="47"/>
      <c r="K354" s="47"/>
      <c r="L354" s="47"/>
      <c r="M354" s="47"/>
      <c r="N354" s="47"/>
      <c r="O354" s="47"/>
      <c r="P354" s="47"/>
      <c r="Q354" s="47"/>
      <c r="R354" s="47"/>
      <c r="S354" s="47"/>
      <c r="T354" s="47"/>
      <c r="U354" s="47"/>
      <c r="V354" s="47"/>
      <c r="W354" s="47"/>
      <c r="X354" s="47"/>
      <c r="Y354" s="47"/>
      <c r="Z354" s="47"/>
      <c r="AA354" s="47"/>
      <c r="AB354" s="47"/>
      <c r="AC354" s="47"/>
      <c r="AD354" s="47"/>
    </row>
    <row r="355" spans="1:30" ht="12.75" customHeight="1" x14ac:dyDescent="0.2">
      <c r="A355" s="47"/>
      <c r="B355" s="47"/>
      <c r="C355" s="47"/>
      <c r="D355" s="47"/>
      <c r="E355" s="47"/>
      <c r="F355" s="47"/>
      <c r="G355" s="47"/>
      <c r="H355" s="47"/>
      <c r="I355" s="47"/>
      <c r="J355" s="47"/>
      <c r="K355" s="47"/>
      <c r="L355" s="47"/>
      <c r="M355" s="47"/>
      <c r="N355" s="47"/>
      <c r="O355" s="47"/>
      <c r="P355" s="47"/>
      <c r="Q355" s="47"/>
      <c r="R355" s="47"/>
      <c r="S355" s="47"/>
      <c r="T355" s="47"/>
      <c r="U355" s="47"/>
      <c r="V355" s="47"/>
      <c r="W355" s="47"/>
      <c r="X355" s="47"/>
      <c r="Y355" s="47"/>
      <c r="Z355" s="47"/>
      <c r="AA355" s="47"/>
      <c r="AB355" s="47"/>
      <c r="AC355" s="47"/>
      <c r="AD355" s="47"/>
    </row>
    <row r="356" spans="1:30" ht="12.75" customHeight="1" x14ac:dyDescent="0.2">
      <c r="A356" s="47"/>
      <c r="B356" s="47"/>
      <c r="C356" s="47"/>
      <c r="D356" s="47"/>
      <c r="E356" s="47"/>
      <c r="F356" s="47"/>
      <c r="G356" s="47"/>
      <c r="H356" s="47"/>
      <c r="I356" s="47"/>
      <c r="J356" s="47"/>
      <c r="K356" s="47"/>
      <c r="L356" s="47"/>
      <c r="M356" s="47"/>
      <c r="N356" s="47"/>
      <c r="O356" s="47"/>
      <c r="P356" s="47"/>
      <c r="Q356" s="47"/>
      <c r="R356" s="47"/>
      <c r="S356" s="47"/>
      <c r="T356" s="47"/>
      <c r="U356" s="47"/>
      <c r="V356" s="47"/>
      <c r="W356" s="47"/>
      <c r="X356" s="47"/>
      <c r="Y356" s="47"/>
      <c r="Z356" s="47"/>
      <c r="AA356" s="47"/>
      <c r="AB356" s="47"/>
      <c r="AC356" s="47"/>
      <c r="AD356" s="47"/>
    </row>
    <row r="357" spans="1:30" ht="12.75" customHeight="1" x14ac:dyDescent="0.2">
      <c r="A357" s="47"/>
      <c r="B357" s="47"/>
      <c r="C357" s="47"/>
      <c r="D357" s="47"/>
      <c r="E357" s="47"/>
      <c r="F357" s="47"/>
      <c r="G357" s="47"/>
      <c r="H357" s="47"/>
      <c r="I357" s="47"/>
      <c r="J357" s="47"/>
      <c r="K357" s="47"/>
      <c r="L357" s="47"/>
      <c r="M357" s="47"/>
      <c r="N357" s="47"/>
      <c r="O357" s="47"/>
      <c r="P357" s="47"/>
      <c r="Q357" s="47"/>
      <c r="R357" s="47"/>
      <c r="S357" s="47"/>
      <c r="T357" s="47"/>
      <c r="U357" s="47"/>
      <c r="V357" s="47"/>
      <c r="W357" s="47"/>
      <c r="X357" s="47"/>
      <c r="Y357" s="47"/>
      <c r="Z357" s="47"/>
      <c r="AA357" s="47"/>
      <c r="AB357" s="47"/>
      <c r="AC357" s="47"/>
      <c r="AD357" s="47"/>
    </row>
    <row r="358" spans="1:30" ht="12.75" customHeight="1" x14ac:dyDescent="0.2">
      <c r="A358" s="47"/>
      <c r="B358" s="47"/>
      <c r="C358" s="47"/>
      <c r="D358" s="47"/>
      <c r="E358" s="47"/>
      <c r="F358" s="47"/>
      <c r="G358" s="47"/>
      <c r="H358" s="47"/>
      <c r="I358" s="47"/>
      <c r="J358" s="47"/>
      <c r="K358" s="47"/>
      <c r="L358" s="47"/>
      <c r="M358" s="47"/>
      <c r="N358" s="47"/>
      <c r="O358" s="47"/>
      <c r="P358" s="47"/>
      <c r="Q358" s="47"/>
      <c r="R358" s="47"/>
      <c r="S358" s="47"/>
      <c r="T358" s="47"/>
      <c r="U358" s="47"/>
      <c r="V358" s="47"/>
      <c r="W358" s="47"/>
      <c r="X358" s="47"/>
      <c r="Y358" s="47"/>
      <c r="Z358" s="47"/>
      <c r="AA358" s="47"/>
      <c r="AB358" s="47"/>
      <c r="AC358" s="47"/>
      <c r="AD358" s="47"/>
    </row>
    <row r="359" spans="1:30" ht="12.75" customHeight="1" x14ac:dyDescent="0.2">
      <c r="A359" s="47"/>
      <c r="B359" s="47"/>
      <c r="C359" s="47"/>
      <c r="D359" s="47"/>
      <c r="E359" s="47"/>
      <c r="F359" s="47"/>
      <c r="G359" s="47"/>
      <c r="H359" s="47"/>
      <c r="I359" s="47"/>
      <c r="J359" s="47"/>
      <c r="K359" s="47"/>
      <c r="L359" s="47"/>
      <c r="M359" s="47"/>
      <c r="N359" s="47"/>
      <c r="O359" s="47"/>
      <c r="P359" s="47"/>
      <c r="Q359" s="47"/>
      <c r="R359" s="47"/>
      <c r="S359" s="47"/>
      <c r="T359" s="47"/>
      <c r="U359" s="47"/>
      <c r="V359" s="47"/>
      <c r="W359" s="47"/>
      <c r="X359" s="47"/>
      <c r="Y359" s="47"/>
      <c r="Z359" s="47"/>
      <c r="AA359" s="47"/>
      <c r="AB359" s="47"/>
      <c r="AC359" s="47"/>
      <c r="AD359" s="47"/>
    </row>
    <row r="360" spans="1:30" ht="12.75" customHeight="1" x14ac:dyDescent="0.2">
      <c r="A360" s="47"/>
      <c r="B360" s="47"/>
      <c r="C360" s="47"/>
      <c r="D360" s="47"/>
      <c r="E360" s="47"/>
      <c r="F360" s="47"/>
      <c r="G360" s="47"/>
      <c r="H360" s="47"/>
      <c r="I360" s="47"/>
      <c r="J360" s="47"/>
      <c r="K360" s="47"/>
      <c r="L360" s="47"/>
      <c r="M360" s="47"/>
      <c r="N360" s="47"/>
      <c r="O360" s="47"/>
      <c r="P360" s="47"/>
      <c r="Q360" s="47"/>
      <c r="R360" s="47"/>
      <c r="S360" s="47"/>
      <c r="T360" s="47"/>
      <c r="U360" s="47"/>
      <c r="V360" s="47"/>
      <c r="W360" s="47"/>
      <c r="X360" s="47"/>
      <c r="Y360" s="47"/>
      <c r="Z360" s="47"/>
      <c r="AA360" s="47"/>
      <c r="AB360" s="47"/>
      <c r="AC360" s="47"/>
      <c r="AD360" s="47"/>
    </row>
    <row r="361" spans="1:30" ht="12.75" customHeight="1" x14ac:dyDescent="0.2">
      <c r="A361" s="47"/>
      <c r="B361" s="47"/>
      <c r="C361" s="47"/>
      <c r="D361" s="47"/>
      <c r="E361" s="47"/>
      <c r="F361" s="47"/>
      <c r="G361" s="47"/>
      <c r="H361" s="47"/>
      <c r="I361" s="47"/>
      <c r="J361" s="47"/>
      <c r="K361" s="47"/>
      <c r="L361" s="47"/>
      <c r="M361" s="47"/>
      <c r="N361" s="47"/>
      <c r="O361" s="47"/>
      <c r="P361" s="47"/>
      <c r="Q361" s="47"/>
      <c r="R361" s="47"/>
      <c r="S361" s="47"/>
      <c r="T361" s="47"/>
      <c r="U361" s="47"/>
      <c r="V361" s="47"/>
      <c r="W361" s="47"/>
      <c r="X361" s="47"/>
      <c r="Y361" s="47"/>
      <c r="Z361" s="47"/>
      <c r="AA361" s="47"/>
      <c r="AB361" s="47"/>
      <c r="AC361" s="47"/>
      <c r="AD361" s="47"/>
    </row>
    <row r="362" spans="1:30" ht="12.75" customHeight="1" x14ac:dyDescent="0.2">
      <c r="A362" s="47"/>
      <c r="B362" s="47"/>
      <c r="C362" s="47"/>
      <c r="D362" s="47"/>
      <c r="E362" s="47"/>
      <c r="F362" s="47"/>
      <c r="G362" s="47"/>
      <c r="H362" s="47"/>
      <c r="I362" s="47"/>
      <c r="J362" s="47"/>
      <c r="K362" s="47"/>
      <c r="L362" s="47"/>
      <c r="M362" s="47"/>
      <c r="N362" s="47"/>
      <c r="O362" s="47"/>
      <c r="P362" s="47"/>
      <c r="Q362" s="47"/>
      <c r="R362" s="47"/>
      <c r="S362" s="47"/>
      <c r="T362" s="47"/>
      <c r="U362" s="47"/>
      <c r="V362" s="47"/>
      <c r="W362" s="47"/>
      <c r="X362" s="47"/>
      <c r="Y362" s="47"/>
      <c r="Z362" s="47"/>
      <c r="AA362" s="47"/>
      <c r="AB362" s="47"/>
      <c r="AC362" s="47"/>
      <c r="AD362" s="47"/>
    </row>
    <row r="363" spans="1:30" ht="12.75" customHeight="1" x14ac:dyDescent="0.2">
      <c r="A363" s="47"/>
      <c r="B363" s="47"/>
      <c r="C363" s="47"/>
      <c r="D363" s="47"/>
      <c r="E363" s="47"/>
      <c r="F363" s="47"/>
      <c r="G363" s="47"/>
      <c r="H363" s="47"/>
      <c r="I363" s="47"/>
      <c r="J363" s="47"/>
      <c r="K363" s="47"/>
      <c r="L363" s="47"/>
      <c r="M363" s="47"/>
      <c r="N363" s="47"/>
      <c r="O363" s="47"/>
      <c r="P363" s="47"/>
      <c r="Q363" s="47"/>
      <c r="R363" s="47"/>
      <c r="S363" s="47"/>
      <c r="T363" s="47"/>
      <c r="U363" s="47"/>
      <c r="V363" s="47"/>
      <c r="W363" s="47"/>
      <c r="X363" s="47"/>
      <c r="Y363" s="47"/>
      <c r="Z363" s="47"/>
      <c r="AA363" s="47"/>
      <c r="AB363" s="47"/>
      <c r="AC363" s="47"/>
      <c r="AD363" s="47"/>
    </row>
    <row r="364" spans="1:30" ht="12.75" customHeight="1" x14ac:dyDescent="0.2">
      <c r="A364" s="47"/>
      <c r="B364" s="47"/>
      <c r="C364" s="47"/>
      <c r="D364" s="47"/>
      <c r="E364" s="47"/>
      <c r="F364" s="47"/>
      <c r="G364" s="47"/>
      <c r="H364" s="47"/>
      <c r="I364" s="47"/>
      <c r="J364" s="47"/>
      <c r="K364" s="47"/>
      <c r="L364" s="47"/>
      <c r="M364" s="47"/>
      <c r="N364" s="47"/>
      <c r="O364" s="47"/>
      <c r="P364" s="47"/>
      <c r="Q364" s="47"/>
      <c r="R364" s="47"/>
      <c r="S364" s="47"/>
      <c r="T364" s="47"/>
      <c r="U364" s="47"/>
      <c r="V364" s="47"/>
      <c r="W364" s="47"/>
      <c r="X364" s="47"/>
      <c r="Y364" s="47"/>
      <c r="Z364" s="47"/>
      <c r="AA364" s="47"/>
      <c r="AB364" s="47"/>
      <c r="AC364" s="47"/>
      <c r="AD364" s="47"/>
    </row>
    <row r="365" spans="1:30" ht="12.75" customHeight="1" x14ac:dyDescent="0.2">
      <c r="A365" s="47"/>
      <c r="B365" s="47"/>
      <c r="C365" s="47"/>
      <c r="D365" s="47"/>
      <c r="E365" s="47"/>
      <c r="F365" s="47"/>
      <c r="G365" s="47"/>
      <c r="H365" s="47"/>
      <c r="I365" s="47"/>
      <c r="J365" s="47"/>
      <c r="K365" s="47"/>
      <c r="L365" s="47"/>
      <c r="M365" s="47"/>
      <c r="N365" s="47"/>
      <c r="O365" s="47"/>
      <c r="P365" s="47"/>
      <c r="Q365" s="47"/>
      <c r="R365" s="47"/>
      <c r="S365" s="47"/>
      <c r="T365" s="47"/>
      <c r="U365" s="47"/>
      <c r="V365" s="47"/>
      <c r="W365" s="47"/>
      <c r="X365" s="47"/>
      <c r="Y365" s="47"/>
      <c r="Z365" s="47"/>
      <c r="AA365" s="47"/>
      <c r="AB365" s="47"/>
      <c r="AC365" s="47"/>
      <c r="AD365" s="47"/>
    </row>
    <row r="366" spans="1:30" ht="12.75" customHeight="1" x14ac:dyDescent="0.2">
      <c r="A366" s="47"/>
      <c r="B366" s="47"/>
      <c r="C366" s="47"/>
      <c r="D366" s="47"/>
      <c r="E366" s="47"/>
      <c r="F366" s="47"/>
      <c r="G366" s="47"/>
      <c r="H366" s="47"/>
      <c r="I366" s="47"/>
      <c r="J366" s="47"/>
      <c r="K366" s="47"/>
      <c r="L366" s="47"/>
      <c r="M366" s="47"/>
      <c r="N366" s="47"/>
      <c r="O366" s="47"/>
      <c r="P366" s="47"/>
      <c r="Q366" s="47"/>
      <c r="R366" s="47"/>
      <c r="S366" s="47"/>
      <c r="T366" s="47"/>
      <c r="U366" s="47"/>
      <c r="V366" s="47"/>
      <c r="W366" s="47"/>
      <c r="X366" s="47"/>
      <c r="Y366" s="47"/>
      <c r="Z366" s="47"/>
      <c r="AA366" s="47"/>
      <c r="AB366" s="47"/>
      <c r="AC366" s="47"/>
      <c r="AD366" s="47"/>
    </row>
    <row r="367" spans="1:30" ht="12.75" customHeight="1" x14ac:dyDescent="0.2">
      <c r="A367" s="47"/>
      <c r="B367" s="47"/>
      <c r="C367" s="47"/>
      <c r="D367" s="47"/>
      <c r="E367" s="47"/>
      <c r="F367" s="47"/>
      <c r="G367" s="47"/>
      <c r="H367" s="47"/>
      <c r="I367" s="47"/>
      <c r="J367" s="47"/>
      <c r="K367" s="47"/>
      <c r="L367" s="47"/>
      <c r="M367" s="47"/>
      <c r="N367" s="47"/>
      <c r="O367" s="47"/>
      <c r="P367" s="47"/>
      <c r="Q367" s="47"/>
      <c r="R367" s="47"/>
      <c r="S367" s="47"/>
      <c r="T367" s="47"/>
      <c r="U367" s="47"/>
      <c r="V367" s="47"/>
      <c r="W367" s="47"/>
      <c r="X367" s="47"/>
      <c r="Y367" s="47"/>
      <c r="Z367" s="47"/>
      <c r="AA367" s="47"/>
      <c r="AB367" s="47"/>
      <c r="AC367" s="47"/>
      <c r="AD367" s="47"/>
    </row>
    <row r="368" spans="1:30" ht="12.75" customHeight="1" x14ac:dyDescent="0.2">
      <c r="A368" s="47"/>
      <c r="B368" s="47"/>
      <c r="C368" s="47"/>
      <c r="D368" s="47"/>
      <c r="E368" s="47"/>
      <c r="F368" s="47"/>
      <c r="G368" s="47"/>
      <c r="H368" s="47"/>
      <c r="I368" s="47"/>
      <c r="J368" s="47"/>
      <c r="K368" s="47"/>
      <c r="L368" s="47"/>
      <c r="M368" s="47"/>
      <c r="N368" s="47"/>
      <c r="O368" s="47"/>
      <c r="P368" s="47"/>
      <c r="Q368" s="47"/>
      <c r="R368" s="47"/>
      <c r="S368" s="47"/>
      <c r="T368" s="47"/>
      <c r="U368" s="47"/>
      <c r="V368" s="47"/>
      <c r="W368" s="47"/>
      <c r="X368" s="47"/>
      <c r="Y368" s="47"/>
      <c r="Z368" s="47"/>
      <c r="AA368" s="47"/>
      <c r="AB368" s="47"/>
      <c r="AC368" s="47"/>
      <c r="AD368" s="47"/>
    </row>
    <row r="369" spans="1:30" ht="12.75" customHeight="1" x14ac:dyDescent="0.2">
      <c r="A369" s="47"/>
      <c r="B369" s="47"/>
      <c r="C369" s="47"/>
      <c r="D369" s="47"/>
      <c r="E369" s="47"/>
      <c r="F369" s="47"/>
      <c r="G369" s="47"/>
      <c r="H369" s="47"/>
      <c r="I369" s="47"/>
      <c r="J369" s="47"/>
      <c r="K369" s="47"/>
      <c r="L369" s="47"/>
      <c r="M369" s="47"/>
      <c r="N369" s="47"/>
      <c r="O369" s="47"/>
      <c r="P369" s="47"/>
      <c r="Q369" s="47"/>
      <c r="R369" s="47"/>
      <c r="S369" s="47"/>
      <c r="T369" s="47"/>
      <c r="U369" s="47"/>
      <c r="V369" s="47"/>
      <c r="W369" s="47"/>
      <c r="X369" s="47"/>
      <c r="Y369" s="47"/>
      <c r="Z369" s="47"/>
      <c r="AA369" s="47"/>
      <c r="AB369" s="47"/>
      <c r="AC369" s="47"/>
      <c r="AD369" s="47"/>
    </row>
    <row r="370" spans="1:30" ht="12.75" customHeight="1" x14ac:dyDescent="0.2">
      <c r="A370" s="47"/>
      <c r="B370" s="47"/>
      <c r="C370" s="47"/>
      <c r="D370" s="47"/>
      <c r="E370" s="47"/>
      <c r="F370" s="47"/>
      <c r="G370" s="47"/>
      <c r="H370" s="47"/>
      <c r="I370" s="47"/>
      <c r="J370" s="47"/>
      <c r="K370" s="47"/>
      <c r="L370" s="47"/>
      <c r="M370" s="47"/>
      <c r="N370" s="47"/>
      <c r="O370" s="47"/>
      <c r="P370" s="47"/>
      <c r="Q370" s="47"/>
      <c r="R370" s="47"/>
      <c r="S370" s="47"/>
      <c r="T370" s="47"/>
      <c r="U370" s="47"/>
      <c r="V370" s="47"/>
      <c r="W370" s="47"/>
      <c r="X370" s="47"/>
      <c r="Y370" s="47"/>
      <c r="Z370" s="47"/>
      <c r="AA370" s="47"/>
      <c r="AB370" s="47"/>
      <c r="AC370" s="47"/>
      <c r="AD370" s="47"/>
    </row>
    <row r="371" spans="1:30" ht="12.75" customHeight="1" x14ac:dyDescent="0.2">
      <c r="A371" s="47"/>
      <c r="B371" s="47"/>
      <c r="C371" s="47"/>
      <c r="D371" s="47"/>
      <c r="E371" s="47"/>
      <c r="F371" s="47"/>
      <c r="G371" s="47"/>
      <c r="H371" s="47"/>
      <c r="I371" s="47"/>
      <c r="J371" s="47"/>
      <c r="K371" s="47"/>
      <c r="L371" s="47"/>
      <c r="M371" s="47"/>
      <c r="N371" s="47"/>
      <c r="O371" s="47"/>
      <c r="P371" s="47"/>
      <c r="Q371" s="47"/>
      <c r="R371" s="47"/>
      <c r="S371" s="47"/>
      <c r="T371" s="47"/>
      <c r="U371" s="47"/>
      <c r="V371" s="47"/>
      <c r="W371" s="47"/>
      <c r="X371" s="47"/>
      <c r="Y371" s="47"/>
      <c r="Z371" s="47"/>
      <c r="AA371" s="47"/>
      <c r="AB371" s="47"/>
      <c r="AC371" s="47"/>
      <c r="AD371" s="47"/>
    </row>
    <row r="372" spans="1:30" ht="12.75" customHeight="1" x14ac:dyDescent="0.2">
      <c r="A372" s="47"/>
      <c r="B372" s="47"/>
      <c r="C372" s="47"/>
      <c r="D372" s="47"/>
      <c r="E372" s="47"/>
      <c r="F372" s="47"/>
      <c r="G372" s="47"/>
      <c r="H372" s="47"/>
      <c r="I372" s="47"/>
      <c r="J372" s="47"/>
      <c r="K372" s="47"/>
      <c r="L372" s="47"/>
      <c r="M372" s="47"/>
      <c r="N372" s="47"/>
      <c r="O372" s="47"/>
      <c r="P372" s="47"/>
      <c r="Q372" s="47"/>
      <c r="R372" s="47"/>
      <c r="S372" s="47"/>
      <c r="T372" s="47"/>
      <c r="U372" s="47"/>
      <c r="V372" s="47"/>
      <c r="W372" s="47"/>
      <c r="X372" s="47"/>
      <c r="Y372" s="47"/>
      <c r="Z372" s="47"/>
      <c r="AA372" s="47"/>
      <c r="AB372" s="47"/>
      <c r="AC372" s="47"/>
      <c r="AD372" s="47"/>
    </row>
    <row r="373" spans="1:30" ht="12.75" customHeight="1" x14ac:dyDescent="0.2">
      <c r="A373" s="47"/>
      <c r="B373" s="47"/>
      <c r="C373" s="47"/>
      <c r="D373" s="47"/>
      <c r="E373" s="47"/>
      <c r="F373" s="47"/>
      <c r="G373" s="47"/>
      <c r="H373" s="47"/>
      <c r="I373" s="47"/>
      <c r="J373" s="47"/>
      <c r="K373" s="47"/>
      <c r="L373" s="47"/>
      <c r="M373" s="47"/>
      <c r="N373" s="47"/>
      <c r="O373" s="47"/>
      <c r="P373" s="47"/>
      <c r="Q373" s="47"/>
      <c r="R373" s="47"/>
      <c r="S373" s="47"/>
      <c r="T373" s="47"/>
      <c r="U373" s="47"/>
      <c r="V373" s="47"/>
      <c r="W373" s="47"/>
      <c r="X373" s="47"/>
      <c r="Y373" s="47"/>
      <c r="Z373" s="47"/>
      <c r="AA373" s="47"/>
      <c r="AB373" s="47"/>
      <c r="AC373" s="47"/>
      <c r="AD373" s="47"/>
    </row>
    <row r="374" spans="1:30" ht="12.75" customHeight="1" x14ac:dyDescent="0.2">
      <c r="A374" s="47"/>
      <c r="B374" s="47"/>
      <c r="C374" s="47"/>
      <c r="D374" s="47"/>
      <c r="E374" s="47"/>
      <c r="F374" s="47"/>
      <c r="G374" s="47"/>
      <c r="H374" s="47"/>
      <c r="I374" s="47"/>
      <c r="J374" s="47"/>
      <c r="K374" s="47"/>
      <c r="L374" s="47"/>
      <c r="M374" s="47"/>
      <c r="N374" s="47"/>
      <c r="O374" s="47"/>
      <c r="P374" s="47"/>
      <c r="Q374" s="47"/>
      <c r="R374" s="47"/>
      <c r="S374" s="47"/>
      <c r="T374" s="47"/>
      <c r="U374" s="47"/>
      <c r="V374" s="47"/>
      <c r="W374" s="47"/>
      <c r="X374" s="47"/>
      <c r="Y374" s="47"/>
      <c r="Z374" s="47"/>
      <c r="AA374" s="47"/>
      <c r="AB374" s="47"/>
      <c r="AC374" s="47"/>
      <c r="AD374" s="47"/>
    </row>
    <row r="375" spans="1:30" ht="12.75" customHeight="1" x14ac:dyDescent="0.2">
      <c r="A375" s="47"/>
      <c r="B375" s="47"/>
      <c r="C375" s="47"/>
      <c r="D375" s="47"/>
      <c r="E375" s="47"/>
      <c r="F375" s="47"/>
      <c r="G375" s="47"/>
      <c r="H375" s="47"/>
      <c r="I375" s="47"/>
      <c r="J375" s="47"/>
      <c r="K375" s="47"/>
      <c r="L375" s="47"/>
      <c r="M375" s="47"/>
      <c r="N375" s="47"/>
      <c r="O375" s="47"/>
      <c r="P375" s="47"/>
      <c r="Q375" s="47"/>
      <c r="R375" s="47"/>
      <c r="S375" s="47"/>
      <c r="T375" s="47"/>
      <c r="U375" s="47"/>
      <c r="V375" s="47"/>
      <c r="W375" s="47"/>
      <c r="X375" s="47"/>
      <c r="Y375" s="47"/>
      <c r="Z375" s="47"/>
      <c r="AA375" s="47"/>
      <c r="AB375" s="47"/>
      <c r="AC375" s="47"/>
      <c r="AD375" s="47"/>
    </row>
    <row r="376" spans="1:30" ht="12.75" customHeight="1" x14ac:dyDescent="0.2">
      <c r="A376" s="47"/>
      <c r="B376" s="47"/>
      <c r="C376" s="47"/>
      <c r="D376" s="47"/>
      <c r="E376" s="47"/>
      <c r="F376" s="47"/>
      <c r="G376" s="47"/>
      <c r="H376" s="47"/>
      <c r="I376" s="47"/>
      <c r="J376" s="47"/>
      <c r="K376" s="47"/>
      <c r="L376" s="47"/>
      <c r="M376" s="47"/>
      <c r="N376" s="47"/>
      <c r="O376" s="47"/>
      <c r="P376" s="47"/>
      <c r="Q376" s="47"/>
      <c r="R376" s="47"/>
      <c r="S376" s="47"/>
      <c r="T376" s="47"/>
      <c r="U376" s="47"/>
      <c r="V376" s="47"/>
      <c r="W376" s="47"/>
      <c r="X376" s="47"/>
      <c r="Y376" s="47"/>
      <c r="Z376" s="47"/>
      <c r="AA376" s="47"/>
      <c r="AB376" s="47"/>
      <c r="AC376" s="47"/>
      <c r="AD376" s="47"/>
    </row>
    <row r="377" spans="1:30" ht="12.75" customHeight="1" x14ac:dyDescent="0.2">
      <c r="A377" s="47"/>
      <c r="B377" s="47"/>
      <c r="C377" s="47"/>
      <c r="D377" s="47"/>
      <c r="E377" s="47"/>
      <c r="F377" s="47"/>
      <c r="G377" s="47"/>
      <c r="H377" s="47"/>
      <c r="I377" s="47"/>
      <c r="J377" s="47"/>
      <c r="K377" s="47"/>
      <c r="L377" s="47"/>
      <c r="M377" s="47"/>
      <c r="N377" s="47"/>
      <c r="O377" s="47"/>
      <c r="P377" s="47"/>
      <c r="Q377" s="47"/>
      <c r="R377" s="47"/>
      <c r="S377" s="47"/>
      <c r="T377" s="47"/>
      <c r="U377" s="47"/>
      <c r="V377" s="47"/>
      <c r="W377" s="47"/>
      <c r="X377" s="47"/>
      <c r="Y377" s="47"/>
      <c r="Z377" s="47"/>
      <c r="AA377" s="47"/>
      <c r="AB377" s="47"/>
      <c r="AC377" s="47"/>
      <c r="AD377" s="47"/>
    </row>
    <row r="378" spans="1:30" ht="12.75" customHeight="1" x14ac:dyDescent="0.2">
      <c r="A378" s="47"/>
      <c r="B378" s="47"/>
      <c r="C378" s="47"/>
      <c r="D378" s="47"/>
      <c r="E378" s="47"/>
      <c r="F378" s="47"/>
      <c r="G378" s="47"/>
      <c r="H378" s="47"/>
      <c r="I378" s="47"/>
      <c r="J378" s="47"/>
      <c r="K378" s="47"/>
      <c r="L378" s="47"/>
      <c r="M378" s="47"/>
      <c r="N378" s="47"/>
      <c r="O378" s="47"/>
      <c r="P378" s="47"/>
      <c r="Q378" s="47"/>
      <c r="R378" s="47"/>
      <c r="S378" s="47"/>
      <c r="T378" s="47"/>
      <c r="U378" s="47"/>
      <c r="V378" s="47"/>
      <c r="W378" s="47"/>
      <c r="X378" s="47"/>
      <c r="Y378" s="47"/>
      <c r="Z378" s="47"/>
      <c r="AA378" s="47"/>
      <c r="AB378" s="47"/>
      <c r="AC378" s="47"/>
      <c r="AD378" s="47"/>
    </row>
    <row r="379" spans="1:30" ht="12.75" customHeight="1" x14ac:dyDescent="0.2">
      <c r="A379" s="47"/>
      <c r="B379" s="47"/>
      <c r="C379" s="47"/>
      <c r="D379" s="47"/>
      <c r="E379" s="47"/>
      <c r="F379" s="47"/>
      <c r="G379" s="47"/>
      <c r="H379" s="47"/>
      <c r="I379" s="47"/>
      <c r="J379" s="47"/>
      <c r="K379" s="47"/>
      <c r="L379" s="47"/>
      <c r="M379" s="47"/>
      <c r="N379" s="47"/>
      <c r="O379" s="47"/>
      <c r="P379" s="47"/>
      <c r="Q379" s="47"/>
      <c r="R379" s="47"/>
      <c r="S379" s="47"/>
      <c r="T379" s="47"/>
      <c r="U379" s="47"/>
      <c r="V379" s="47"/>
      <c r="W379" s="47"/>
      <c r="X379" s="47"/>
      <c r="Y379" s="47"/>
      <c r="Z379" s="47"/>
      <c r="AA379" s="47"/>
      <c r="AB379" s="47"/>
      <c r="AC379" s="47"/>
      <c r="AD379" s="47"/>
    </row>
    <row r="380" spans="1:30" ht="12.75" customHeight="1" x14ac:dyDescent="0.2">
      <c r="A380" s="47"/>
      <c r="B380" s="47"/>
      <c r="C380" s="47"/>
      <c r="D380" s="47"/>
      <c r="E380" s="47"/>
      <c r="F380" s="47"/>
      <c r="G380" s="47"/>
      <c r="H380" s="47"/>
      <c r="I380" s="47"/>
      <c r="J380" s="47"/>
      <c r="K380" s="47"/>
      <c r="L380" s="47"/>
      <c r="M380" s="47"/>
      <c r="N380" s="47"/>
      <c r="O380" s="47"/>
      <c r="P380" s="47"/>
      <c r="Q380" s="47"/>
      <c r="R380" s="47"/>
      <c r="S380" s="47"/>
      <c r="T380" s="47"/>
      <c r="U380" s="47"/>
      <c r="V380" s="47"/>
      <c r="W380" s="47"/>
      <c r="X380" s="47"/>
      <c r="Y380" s="47"/>
      <c r="Z380" s="47"/>
      <c r="AA380" s="47"/>
      <c r="AB380" s="47"/>
      <c r="AC380" s="47"/>
      <c r="AD380" s="47"/>
    </row>
    <row r="381" spans="1:30" ht="12.75" customHeight="1" x14ac:dyDescent="0.2">
      <c r="A381" s="47"/>
      <c r="B381" s="47"/>
      <c r="C381" s="47"/>
      <c r="D381" s="47"/>
      <c r="E381" s="47"/>
      <c r="F381" s="47"/>
      <c r="G381" s="47"/>
      <c r="H381" s="47"/>
      <c r="I381" s="47"/>
      <c r="J381" s="47"/>
      <c r="K381" s="47"/>
      <c r="L381" s="47"/>
      <c r="M381" s="47"/>
      <c r="N381" s="47"/>
      <c r="O381" s="47"/>
      <c r="P381" s="47"/>
      <c r="Q381" s="47"/>
      <c r="R381" s="47"/>
      <c r="S381" s="47"/>
      <c r="T381" s="47"/>
      <c r="U381" s="47"/>
      <c r="V381" s="47"/>
      <c r="W381" s="47"/>
      <c r="X381" s="47"/>
      <c r="Y381" s="47"/>
      <c r="Z381" s="47"/>
      <c r="AA381" s="47"/>
      <c r="AB381" s="47"/>
      <c r="AC381" s="47"/>
      <c r="AD381" s="47"/>
    </row>
    <row r="382" spans="1:30" ht="12.75" customHeight="1" x14ac:dyDescent="0.2">
      <c r="A382" s="47"/>
      <c r="B382" s="47"/>
      <c r="C382" s="47"/>
      <c r="D382" s="47"/>
      <c r="E382" s="47"/>
      <c r="F382" s="47"/>
      <c r="G382" s="47"/>
      <c r="H382" s="47"/>
      <c r="I382" s="47"/>
      <c r="J382" s="47"/>
      <c r="K382" s="47"/>
      <c r="L382" s="47"/>
      <c r="M382" s="47"/>
      <c r="N382" s="47"/>
      <c r="O382" s="47"/>
      <c r="P382" s="47"/>
      <c r="Q382" s="47"/>
      <c r="R382" s="47"/>
      <c r="S382" s="47"/>
      <c r="T382" s="47"/>
      <c r="U382" s="47"/>
      <c r="V382" s="47"/>
      <c r="W382" s="47"/>
      <c r="X382" s="47"/>
      <c r="Y382" s="47"/>
      <c r="Z382" s="47"/>
      <c r="AA382" s="47"/>
      <c r="AB382" s="47"/>
      <c r="AC382" s="47"/>
      <c r="AD382" s="47"/>
    </row>
    <row r="383" spans="1:30" ht="12.75" customHeight="1" x14ac:dyDescent="0.2">
      <c r="A383" s="47"/>
      <c r="B383" s="47"/>
      <c r="C383" s="47"/>
      <c r="D383" s="47"/>
      <c r="E383" s="47"/>
      <c r="F383" s="47"/>
      <c r="G383" s="47"/>
      <c r="H383" s="47"/>
      <c r="I383" s="47"/>
      <c r="J383" s="47"/>
      <c r="K383" s="47"/>
      <c r="L383" s="47"/>
      <c r="M383" s="47"/>
      <c r="N383" s="47"/>
      <c r="O383" s="47"/>
      <c r="P383" s="47"/>
      <c r="Q383" s="47"/>
      <c r="R383" s="47"/>
      <c r="S383" s="47"/>
      <c r="T383" s="47"/>
      <c r="U383" s="47"/>
      <c r="V383" s="47"/>
      <c r="W383" s="47"/>
      <c r="X383" s="47"/>
      <c r="Y383" s="47"/>
      <c r="Z383" s="47"/>
      <c r="AA383" s="47"/>
      <c r="AB383" s="47"/>
      <c r="AC383" s="47"/>
      <c r="AD383" s="47"/>
    </row>
    <row r="384" spans="1:30" ht="12.75" customHeight="1" x14ac:dyDescent="0.2">
      <c r="A384" s="47"/>
      <c r="B384" s="47"/>
      <c r="C384" s="47"/>
      <c r="D384" s="47"/>
      <c r="E384" s="47"/>
      <c r="F384" s="47"/>
      <c r="G384" s="47"/>
      <c r="H384" s="47"/>
      <c r="I384" s="47"/>
      <c r="J384" s="47"/>
      <c r="K384" s="47"/>
      <c r="L384" s="47"/>
      <c r="M384" s="47"/>
      <c r="N384" s="47"/>
      <c r="O384" s="47"/>
      <c r="P384" s="47"/>
      <c r="Q384" s="47"/>
      <c r="R384" s="47"/>
      <c r="S384" s="47"/>
      <c r="T384" s="47"/>
      <c r="U384" s="47"/>
      <c r="V384" s="47"/>
      <c r="W384" s="47"/>
      <c r="X384" s="47"/>
      <c r="Y384" s="47"/>
      <c r="Z384" s="47"/>
      <c r="AA384" s="47"/>
      <c r="AB384" s="47"/>
      <c r="AC384" s="47"/>
      <c r="AD384" s="47"/>
    </row>
    <row r="385" spans="1:30" ht="12.75" customHeight="1" x14ac:dyDescent="0.2">
      <c r="A385" s="47"/>
      <c r="B385" s="47"/>
      <c r="C385" s="47"/>
      <c r="D385" s="47"/>
      <c r="E385" s="47"/>
      <c r="F385" s="47"/>
      <c r="G385" s="47"/>
      <c r="H385" s="47"/>
      <c r="I385" s="47"/>
      <c r="J385" s="47"/>
      <c r="K385" s="47"/>
      <c r="L385" s="47"/>
      <c r="M385" s="47"/>
      <c r="N385" s="47"/>
      <c r="O385" s="47"/>
      <c r="P385" s="47"/>
      <c r="Q385" s="47"/>
      <c r="R385" s="47"/>
      <c r="S385" s="47"/>
      <c r="T385" s="47"/>
      <c r="U385" s="47"/>
      <c r="V385" s="47"/>
      <c r="W385" s="47"/>
      <c r="X385" s="47"/>
      <c r="Y385" s="47"/>
      <c r="Z385" s="47"/>
      <c r="AA385" s="47"/>
      <c r="AB385" s="47"/>
      <c r="AC385" s="47"/>
      <c r="AD385" s="47"/>
    </row>
    <row r="386" spans="1:30" ht="12.75" customHeight="1" x14ac:dyDescent="0.2">
      <c r="A386" s="47"/>
      <c r="B386" s="47"/>
      <c r="C386" s="47"/>
      <c r="D386" s="47"/>
      <c r="E386" s="47"/>
      <c r="F386" s="47"/>
      <c r="G386" s="47"/>
      <c r="H386" s="47"/>
      <c r="I386" s="47"/>
      <c r="J386" s="47"/>
      <c r="K386" s="47"/>
      <c r="L386" s="47"/>
      <c r="M386" s="47"/>
      <c r="N386" s="47"/>
      <c r="O386" s="47"/>
      <c r="P386" s="47"/>
      <c r="Q386" s="47"/>
      <c r="R386" s="47"/>
      <c r="S386" s="47"/>
      <c r="T386" s="47"/>
      <c r="U386" s="47"/>
      <c r="V386" s="47"/>
      <c r="W386" s="47"/>
      <c r="X386" s="47"/>
      <c r="Y386" s="47"/>
      <c r="Z386" s="47"/>
      <c r="AA386" s="47"/>
      <c r="AB386" s="47"/>
      <c r="AC386" s="47"/>
      <c r="AD386" s="47"/>
    </row>
    <row r="387" spans="1:30" ht="12.75" customHeight="1" x14ac:dyDescent="0.2">
      <c r="A387" s="47"/>
      <c r="B387" s="47"/>
      <c r="C387" s="47"/>
      <c r="D387" s="47"/>
      <c r="E387" s="47"/>
      <c r="F387" s="47"/>
      <c r="G387" s="47"/>
      <c r="H387" s="47"/>
      <c r="I387" s="47"/>
      <c r="J387" s="47"/>
      <c r="K387" s="47"/>
      <c r="L387" s="47"/>
      <c r="M387" s="47"/>
      <c r="N387" s="47"/>
      <c r="O387" s="47"/>
      <c r="P387" s="47"/>
      <c r="Q387" s="47"/>
      <c r="R387" s="47"/>
      <c r="S387" s="47"/>
      <c r="T387" s="47"/>
      <c r="U387" s="47"/>
      <c r="V387" s="47"/>
      <c r="W387" s="47"/>
      <c r="X387" s="47"/>
      <c r="Y387" s="47"/>
      <c r="Z387" s="47"/>
      <c r="AA387" s="47"/>
      <c r="AB387" s="47"/>
      <c r="AC387" s="47"/>
      <c r="AD387" s="47"/>
    </row>
    <row r="388" spans="1:30" ht="12.75" customHeight="1" x14ac:dyDescent="0.2">
      <c r="A388" s="47"/>
      <c r="B388" s="47"/>
      <c r="C388" s="47"/>
      <c r="D388" s="47"/>
      <c r="E388" s="47"/>
      <c r="F388" s="47"/>
      <c r="G388" s="47"/>
      <c r="H388" s="47"/>
      <c r="I388" s="47"/>
      <c r="J388" s="47"/>
      <c r="K388" s="47"/>
      <c r="L388" s="47"/>
      <c r="M388" s="47"/>
      <c r="N388" s="47"/>
      <c r="O388" s="47"/>
      <c r="P388" s="47"/>
      <c r="Q388" s="47"/>
      <c r="R388" s="47"/>
      <c r="S388" s="47"/>
      <c r="T388" s="47"/>
      <c r="U388" s="47"/>
      <c r="V388" s="47"/>
      <c r="W388" s="47"/>
      <c r="X388" s="47"/>
      <c r="Y388" s="47"/>
      <c r="Z388" s="47"/>
      <c r="AA388" s="47"/>
      <c r="AB388" s="47"/>
      <c r="AC388" s="47"/>
      <c r="AD388" s="47"/>
    </row>
    <row r="389" spans="1:30" ht="12.75" customHeight="1" x14ac:dyDescent="0.2">
      <c r="A389" s="47"/>
      <c r="B389" s="47"/>
      <c r="C389" s="47"/>
      <c r="D389" s="47"/>
      <c r="E389" s="47"/>
      <c r="F389" s="47"/>
      <c r="G389" s="47"/>
      <c r="H389" s="47"/>
      <c r="I389" s="47"/>
      <c r="J389" s="47"/>
      <c r="K389" s="47"/>
      <c r="L389" s="47"/>
      <c r="M389" s="47"/>
      <c r="N389" s="47"/>
      <c r="O389" s="47"/>
      <c r="P389" s="47"/>
      <c r="Q389" s="47"/>
      <c r="R389" s="47"/>
      <c r="S389" s="47"/>
      <c r="T389" s="47"/>
      <c r="U389" s="47"/>
      <c r="V389" s="47"/>
      <c r="W389" s="47"/>
      <c r="X389" s="47"/>
      <c r="Y389" s="47"/>
      <c r="Z389" s="47"/>
      <c r="AA389" s="47"/>
      <c r="AB389" s="47"/>
      <c r="AC389" s="47"/>
      <c r="AD389" s="47"/>
    </row>
    <row r="390" spans="1:30" ht="12.75" customHeight="1" x14ac:dyDescent="0.2">
      <c r="A390" s="47"/>
      <c r="B390" s="47"/>
      <c r="C390" s="47"/>
      <c r="D390" s="47"/>
      <c r="E390" s="47"/>
      <c r="F390" s="47"/>
      <c r="G390" s="47"/>
      <c r="H390" s="47"/>
      <c r="I390" s="47"/>
      <c r="J390" s="47"/>
      <c r="K390" s="47"/>
      <c r="L390" s="47"/>
      <c r="M390" s="47"/>
      <c r="N390" s="47"/>
      <c r="O390" s="47"/>
      <c r="P390" s="47"/>
      <c r="Q390" s="47"/>
      <c r="R390" s="47"/>
      <c r="S390" s="47"/>
      <c r="T390" s="47"/>
      <c r="U390" s="47"/>
      <c r="V390" s="47"/>
      <c r="W390" s="47"/>
      <c r="X390" s="47"/>
      <c r="Y390" s="47"/>
      <c r="Z390" s="47"/>
      <c r="AA390" s="47"/>
      <c r="AB390" s="47"/>
      <c r="AC390" s="47"/>
      <c r="AD390" s="47"/>
    </row>
    <row r="391" spans="1:30" ht="12.75" customHeight="1" x14ac:dyDescent="0.2">
      <c r="A391" s="47"/>
      <c r="B391" s="47"/>
      <c r="C391" s="47"/>
      <c r="D391" s="47"/>
      <c r="E391" s="47"/>
      <c r="F391" s="47"/>
      <c r="G391" s="47"/>
      <c r="H391" s="47"/>
      <c r="I391" s="47"/>
      <c r="J391" s="47"/>
      <c r="K391" s="47"/>
      <c r="L391" s="47"/>
      <c r="M391" s="47"/>
      <c r="N391" s="47"/>
      <c r="O391" s="47"/>
      <c r="P391" s="47"/>
      <c r="Q391" s="47"/>
      <c r="R391" s="47"/>
      <c r="S391" s="47"/>
      <c r="T391" s="47"/>
      <c r="U391" s="47"/>
      <c r="V391" s="47"/>
      <c r="W391" s="47"/>
      <c r="X391" s="47"/>
      <c r="Y391" s="47"/>
      <c r="Z391" s="47"/>
      <c r="AA391" s="47"/>
      <c r="AB391" s="47"/>
      <c r="AC391" s="47"/>
      <c r="AD391" s="47"/>
    </row>
    <row r="392" spans="1:30" ht="12.75" customHeight="1" x14ac:dyDescent="0.2">
      <c r="A392" s="47"/>
      <c r="B392" s="47"/>
      <c r="C392" s="47"/>
      <c r="D392" s="47"/>
      <c r="E392" s="47"/>
      <c r="F392" s="47"/>
      <c r="G392" s="47"/>
      <c r="H392" s="47"/>
      <c r="I392" s="47"/>
      <c r="J392" s="47"/>
      <c r="K392" s="47"/>
      <c r="L392" s="47"/>
      <c r="M392" s="47"/>
      <c r="N392" s="47"/>
      <c r="O392" s="47"/>
      <c r="P392" s="47"/>
      <c r="Q392" s="47"/>
      <c r="R392" s="47"/>
      <c r="S392" s="47"/>
      <c r="T392" s="47"/>
      <c r="U392" s="47"/>
      <c r="V392" s="47"/>
      <c r="W392" s="47"/>
      <c r="X392" s="47"/>
      <c r="Y392" s="47"/>
      <c r="Z392" s="47"/>
      <c r="AA392" s="47"/>
      <c r="AB392" s="47"/>
      <c r="AC392" s="47"/>
      <c r="AD392" s="47"/>
    </row>
    <row r="393" spans="1:30" ht="12.75" customHeight="1" x14ac:dyDescent="0.2">
      <c r="A393" s="47"/>
      <c r="B393" s="47"/>
      <c r="C393" s="47"/>
      <c r="D393" s="47"/>
      <c r="E393" s="47"/>
      <c r="F393" s="47"/>
      <c r="G393" s="47"/>
      <c r="H393" s="47"/>
      <c r="I393" s="47"/>
      <c r="J393" s="47"/>
      <c r="K393" s="47"/>
      <c r="L393" s="47"/>
      <c r="M393" s="47"/>
      <c r="N393" s="47"/>
      <c r="O393" s="47"/>
      <c r="P393" s="47"/>
      <c r="Q393" s="47"/>
      <c r="R393" s="47"/>
      <c r="S393" s="47"/>
      <c r="T393" s="47"/>
      <c r="U393" s="47"/>
      <c r="V393" s="47"/>
      <c r="W393" s="47"/>
      <c r="X393" s="47"/>
      <c r="Y393" s="47"/>
      <c r="Z393" s="47"/>
      <c r="AA393" s="47"/>
      <c r="AB393" s="47"/>
      <c r="AC393" s="47"/>
      <c r="AD393" s="47"/>
    </row>
    <row r="394" spans="1:30" ht="12.75" customHeight="1" x14ac:dyDescent="0.2">
      <c r="A394" s="47"/>
      <c r="B394" s="47"/>
      <c r="C394" s="47"/>
      <c r="D394" s="47"/>
      <c r="E394" s="47"/>
      <c r="F394" s="47"/>
      <c r="G394" s="47"/>
      <c r="H394" s="47"/>
      <c r="I394" s="47"/>
      <c r="J394" s="47"/>
      <c r="K394" s="47"/>
      <c r="L394" s="47"/>
      <c r="M394" s="47"/>
      <c r="N394" s="47"/>
      <c r="O394" s="47"/>
      <c r="P394" s="47"/>
      <c r="Q394" s="47"/>
      <c r="R394" s="47"/>
      <c r="S394" s="47"/>
      <c r="T394" s="47"/>
      <c r="U394" s="47"/>
      <c r="V394" s="47"/>
      <c r="W394" s="47"/>
      <c r="X394" s="47"/>
      <c r="Y394" s="47"/>
      <c r="Z394" s="47"/>
      <c r="AA394" s="47"/>
      <c r="AB394" s="47"/>
      <c r="AC394" s="47"/>
      <c r="AD394" s="47"/>
    </row>
    <row r="395" spans="1:30" ht="12.75" customHeight="1" x14ac:dyDescent="0.2">
      <c r="A395" s="47"/>
      <c r="B395" s="47"/>
      <c r="C395" s="47"/>
      <c r="D395" s="47"/>
      <c r="E395" s="47"/>
      <c r="F395" s="47"/>
      <c r="G395" s="47"/>
      <c r="H395" s="47"/>
      <c r="I395" s="47"/>
      <c r="J395" s="47"/>
      <c r="K395" s="47"/>
      <c r="L395" s="47"/>
      <c r="M395" s="47"/>
      <c r="N395" s="47"/>
      <c r="O395" s="47"/>
      <c r="P395" s="47"/>
      <c r="Q395" s="47"/>
      <c r="R395" s="47"/>
      <c r="S395" s="47"/>
      <c r="T395" s="47"/>
      <c r="U395" s="47"/>
      <c r="V395" s="47"/>
      <c r="W395" s="47"/>
      <c r="X395" s="47"/>
      <c r="Y395" s="47"/>
      <c r="Z395" s="47"/>
      <c r="AA395" s="47"/>
      <c r="AB395" s="47"/>
      <c r="AC395" s="47"/>
      <c r="AD395" s="47"/>
    </row>
    <row r="396" spans="1:30" ht="12.75" customHeight="1" x14ac:dyDescent="0.2">
      <c r="A396" s="47"/>
      <c r="B396" s="47"/>
      <c r="C396" s="47"/>
      <c r="D396" s="47"/>
      <c r="E396" s="47"/>
      <c r="F396" s="47"/>
      <c r="G396" s="47"/>
      <c r="H396" s="47"/>
      <c r="I396" s="47"/>
      <c r="J396" s="47"/>
      <c r="K396" s="47"/>
      <c r="L396" s="47"/>
      <c r="M396" s="47"/>
      <c r="N396" s="47"/>
      <c r="O396" s="47"/>
      <c r="P396" s="47"/>
      <c r="Q396" s="47"/>
      <c r="R396" s="47"/>
      <c r="S396" s="47"/>
      <c r="T396" s="47"/>
      <c r="U396" s="47"/>
      <c r="V396" s="47"/>
      <c r="W396" s="47"/>
      <c r="X396" s="47"/>
      <c r="Y396" s="47"/>
      <c r="Z396" s="47"/>
      <c r="AA396" s="47"/>
      <c r="AB396" s="47"/>
      <c r="AC396" s="47"/>
      <c r="AD396" s="47"/>
    </row>
    <row r="397" spans="1:30" ht="12.75" customHeight="1" x14ac:dyDescent="0.2">
      <c r="A397" s="47"/>
      <c r="B397" s="47"/>
      <c r="C397" s="47"/>
      <c r="D397" s="47"/>
      <c r="E397" s="47"/>
      <c r="F397" s="47"/>
      <c r="G397" s="47"/>
      <c r="H397" s="47"/>
      <c r="I397" s="47"/>
      <c r="J397" s="47"/>
      <c r="K397" s="47"/>
      <c r="L397" s="47"/>
      <c r="M397" s="47"/>
      <c r="N397" s="47"/>
      <c r="O397" s="47"/>
      <c r="P397" s="47"/>
      <c r="Q397" s="47"/>
      <c r="R397" s="47"/>
      <c r="S397" s="47"/>
      <c r="T397" s="47"/>
      <c r="U397" s="47"/>
      <c r="V397" s="47"/>
      <c r="W397" s="47"/>
      <c r="X397" s="47"/>
      <c r="Y397" s="47"/>
      <c r="Z397" s="47"/>
      <c r="AA397" s="47"/>
      <c r="AB397" s="47"/>
      <c r="AC397" s="47"/>
      <c r="AD397" s="47"/>
    </row>
    <row r="398" spans="1:30" ht="12.75" customHeight="1" x14ac:dyDescent="0.2">
      <c r="A398" s="47"/>
      <c r="B398" s="47"/>
      <c r="C398" s="47"/>
      <c r="D398" s="47"/>
      <c r="E398" s="47"/>
      <c r="F398" s="47"/>
      <c r="G398" s="47"/>
      <c r="H398" s="47"/>
      <c r="I398" s="47"/>
      <c r="J398" s="47"/>
      <c r="K398" s="47"/>
      <c r="L398" s="47"/>
      <c r="M398" s="47"/>
      <c r="N398" s="47"/>
      <c r="O398" s="47"/>
      <c r="P398" s="47"/>
      <c r="Q398" s="47"/>
      <c r="R398" s="47"/>
      <c r="S398" s="47"/>
      <c r="T398" s="47"/>
      <c r="U398" s="47"/>
      <c r="V398" s="47"/>
      <c r="W398" s="47"/>
      <c r="X398" s="47"/>
      <c r="Y398" s="47"/>
      <c r="Z398" s="47"/>
      <c r="AA398" s="47"/>
      <c r="AB398" s="47"/>
      <c r="AC398" s="47"/>
      <c r="AD398" s="47"/>
    </row>
    <row r="399" spans="1:30" ht="12.75" customHeight="1" x14ac:dyDescent="0.2">
      <c r="A399" s="47"/>
      <c r="B399" s="47"/>
      <c r="C399" s="47"/>
      <c r="D399" s="47"/>
      <c r="E399" s="47"/>
      <c r="F399" s="47"/>
      <c r="G399" s="47"/>
      <c r="H399" s="47"/>
      <c r="I399" s="47"/>
      <c r="J399" s="47"/>
      <c r="K399" s="47"/>
      <c r="L399" s="47"/>
      <c r="M399" s="47"/>
      <c r="N399" s="47"/>
      <c r="O399" s="47"/>
      <c r="P399" s="47"/>
      <c r="Q399" s="47"/>
      <c r="R399" s="47"/>
      <c r="S399" s="47"/>
      <c r="T399" s="47"/>
      <c r="U399" s="47"/>
      <c r="V399" s="47"/>
      <c r="W399" s="47"/>
      <c r="X399" s="47"/>
      <c r="Y399" s="47"/>
      <c r="Z399" s="47"/>
      <c r="AA399" s="47"/>
      <c r="AB399" s="47"/>
      <c r="AC399" s="47"/>
      <c r="AD399" s="47"/>
    </row>
    <row r="400" spans="1:30" ht="12.75" customHeight="1" x14ac:dyDescent="0.2">
      <c r="A400" s="47"/>
      <c r="B400" s="47"/>
      <c r="C400" s="47"/>
      <c r="D400" s="47"/>
      <c r="E400" s="47"/>
      <c r="F400" s="47"/>
      <c r="G400" s="47"/>
      <c r="H400" s="47"/>
      <c r="I400" s="47"/>
      <c r="J400" s="47"/>
      <c r="K400" s="47"/>
      <c r="L400" s="47"/>
      <c r="M400" s="47"/>
      <c r="N400" s="47"/>
      <c r="O400" s="47"/>
      <c r="P400" s="47"/>
      <c r="Q400" s="47"/>
      <c r="R400" s="47"/>
      <c r="S400" s="47"/>
      <c r="T400" s="47"/>
      <c r="U400" s="47"/>
      <c r="V400" s="47"/>
      <c r="W400" s="47"/>
      <c r="X400" s="47"/>
      <c r="Y400" s="47"/>
      <c r="Z400" s="47"/>
      <c r="AA400" s="47"/>
      <c r="AB400" s="47"/>
      <c r="AC400" s="47"/>
      <c r="AD400" s="47"/>
    </row>
    <row r="401" spans="1:30" ht="12.75" customHeight="1" x14ac:dyDescent="0.2">
      <c r="A401" s="47"/>
      <c r="B401" s="47"/>
      <c r="C401" s="47"/>
      <c r="D401" s="47"/>
      <c r="E401" s="47"/>
      <c r="F401" s="47"/>
      <c r="G401" s="47"/>
      <c r="H401" s="47"/>
      <c r="I401" s="47"/>
      <c r="J401" s="47"/>
      <c r="K401" s="47"/>
      <c r="L401" s="47"/>
      <c r="M401" s="47"/>
      <c r="N401" s="47"/>
      <c r="O401" s="47"/>
      <c r="P401" s="47"/>
      <c r="Q401" s="47"/>
      <c r="R401" s="47"/>
      <c r="S401" s="47"/>
      <c r="T401" s="47"/>
      <c r="U401" s="47"/>
      <c r="V401" s="47"/>
      <c r="W401" s="47"/>
      <c r="X401" s="47"/>
      <c r="Y401" s="47"/>
      <c r="Z401" s="47"/>
      <c r="AA401" s="47"/>
      <c r="AB401" s="47"/>
      <c r="AC401" s="47"/>
      <c r="AD401" s="47"/>
    </row>
    <row r="402" spans="1:30" ht="12.75" customHeight="1" x14ac:dyDescent="0.2">
      <c r="A402" s="47"/>
      <c r="B402" s="47"/>
      <c r="C402" s="47"/>
      <c r="D402" s="47"/>
      <c r="E402" s="47"/>
      <c r="F402" s="47"/>
      <c r="G402" s="47"/>
      <c r="H402" s="47"/>
      <c r="I402" s="47"/>
      <c r="J402" s="47"/>
      <c r="K402" s="47"/>
      <c r="L402" s="47"/>
      <c r="M402" s="47"/>
      <c r="N402" s="47"/>
      <c r="O402" s="47"/>
      <c r="P402" s="47"/>
      <c r="Q402" s="47"/>
      <c r="R402" s="47"/>
      <c r="S402" s="47"/>
      <c r="T402" s="47"/>
      <c r="U402" s="47"/>
      <c r="V402" s="47"/>
      <c r="W402" s="47"/>
      <c r="X402" s="47"/>
      <c r="Y402" s="47"/>
      <c r="Z402" s="47"/>
      <c r="AA402" s="47"/>
      <c r="AB402" s="47"/>
      <c r="AC402" s="47"/>
      <c r="AD402" s="47"/>
    </row>
    <row r="403" spans="1:30" ht="12.75" customHeight="1" x14ac:dyDescent="0.2">
      <c r="A403" s="47"/>
      <c r="B403" s="47"/>
      <c r="C403" s="47"/>
      <c r="D403" s="47"/>
      <c r="E403" s="47"/>
      <c r="F403" s="47"/>
      <c r="G403" s="47"/>
      <c r="H403" s="47"/>
      <c r="I403" s="47"/>
      <c r="J403" s="47"/>
      <c r="K403" s="47"/>
      <c r="L403" s="47"/>
      <c r="M403" s="47"/>
      <c r="N403" s="47"/>
      <c r="O403" s="47"/>
      <c r="P403" s="47"/>
      <c r="Q403" s="47"/>
      <c r="R403" s="47"/>
      <c r="S403" s="47"/>
      <c r="T403" s="47"/>
      <c r="U403" s="47"/>
      <c r="V403" s="47"/>
      <c r="W403" s="47"/>
      <c r="X403" s="47"/>
      <c r="Y403" s="47"/>
      <c r="Z403" s="47"/>
      <c r="AA403" s="47"/>
      <c r="AB403" s="47"/>
      <c r="AC403" s="47"/>
      <c r="AD403" s="47"/>
    </row>
    <row r="404" spans="1:30" ht="12.75" customHeight="1" x14ac:dyDescent="0.2">
      <c r="A404" s="47"/>
      <c r="B404" s="47"/>
      <c r="C404" s="47"/>
      <c r="D404" s="47"/>
      <c r="E404" s="47"/>
      <c r="F404" s="47"/>
      <c r="G404" s="47"/>
      <c r="H404" s="47"/>
      <c r="I404" s="47"/>
      <c r="J404" s="47"/>
      <c r="K404" s="47"/>
      <c r="L404" s="47"/>
      <c r="M404" s="47"/>
      <c r="N404" s="47"/>
      <c r="O404" s="47"/>
      <c r="P404" s="47"/>
      <c r="Q404" s="47"/>
      <c r="R404" s="47"/>
      <c r="S404" s="47"/>
      <c r="T404" s="47"/>
      <c r="U404" s="47"/>
      <c r="V404" s="47"/>
      <c r="W404" s="47"/>
      <c r="X404" s="47"/>
      <c r="Y404" s="47"/>
      <c r="Z404" s="47"/>
      <c r="AA404" s="47"/>
      <c r="AB404" s="47"/>
      <c r="AC404" s="47"/>
      <c r="AD404" s="47"/>
    </row>
    <row r="405" spans="1:30" ht="12.75" customHeight="1" x14ac:dyDescent="0.2">
      <c r="A405" s="47"/>
      <c r="B405" s="47"/>
      <c r="C405" s="47"/>
      <c r="D405" s="47"/>
      <c r="E405" s="47"/>
      <c r="F405" s="47"/>
      <c r="G405" s="47"/>
      <c r="H405" s="47"/>
      <c r="I405" s="47"/>
      <c r="J405" s="47"/>
      <c r="K405" s="47"/>
      <c r="L405" s="47"/>
      <c r="M405" s="47"/>
      <c r="N405" s="47"/>
      <c r="O405" s="47"/>
      <c r="P405" s="47"/>
      <c r="Q405" s="47"/>
      <c r="R405" s="47"/>
      <c r="S405" s="47"/>
      <c r="T405" s="47"/>
      <c r="U405" s="47"/>
      <c r="V405" s="47"/>
      <c r="W405" s="47"/>
      <c r="X405" s="47"/>
      <c r="Y405" s="47"/>
      <c r="Z405" s="47"/>
      <c r="AA405" s="47"/>
      <c r="AB405" s="47"/>
      <c r="AC405" s="47"/>
      <c r="AD405" s="47"/>
    </row>
    <row r="406" spans="1:30" ht="12.75" customHeight="1" x14ac:dyDescent="0.2">
      <c r="A406" s="47"/>
      <c r="B406" s="47"/>
      <c r="C406" s="47"/>
      <c r="D406" s="47"/>
      <c r="E406" s="47"/>
      <c r="F406" s="47"/>
      <c r="G406" s="47"/>
      <c r="H406" s="47"/>
      <c r="I406" s="47"/>
      <c r="J406" s="47"/>
      <c r="K406" s="47"/>
      <c r="L406" s="47"/>
      <c r="M406" s="47"/>
      <c r="N406" s="47"/>
      <c r="O406" s="47"/>
      <c r="P406" s="47"/>
      <c r="Q406" s="47"/>
      <c r="R406" s="47"/>
      <c r="S406" s="47"/>
      <c r="T406" s="47"/>
      <c r="U406" s="47"/>
      <c r="V406" s="47"/>
      <c r="W406" s="47"/>
      <c r="X406" s="47"/>
      <c r="Y406" s="47"/>
      <c r="Z406" s="47"/>
      <c r="AA406" s="47"/>
      <c r="AB406" s="47"/>
      <c r="AC406" s="47"/>
      <c r="AD406" s="47"/>
    </row>
    <row r="407" spans="1:30" ht="12.75" customHeight="1" x14ac:dyDescent="0.2">
      <c r="A407" s="47"/>
      <c r="B407" s="47"/>
      <c r="C407" s="47"/>
      <c r="D407" s="47"/>
      <c r="E407" s="47"/>
      <c r="F407" s="47"/>
      <c r="G407" s="47"/>
      <c r="H407" s="47"/>
      <c r="I407" s="47"/>
      <c r="J407" s="47"/>
      <c r="K407" s="47"/>
      <c r="L407" s="47"/>
      <c r="M407" s="47"/>
      <c r="N407" s="47"/>
      <c r="O407" s="47"/>
      <c r="P407" s="47"/>
      <c r="Q407" s="47"/>
      <c r="R407" s="47"/>
      <c r="S407" s="47"/>
      <c r="T407" s="47"/>
      <c r="U407" s="47"/>
      <c r="V407" s="47"/>
      <c r="W407" s="47"/>
      <c r="X407" s="47"/>
      <c r="Y407" s="47"/>
      <c r="Z407" s="47"/>
      <c r="AA407" s="47"/>
      <c r="AB407" s="47"/>
      <c r="AC407" s="47"/>
      <c r="AD407" s="47"/>
    </row>
    <row r="408" spans="1:30" ht="12.75" customHeight="1" x14ac:dyDescent="0.2">
      <c r="A408" s="47"/>
      <c r="B408" s="47"/>
      <c r="C408" s="47"/>
      <c r="D408" s="47"/>
      <c r="E408" s="47"/>
      <c r="F408" s="47"/>
      <c r="G408" s="47"/>
      <c r="H408" s="47"/>
      <c r="I408" s="47"/>
      <c r="J408" s="47"/>
      <c r="K408" s="47"/>
      <c r="L408" s="47"/>
      <c r="M408" s="47"/>
      <c r="N408" s="47"/>
      <c r="O408" s="47"/>
      <c r="P408" s="47"/>
      <c r="Q408" s="47"/>
      <c r="R408" s="47"/>
      <c r="S408" s="47"/>
      <c r="T408" s="47"/>
      <c r="U408" s="47"/>
      <c r="V408" s="47"/>
      <c r="W408" s="47"/>
      <c r="X408" s="47"/>
      <c r="Y408" s="47"/>
      <c r="Z408" s="47"/>
      <c r="AA408" s="47"/>
      <c r="AB408" s="47"/>
      <c r="AC408" s="47"/>
      <c r="AD408" s="47"/>
    </row>
    <row r="409" spans="1:30" ht="12.75" customHeight="1" x14ac:dyDescent="0.2">
      <c r="A409" s="47"/>
      <c r="B409" s="47"/>
      <c r="C409" s="47"/>
      <c r="D409" s="47"/>
      <c r="E409" s="47"/>
      <c r="F409" s="47"/>
      <c r="G409" s="47"/>
      <c r="H409" s="47"/>
      <c r="I409" s="47"/>
      <c r="J409" s="47"/>
      <c r="K409" s="47"/>
      <c r="L409" s="47"/>
      <c r="M409" s="47"/>
      <c r="N409" s="47"/>
      <c r="O409" s="47"/>
      <c r="P409" s="47"/>
      <c r="Q409" s="47"/>
      <c r="R409" s="47"/>
      <c r="S409" s="47"/>
      <c r="T409" s="47"/>
      <c r="U409" s="47"/>
      <c r="V409" s="47"/>
      <c r="W409" s="47"/>
      <c r="X409" s="47"/>
      <c r="Y409" s="47"/>
      <c r="Z409" s="47"/>
      <c r="AA409" s="47"/>
      <c r="AB409" s="47"/>
      <c r="AC409" s="47"/>
      <c r="AD409" s="47"/>
    </row>
    <row r="410" spans="1:30" ht="12.75" customHeight="1" x14ac:dyDescent="0.2">
      <c r="A410" s="47"/>
      <c r="B410" s="47"/>
      <c r="C410" s="47"/>
      <c r="D410" s="47"/>
      <c r="E410" s="47"/>
      <c r="F410" s="47"/>
      <c r="G410" s="47"/>
      <c r="H410" s="47"/>
      <c r="I410" s="47"/>
      <c r="J410" s="47"/>
      <c r="K410" s="47"/>
      <c r="L410" s="47"/>
      <c r="M410" s="47"/>
      <c r="N410" s="47"/>
      <c r="O410" s="47"/>
      <c r="P410" s="47"/>
      <c r="Q410" s="47"/>
      <c r="R410" s="47"/>
      <c r="S410" s="47"/>
      <c r="T410" s="47"/>
      <c r="U410" s="47"/>
      <c r="V410" s="47"/>
      <c r="W410" s="47"/>
      <c r="X410" s="47"/>
      <c r="Y410" s="47"/>
      <c r="Z410" s="47"/>
      <c r="AA410" s="47"/>
      <c r="AB410" s="47"/>
      <c r="AC410" s="47"/>
      <c r="AD410" s="47"/>
    </row>
    <row r="411" spans="1:30" ht="12.75" customHeight="1" x14ac:dyDescent="0.2">
      <c r="A411" s="47"/>
      <c r="B411" s="47"/>
      <c r="C411" s="47"/>
      <c r="D411" s="47"/>
      <c r="E411" s="47"/>
      <c r="F411" s="47"/>
      <c r="G411" s="47"/>
      <c r="H411" s="47"/>
      <c r="I411" s="47"/>
      <c r="J411" s="47"/>
      <c r="K411" s="47"/>
      <c r="L411" s="47"/>
      <c r="M411" s="47"/>
      <c r="N411" s="47"/>
      <c r="O411" s="47"/>
      <c r="P411" s="47"/>
      <c r="Q411" s="47"/>
      <c r="R411" s="47"/>
      <c r="S411" s="47"/>
      <c r="T411" s="47"/>
      <c r="U411" s="47"/>
      <c r="V411" s="47"/>
      <c r="W411" s="47"/>
      <c r="X411" s="47"/>
      <c r="Y411" s="47"/>
      <c r="Z411" s="47"/>
      <c r="AA411" s="47"/>
      <c r="AB411" s="47"/>
      <c r="AC411" s="47"/>
      <c r="AD411" s="47"/>
    </row>
    <row r="412" spans="1:30" ht="12.75" customHeight="1" x14ac:dyDescent="0.2">
      <c r="A412" s="47"/>
      <c r="B412" s="47"/>
      <c r="C412" s="47"/>
      <c r="D412" s="47"/>
      <c r="E412" s="47"/>
      <c r="F412" s="47"/>
      <c r="G412" s="47"/>
      <c r="H412" s="47"/>
      <c r="I412" s="47"/>
      <c r="J412" s="47"/>
      <c r="K412" s="47"/>
      <c r="L412" s="47"/>
      <c r="M412" s="47"/>
      <c r="N412" s="47"/>
      <c r="O412" s="47"/>
      <c r="P412" s="47"/>
      <c r="Q412" s="47"/>
      <c r="R412" s="47"/>
      <c r="S412" s="47"/>
      <c r="T412" s="47"/>
      <c r="U412" s="47"/>
      <c r="V412" s="47"/>
      <c r="W412" s="47"/>
      <c r="X412" s="47"/>
      <c r="Y412" s="47"/>
      <c r="Z412" s="47"/>
      <c r="AA412" s="47"/>
      <c r="AB412" s="47"/>
      <c r="AC412" s="47"/>
      <c r="AD412" s="47"/>
    </row>
    <row r="413" spans="1:30" ht="12.75" customHeight="1" x14ac:dyDescent="0.2">
      <c r="A413" s="47"/>
      <c r="B413" s="47"/>
      <c r="C413" s="47"/>
      <c r="D413" s="47"/>
      <c r="E413" s="47"/>
      <c r="F413" s="47"/>
      <c r="G413" s="47"/>
      <c r="H413" s="47"/>
      <c r="I413" s="47"/>
      <c r="J413" s="47"/>
      <c r="K413" s="47"/>
      <c r="L413" s="47"/>
      <c r="M413" s="47"/>
      <c r="N413" s="47"/>
      <c r="O413" s="47"/>
      <c r="P413" s="47"/>
      <c r="Q413" s="47"/>
      <c r="R413" s="47"/>
      <c r="S413" s="47"/>
      <c r="T413" s="47"/>
      <c r="U413" s="47"/>
      <c r="V413" s="47"/>
      <c r="W413" s="47"/>
      <c r="X413" s="47"/>
      <c r="Y413" s="47"/>
      <c r="Z413" s="47"/>
      <c r="AA413" s="47"/>
      <c r="AB413" s="47"/>
      <c r="AC413" s="47"/>
      <c r="AD413" s="47"/>
    </row>
    <row r="414" spans="1:30" ht="12.75" customHeight="1" x14ac:dyDescent="0.2">
      <c r="A414" s="47"/>
      <c r="B414" s="47"/>
      <c r="C414" s="47"/>
      <c r="D414" s="47"/>
      <c r="E414" s="47"/>
      <c r="F414" s="47"/>
      <c r="G414" s="47"/>
      <c r="H414" s="47"/>
      <c r="I414" s="47"/>
      <c r="J414" s="47"/>
      <c r="K414" s="47"/>
      <c r="L414" s="47"/>
      <c r="M414" s="47"/>
      <c r="N414" s="47"/>
      <c r="O414" s="47"/>
      <c r="P414" s="47"/>
      <c r="Q414" s="47"/>
      <c r="R414" s="47"/>
      <c r="S414" s="47"/>
      <c r="T414" s="47"/>
      <c r="U414" s="47"/>
      <c r="V414" s="47"/>
      <c r="W414" s="47"/>
      <c r="X414" s="47"/>
      <c r="Y414" s="47"/>
      <c r="Z414" s="47"/>
      <c r="AA414" s="47"/>
      <c r="AB414" s="47"/>
      <c r="AC414" s="47"/>
      <c r="AD414" s="47"/>
    </row>
    <row r="415" spans="1:30" ht="12.75" customHeight="1" x14ac:dyDescent="0.2">
      <c r="A415" s="47"/>
      <c r="B415" s="47"/>
      <c r="C415" s="47"/>
      <c r="D415" s="47"/>
      <c r="E415" s="47"/>
      <c r="F415" s="47"/>
      <c r="G415" s="47"/>
      <c r="H415" s="47"/>
      <c r="I415" s="47"/>
      <c r="J415" s="47"/>
      <c r="K415" s="47"/>
      <c r="L415" s="47"/>
      <c r="M415" s="47"/>
      <c r="N415" s="47"/>
      <c r="O415" s="47"/>
      <c r="P415" s="47"/>
      <c r="Q415" s="47"/>
      <c r="R415" s="47"/>
      <c r="S415" s="47"/>
      <c r="T415" s="47"/>
      <c r="U415" s="47"/>
      <c r="V415" s="47"/>
      <c r="W415" s="47"/>
      <c r="X415" s="47"/>
      <c r="Y415" s="47"/>
      <c r="Z415" s="47"/>
      <c r="AA415" s="47"/>
      <c r="AB415" s="47"/>
      <c r="AC415" s="47"/>
      <c r="AD415" s="47"/>
    </row>
    <row r="416" spans="1:30" ht="12.75" customHeight="1" x14ac:dyDescent="0.2">
      <c r="A416" s="47"/>
      <c r="B416" s="47"/>
      <c r="C416" s="47"/>
      <c r="D416" s="47"/>
      <c r="E416" s="47"/>
      <c r="F416" s="47"/>
      <c r="G416" s="47"/>
      <c r="H416" s="47"/>
      <c r="I416" s="47"/>
      <c r="J416" s="47"/>
      <c r="K416" s="47"/>
      <c r="L416" s="47"/>
      <c r="M416" s="47"/>
      <c r="N416" s="47"/>
      <c r="O416" s="47"/>
      <c r="P416" s="47"/>
      <c r="Q416" s="47"/>
      <c r="R416" s="47"/>
      <c r="S416" s="47"/>
      <c r="T416" s="47"/>
      <c r="U416" s="47"/>
      <c r="V416" s="47"/>
      <c r="W416" s="47"/>
      <c r="X416" s="47"/>
      <c r="Y416" s="47"/>
      <c r="Z416" s="47"/>
      <c r="AA416" s="47"/>
      <c r="AB416" s="47"/>
      <c r="AC416" s="47"/>
      <c r="AD416" s="47"/>
    </row>
    <row r="417" spans="1:30" ht="12.75" customHeight="1" x14ac:dyDescent="0.2">
      <c r="A417" s="47"/>
      <c r="B417" s="47"/>
      <c r="C417" s="47"/>
      <c r="D417" s="47"/>
      <c r="E417" s="47"/>
      <c r="F417" s="47"/>
      <c r="G417" s="47"/>
      <c r="H417" s="47"/>
      <c r="I417" s="47"/>
      <c r="J417" s="47"/>
      <c r="K417" s="47"/>
      <c r="L417" s="47"/>
      <c r="M417" s="47"/>
      <c r="N417" s="47"/>
      <c r="O417" s="47"/>
      <c r="P417" s="47"/>
      <c r="Q417" s="47"/>
      <c r="R417" s="47"/>
      <c r="S417" s="47"/>
      <c r="T417" s="47"/>
      <c r="U417" s="47"/>
      <c r="V417" s="47"/>
      <c r="W417" s="47"/>
      <c r="X417" s="47"/>
      <c r="Y417" s="47"/>
      <c r="Z417" s="47"/>
      <c r="AA417" s="47"/>
      <c r="AB417" s="47"/>
      <c r="AC417" s="47"/>
      <c r="AD417" s="47"/>
    </row>
    <row r="418" spans="1:30" ht="12.75" customHeight="1" x14ac:dyDescent="0.2">
      <c r="A418" s="47"/>
      <c r="B418" s="47"/>
      <c r="C418" s="47"/>
      <c r="D418" s="47"/>
      <c r="E418" s="47"/>
      <c r="F418" s="47"/>
      <c r="G418" s="47"/>
      <c r="H418" s="47"/>
      <c r="I418" s="47"/>
      <c r="J418" s="47"/>
      <c r="K418" s="47"/>
      <c r="L418" s="47"/>
      <c r="M418" s="47"/>
      <c r="N418" s="47"/>
      <c r="O418" s="47"/>
      <c r="P418" s="47"/>
      <c r="Q418" s="47"/>
      <c r="R418" s="47"/>
      <c r="S418" s="47"/>
      <c r="T418" s="47"/>
      <c r="U418" s="47"/>
      <c r="V418" s="47"/>
      <c r="W418" s="47"/>
      <c r="X418" s="47"/>
      <c r="Y418" s="47"/>
      <c r="Z418" s="47"/>
      <c r="AA418" s="47"/>
      <c r="AB418" s="47"/>
      <c r="AC418" s="47"/>
      <c r="AD418" s="47"/>
    </row>
    <row r="419" spans="1:30" ht="12.75" customHeight="1" x14ac:dyDescent="0.2">
      <c r="A419" s="47"/>
      <c r="B419" s="47"/>
      <c r="C419" s="47"/>
      <c r="D419" s="47"/>
      <c r="E419" s="47"/>
      <c r="F419" s="47"/>
      <c r="G419" s="47"/>
      <c r="H419" s="47"/>
      <c r="I419" s="47"/>
      <c r="J419" s="47"/>
      <c r="K419" s="47"/>
      <c r="L419" s="47"/>
      <c r="M419" s="47"/>
      <c r="N419" s="47"/>
      <c r="O419" s="47"/>
      <c r="P419" s="47"/>
      <c r="Q419" s="47"/>
      <c r="R419" s="47"/>
      <c r="S419" s="47"/>
      <c r="T419" s="47"/>
      <c r="U419" s="47"/>
      <c r="V419" s="47"/>
      <c r="W419" s="47"/>
      <c r="X419" s="47"/>
      <c r="Y419" s="47"/>
      <c r="Z419" s="47"/>
      <c r="AA419" s="47"/>
      <c r="AB419" s="47"/>
      <c r="AC419" s="47"/>
      <c r="AD419" s="47"/>
    </row>
    <row r="420" spans="1:30" ht="12.75" customHeight="1" x14ac:dyDescent="0.2">
      <c r="A420" s="47"/>
      <c r="B420" s="47"/>
      <c r="C420" s="47"/>
      <c r="D420" s="47"/>
      <c r="E420" s="47"/>
      <c r="F420" s="47"/>
      <c r="G420" s="47"/>
      <c r="H420" s="47"/>
      <c r="I420" s="47"/>
      <c r="J420" s="47"/>
      <c r="K420" s="47"/>
      <c r="L420" s="47"/>
      <c r="M420" s="47"/>
      <c r="N420" s="47"/>
      <c r="O420" s="47"/>
      <c r="P420" s="47"/>
      <c r="Q420" s="47"/>
      <c r="R420" s="47"/>
      <c r="S420" s="47"/>
      <c r="T420" s="47"/>
      <c r="U420" s="47"/>
      <c r="V420" s="47"/>
      <c r="W420" s="47"/>
      <c r="X420" s="47"/>
      <c r="Y420" s="47"/>
      <c r="Z420" s="47"/>
      <c r="AA420" s="47"/>
      <c r="AB420" s="47"/>
      <c r="AC420" s="47"/>
      <c r="AD420" s="47"/>
    </row>
    <row r="421" spans="1:30" ht="12.75" customHeight="1" x14ac:dyDescent="0.2">
      <c r="A421" s="47"/>
      <c r="B421" s="47"/>
      <c r="C421" s="47"/>
      <c r="D421" s="47"/>
      <c r="E421" s="47"/>
      <c r="F421" s="47"/>
      <c r="G421" s="47"/>
      <c r="H421" s="47"/>
      <c r="I421" s="47"/>
      <c r="J421" s="47"/>
      <c r="K421" s="47"/>
      <c r="L421" s="47"/>
      <c r="M421" s="47"/>
      <c r="N421" s="47"/>
      <c r="O421" s="47"/>
      <c r="P421" s="47"/>
      <c r="Q421" s="47"/>
      <c r="R421" s="47"/>
      <c r="S421" s="47"/>
      <c r="T421" s="47"/>
      <c r="U421" s="47"/>
      <c r="V421" s="47"/>
      <c r="W421" s="47"/>
      <c r="X421" s="47"/>
      <c r="Y421" s="47"/>
      <c r="Z421" s="47"/>
      <c r="AA421" s="47"/>
      <c r="AB421" s="47"/>
      <c r="AC421" s="47"/>
      <c r="AD421" s="47"/>
    </row>
    <row r="422" spans="1:30" ht="12.75" customHeight="1" x14ac:dyDescent="0.2">
      <c r="A422" s="47"/>
      <c r="B422" s="47"/>
      <c r="C422" s="47"/>
      <c r="D422" s="47"/>
      <c r="E422" s="47"/>
      <c r="F422" s="47"/>
      <c r="G422" s="47"/>
      <c r="H422" s="47"/>
      <c r="I422" s="47"/>
      <c r="J422" s="47"/>
      <c r="K422" s="47"/>
      <c r="L422" s="47"/>
      <c r="M422" s="47"/>
      <c r="N422" s="47"/>
      <c r="O422" s="47"/>
      <c r="P422" s="47"/>
      <c r="Q422" s="47"/>
      <c r="R422" s="47"/>
      <c r="S422" s="47"/>
      <c r="T422" s="47"/>
      <c r="U422" s="47"/>
      <c r="V422" s="47"/>
      <c r="W422" s="47"/>
      <c r="X422" s="47"/>
      <c r="Y422" s="47"/>
      <c r="Z422" s="47"/>
      <c r="AA422" s="47"/>
      <c r="AB422" s="47"/>
      <c r="AC422" s="47"/>
      <c r="AD422" s="47"/>
    </row>
    <row r="423" spans="1:30" ht="12.75" customHeight="1" x14ac:dyDescent="0.2">
      <c r="A423" s="47"/>
      <c r="B423" s="47"/>
      <c r="C423" s="47"/>
      <c r="D423" s="47"/>
      <c r="E423" s="47"/>
      <c r="F423" s="47"/>
      <c r="G423" s="47"/>
      <c r="H423" s="47"/>
      <c r="I423" s="47"/>
      <c r="J423" s="47"/>
      <c r="K423" s="47"/>
      <c r="L423" s="47"/>
      <c r="M423" s="47"/>
      <c r="N423" s="47"/>
      <c r="O423" s="47"/>
      <c r="P423" s="47"/>
      <c r="Q423" s="47"/>
      <c r="R423" s="47"/>
      <c r="S423" s="47"/>
      <c r="T423" s="47"/>
      <c r="U423" s="47"/>
      <c r="V423" s="47"/>
      <c r="W423" s="47"/>
      <c r="X423" s="47"/>
      <c r="Y423" s="47"/>
      <c r="Z423" s="47"/>
      <c r="AA423" s="47"/>
      <c r="AB423" s="47"/>
      <c r="AC423" s="47"/>
      <c r="AD423" s="47"/>
    </row>
    <row r="424" spans="1:30" ht="12.75" customHeight="1" x14ac:dyDescent="0.2">
      <c r="A424" s="47"/>
      <c r="B424" s="47"/>
      <c r="C424" s="47"/>
      <c r="D424" s="47"/>
      <c r="E424" s="47"/>
      <c r="F424" s="47"/>
      <c r="G424" s="47"/>
      <c r="H424" s="47"/>
      <c r="I424" s="47"/>
      <c r="J424" s="47"/>
      <c r="K424" s="47"/>
      <c r="L424" s="47"/>
      <c r="M424" s="47"/>
      <c r="N424" s="47"/>
      <c r="O424" s="47"/>
      <c r="P424" s="47"/>
      <c r="Q424" s="47"/>
      <c r="R424" s="47"/>
      <c r="S424" s="47"/>
      <c r="T424" s="47"/>
      <c r="U424" s="47"/>
      <c r="V424" s="47"/>
      <c r="W424" s="47"/>
      <c r="X424" s="47"/>
      <c r="Y424" s="47"/>
      <c r="Z424" s="47"/>
      <c r="AA424" s="47"/>
      <c r="AB424" s="47"/>
      <c r="AC424" s="47"/>
      <c r="AD424" s="47"/>
    </row>
    <row r="425" spans="1:30" ht="12.75" customHeight="1" x14ac:dyDescent="0.2">
      <c r="A425" s="47"/>
      <c r="B425" s="47"/>
      <c r="C425" s="47"/>
      <c r="D425" s="47"/>
      <c r="E425" s="47"/>
      <c r="F425" s="47"/>
      <c r="G425" s="47"/>
      <c r="H425" s="47"/>
      <c r="I425" s="47"/>
      <c r="J425" s="47"/>
      <c r="K425" s="47"/>
      <c r="L425" s="47"/>
      <c r="M425" s="47"/>
      <c r="N425" s="47"/>
      <c r="O425" s="47"/>
      <c r="P425" s="47"/>
      <c r="Q425" s="47"/>
      <c r="R425" s="47"/>
      <c r="S425" s="47"/>
      <c r="T425" s="47"/>
      <c r="U425" s="47"/>
      <c r="V425" s="47"/>
      <c r="W425" s="47"/>
      <c r="X425" s="47"/>
      <c r="Y425" s="47"/>
      <c r="Z425" s="47"/>
      <c r="AA425" s="47"/>
      <c r="AB425" s="47"/>
      <c r="AC425" s="47"/>
      <c r="AD425" s="47"/>
    </row>
    <row r="426" spans="1:30" ht="12.75" customHeight="1" x14ac:dyDescent="0.2">
      <c r="A426" s="47"/>
      <c r="B426" s="47"/>
      <c r="C426" s="47"/>
      <c r="D426" s="47"/>
      <c r="E426" s="47"/>
      <c r="F426" s="47"/>
      <c r="G426" s="47"/>
      <c r="H426" s="47"/>
      <c r="I426" s="47"/>
      <c r="J426" s="47"/>
      <c r="K426" s="47"/>
      <c r="L426" s="47"/>
      <c r="M426" s="47"/>
      <c r="N426" s="47"/>
      <c r="O426" s="47"/>
      <c r="P426" s="47"/>
      <c r="Q426" s="47"/>
      <c r="R426" s="47"/>
      <c r="S426" s="47"/>
      <c r="T426" s="47"/>
      <c r="U426" s="47"/>
      <c r="V426" s="47"/>
      <c r="W426" s="47"/>
      <c r="X426" s="47"/>
      <c r="Y426" s="47"/>
      <c r="Z426" s="47"/>
      <c r="AA426" s="47"/>
      <c r="AB426" s="47"/>
      <c r="AC426" s="47"/>
      <c r="AD426" s="47"/>
    </row>
    <row r="427" spans="1:30" ht="12.75" customHeight="1" x14ac:dyDescent="0.2">
      <c r="A427" s="47"/>
      <c r="B427" s="47"/>
      <c r="C427" s="47"/>
      <c r="D427" s="47"/>
      <c r="E427" s="47"/>
      <c r="F427" s="47"/>
      <c r="G427" s="47"/>
      <c r="H427" s="47"/>
      <c r="I427" s="47"/>
      <c r="J427" s="47"/>
      <c r="K427" s="47"/>
      <c r="L427" s="47"/>
      <c r="M427" s="47"/>
      <c r="N427" s="47"/>
      <c r="O427" s="47"/>
      <c r="P427" s="47"/>
      <c r="Q427" s="47"/>
      <c r="R427" s="47"/>
      <c r="S427" s="47"/>
      <c r="T427" s="47"/>
      <c r="U427" s="47"/>
      <c r="V427" s="47"/>
      <c r="W427" s="47"/>
      <c r="X427" s="47"/>
      <c r="Y427" s="47"/>
      <c r="Z427" s="47"/>
      <c r="AA427" s="47"/>
      <c r="AB427" s="47"/>
      <c r="AC427" s="47"/>
      <c r="AD427" s="47"/>
    </row>
    <row r="428" spans="1:30" ht="12.75" customHeight="1" x14ac:dyDescent="0.2">
      <c r="A428" s="47"/>
      <c r="B428" s="47"/>
      <c r="C428" s="47"/>
      <c r="D428" s="47"/>
      <c r="E428" s="47"/>
      <c r="F428" s="47"/>
      <c r="G428" s="47"/>
      <c r="H428" s="47"/>
      <c r="I428" s="47"/>
      <c r="J428" s="47"/>
      <c r="K428" s="47"/>
      <c r="L428" s="47"/>
      <c r="M428" s="47"/>
      <c r="N428" s="47"/>
      <c r="O428" s="47"/>
      <c r="P428" s="47"/>
      <c r="Q428" s="47"/>
      <c r="R428" s="47"/>
      <c r="S428" s="47"/>
      <c r="T428" s="47"/>
      <c r="U428" s="47"/>
      <c r="V428" s="47"/>
      <c r="W428" s="47"/>
      <c r="X428" s="47"/>
      <c r="Y428" s="47"/>
      <c r="Z428" s="47"/>
      <c r="AA428" s="47"/>
      <c r="AB428" s="47"/>
      <c r="AC428" s="47"/>
      <c r="AD428" s="47"/>
    </row>
    <row r="429" spans="1:30" ht="12.75" customHeight="1" x14ac:dyDescent="0.2">
      <c r="A429" s="47"/>
      <c r="B429" s="47"/>
      <c r="C429" s="47"/>
      <c r="D429" s="47"/>
      <c r="E429" s="47"/>
      <c r="F429" s="47"/>
      <c r="G429" s="47"/>
      <c r="H429" s="47"/>
      <c r="I429" s="47"/>
      <c r="J429" s="47"/>
      <c r="K429" s="47"/>
      <c r="L429" s="47"/>
      <c r="M429" s="47"/>
      <c r="N429" s="47"/>
      <c r="O429" s="47"/>
      <c r="P429" s="47"/>
      <c r="Q429" s="47"/>
      <c r="R429" s="47"/>
      <c r="S429" s="47"/>
      <c r="T429" s="47"/>
      <c r="U429" s="47"/>
      <c r="V429" s="47"/>
      <c r="W429" s="47"/>
      <c r="X429" s="47"/>
      <c r="Y429" s="47"/>
      <c r="Z429" s="47"/>
      <c r="AA429" s="47"/>
      <c r="AB429" s="47"/>
      <c r="AC429" s="47"/>
      <c r="AD429" s="47"/>
    </row>
    <row r="430" spans="1:30" ht="12.75" customHeight="1" x14ac:dyDescent="0.2">
      <c r="A430" s="47"/>
      <c r="B430" s="47"/>
      <c r="C430" s="47"/>
      <c r="D430" s="47"/>
      <c r="E430" s="47"/>
      <c r="F430" s="47"/>
      <c r="G430" s="47"/>
      <c r="H430" s="47"/>
      <c r="I430" s="47"/>
      <c r="J430" s="47"/>
      <c r="K430" s="47"/>
      <c r="L430" s="47"/>
      <c r="M430" s="47"/>
      <c r="N430" s="47"/>
      <c r="O430" s="47"/>
      <c r="P430" s="47"/>
      <c r="Q430" s="47"/>
      <c r="R430" s="47"/>
      <c r="S430" s="47"/>
      <c r="T430" s="47"/>
      <c r="U430" s="47"/>
      <c r="V430" s="47"/>
      <c r="W430" s="47"/>
      <c r="X430" s="47"/>
      <c r="Y430" s="47"/>
      <c r="Z430" s="47"/>
      <c r="AA430" s="47"/>
      <c r="AB430" s="47"/>
      <c r="AC430" s="47"/>
      <c r="AD430" s="47"/>
    </row>
    <row r="431" spans="1:30" ht="12.75" customHeight="1" x14ac:dyDescent="0.2">
      <c r="A431" s="47"/>
      <c r="B431" s="47"/>
      <c r="C431" s="47"/>
      <c r="D431" s="47"/>
      <c r="E431" s="47"/>
      <c r="F431" s="47"/>
      <c r="G431" s="47"/>
      <c r="H431" s="47"/>
      <c r="I431" s="47"/>
      <c r="J431" s="47"/>
      <c r="K431" s="47"/>
      <c r="L431" s="47"/>
      <c r="M431" s="47"/>
      <c r="N431" s="47"/>
      <c r="O431" s="47"/>
      <c r="P431" s="47"/>
      <c r="Q431" s="47"/>
      <c r="R431" s="47"/>
      <c r="S431" s="47"/>
      <c r="T431" s="47"/>
      <c r="U431" s="47"/>
      <c r="V431" s="47"/>
      <c r="W431" s="47"/>
      <c r="X431" s="47"/>
      <c r="Y431" s="47"/>
      <c r="Z431" s="47"/>
      <c r="AA431" s="47"/>
      <c r="AB431" s="47"/>
      <c r="AC431" s="47"/>
      <c r="AD431" s="47"/>
    </row>
    <row r="432" spans="1:30" ht="12.75" customHeight="1" x14ac:dyDescent="0.2">
      <c r="A432" s="47"/>
      <c r="B432" s="47"/>
      <c r="C432" s="47"/>
      <c r="D432" s="47"/>
      <c r="E432" s="47"/>
      <c r="F432" s="47"/>
      <c r="G432" s="47"/>
      <c r="H432" s="47"/>
      <c r="I432" s="47"/>
      <c r="J432" s="47"/>
      <c r="K432" s="47"/>
      <c r="L432" s="47"/>
      <c r="M432" s="47"/>
      <c r="N432" s="47"/>
      <c r="O432" s="47"/>
      <c r="P432" s="47"/>
      <c r="Q432" s="47"/>
      <c r="R432" s="47"/>
      <c r="S432" s="47"/>
      <c r="T432" s="47"/>
      <c r="U432" s="47"/>
      <c r="V432" s="47"/>
      <c r="W432" s="47"/>
      <c r="X432" s="47"/>
      <c r="Y432" s="47"/>
      <c r="Z432" s="47"/>
      <c r="AA432" s="47"/>
      <c r="AB432" s="47"/>
      <c r="AC432" s="47"/>
      <c r="AD432" s="47"/>
    </row>
    <row r="433" spans="1:30" ht="12.75" customHeight="1" x14ac:dyDescent="0.2">
      <c r="A433" s="47"/>
      <c r="B433" s="47"/>
      <c r="C433" s="47"/>
      <c r="D433" s="47"/>
      <c r="E433" s="47"/>
      <c r="F433" s="47"/>
      <c r="G433" s="47"/>
      <c r="H433" s="47"/>
      <c r="I433" s="47"/>
      <c r="J433" s="47"/>
      <c r="K433" s="47"/>
      <c r="L433" s="47"/>
      <c r="M433" s="47"/>
      <c r="N433" s="47"/>
      <c r="O433" s="47"/>
      <c r="P433" s="47"/>
      <c r="Q433" s="47"/>
      <c r="R433" s="47"/>
      <c r="S433" s="47"/>
      <c r="T433" s="47"/>
      <c r="U433" s="47"/>
      <c r="V433" s="47"/>
      <c r="W433" s="47"/>
      <c r="X433" s="47"/>
      <c r="Y433" s="47"/>
      <c r="Z433" s="47"/>
      <c r="AA433" s="47"/>
      <c r="AB433" s="47"/>
      <c r="AC433" s="47"/>
      <c r="AD433" s="47"/>
    </row>
    <row r="434" spans="1:30" ht="12.75" customHeight="1" x14ac:dyDescent="0.2">
      <c r="A434" s="47"/>
      <c r="B434" s="47"/>
      <c r="C434" s="47"/>
      <c r="D434" s="47"/>
      <c r="E434" s="47"/>
      <c r="F434" s="47"/>
      <c r="G434" s="47"/>
      <c r="H434" s="47"/>
      <c r="I434" s="47"/>
      <c r="J434" s="47"/>
      <c r="K434" s="47"/>
      <c r="L434" s="47"/>
      <c r="M434" s="47"/>
      <c r="N434" s="47"/>
      <c r="O434" s="47"/>
      <c r="P434" s="47"/>
      <c r="Q434" s="47"/>
      <c r="R434" s="47"/>
      <c r="S434" s="47"/>
      <c r="T434" s="47"/>
      <c r="U434" s="47"/>
      <c r="V434" s="47"/>
      <c r="W434" s="47"/>
      <c r="X434" s="47"/>
      <c r="Y434" s="47"/>
      <c r="Z434" s="47"/>
      <c r="AA434" s="47"/>
      <c r="AB434" s="47"/>
      <c r="AC434" s="47"/>
      <c r="AD434" s="47"/>
    </row>
    <row r="435" spans="1:30" ht="12.75" customHeight="1" x14ac:dyDescent="0.2">
      <c r="A435" s="47"/>
      <c r="B435" s="47"/>
      <c r="C435" s="47"/>
      <c r="D435" s="47"/>
      <c r="E435" s="47"/>
      <c r="F435" s="47"/>
      <c r="G435" s="47"/>
      <c r="H435" s="47"/>
      <c r="I435" s="47"/>
      <c r="J435" s="47"/>
      <c r="K435" s="47"/>
      <c r="L435" s="47"/>
      <c r="M435" s="47"/>
      <c r="N435" s="47"/>
      <c r="O435" s="47"/>
      <c r="P435" s="47"/>
      <c r="Q435" s="47"/>
      <c r="R435" s="47"/>
      <c r="S435" s="47"/>
      <c r="T435" s="47"/>
      <c r="U435" s="47"/>
      <c r="V435" s="47"/>
      <c r="W435" s="47"/>
      <c r="X435" s="47"/>
      <c r="Y435" s="47"/>
      <c r="Z435" s="47"/>
      <c r="AA435" s="47"/>
      <c r="AB435" s="47"/>
      <c r="AC435" s="47"/>
      <c r="AD435" s="47"/>
    </row>
    <row r="436" spans="1:30" ht="12.75" customHeight="1" x14ac:dyDescent="0.2">
      <c r="A436" s="47"/>
      <c r="B436" s="47"/>
      <c r="C436" s="47"/>
      <c r="D436" s="47"/>
      <c r="E436" s="47"/>
      <c r="F436" s="47"/>
      <c r="G436" s="47"/>
      <c r="H436" s="47"/>
      <c r="I436" s="47"/>
      <c r="J436" s="47"/>
      <c r="K436" s="47"/>
      <c r="L436" s="47"/>
      <c r="M436" s="47"/>
      <c r="N436" s="47"/>
      <c r="O436" s="47"/>
      <c r="P436" s="47"/>
      <c r="Q436" s="47"/>
      <c r="R436" s="47"/>
      <c r="S436" s="47"/>
      <c r="T436" s="47"/>
      <c r="U436" s="47"/>
      <c r="V436" s="47"/>
      <c r="W436" s="47"/>
      <c r="X436" s="47"/>
      <c r="Y436" s="47"/>
      <c r="Z436" s="47"/>
      <c r="AA436" s="47"/>
      <c r="AB436" s="47"/>
      <c r="AC436" s="47"/>
      <c r="AD436" s="47"/>
    </row>
    <row r="437" spans="1:30" ht="12.75" customHeight="1" x14ac:dyDescent="0.2">
      <c r="A437" s="47"/>
      <c r="B437" s="47"/>
      <c r="C437" s="47"/>
      <c r="D437" s="47"/>
      <c r="E437" s="47"/>
      <c r="F437" s="47"/>
      <c r="G437" s="47"/>
      <c r="H437" s="47"/>
      <c r="I437" s="47"/>
      <c r="J437" s="47"/>
      <c r="K437" s="47"/>
      <c r="L437" s="47"/>
      <c r="M437" s="47"/>
      <c r="N437" s="47"/>
      <c r="O437" s="47"/>
      <c r="P437" s="47"/>
      <c r="Q437" s="47"/>
      <c r="R437" s="47"/>
      <c r="S437" s="47"/>
      <c r="T437" s="47"/>
      <c r="U437" s="47"/>
      <c r="V437" s="47"/>
      <c r="W437" s="47"/>
      <c r="X437" s="47"/>
      <c r="Y437" s="47"/>
      <c r="Z437" s="47"/>
      <c r="AA437" s="47"/>
      <c r="AB437" s="47"/>
      <c r="AC437" s="47"/>
      <c r="AD437" s="47"/>
    </row>
    <row r="438" spans="1:30" ht="12.75" customHeight="1" x14ac:dyDescent="0.2">
      <c r="A438" s="47"/>
      <c r="B438" s="47"/>
      <c r="C438" s="47"/>
      <c r="D438" s="47"/>
      <c r="E438" s="47"/>
      <c r="F438" s="47"/>
      <c r="G438" s="47"/>
      <c r="H438" s="47"/>
      <c r="I438" s="47"/>
      <c r="J438" s="47"/>
      <c r="K438" s="47"/>
      <c r="L438" s="47"/>
      <c r="M438" s="47"/>
      <c r="N438" s="47"/>
      <c r="O438" s="47"/>
      <c r="P438" s="47"/>
      <c r="Q438" s="47"/>
      <c r="R438" s="47"/>
      <c r="S438" s="47"/>
      <c r="T438" s="47"/>
      <c r="U438" s="47"/>
      <c r="V438" s="47"/>
      <c r="W438" s="47"/>
      <c r="X438" s="47"/>
      <c r="Y438" s="47"/>
      <c r="Z438" s="47"/>
      <c r="AA438" s="47"/>
      <c r="AB438" s="47"/>
      <c r="AC438" s="47"/>
      <c r="AD438" s="47"/>
    </row>
    <row r="439" spans="1:30" ht="12.75" customHeight="1" x14ac:dyDescent="0.2">
      <c r="A439" s="47"/>
      <c r="B439" s="47"/>
      <c r="C439" s="47"/>
      <c r="D439" s="47"/>
      <c r="E439" s="47"/>
      <c r="F439" s="47"/>
      <c r="G439" s="47"/>
      <c r="H439" s="47"/>
      <c r="I439" s="47"/>
      <c r="J439" s="47"/>
      <c r="K439" s="47"/>
      <c r="L439" s="47"/>
      <c r="M439" s="47"/>
      <c r="N439" s="47"/>
      <c r="O439" s="47"/>
      <c r="P439" s="47"/>
      <c r="Q439" s="47"/>
      <c r="R439" s="47"/>
      <c r="S439" s="47"/>
      <c r="T439" s="47"/>
      <c r="U439" s="47"/>
      <c r="V439" s="47"/>
      <c r="W439" s="47"/>
      <c r="X439" s="47"/>
      <c r="Y439" s="47"/>
      <c r="Z439" s="47"/>
      <c r="AA439" s="47"/>
      <c r="AB439" s="47"/>
      <c r="AC439" s="47"/>
      <c r="AD439" s="47"/>
    </row>
    <row r="440" spans="1:30" ht="12.75" customHeight="1" x14ac:dyDescent="0.2">
      <c r="A440" s="47"/>
      <c r="B440" s="47"/>
      <c r="C440" s="47"/>
      <c r="D440" s="47"/>
      <c r="E440" s="47"/>
      <c r="F440" s="47"/>
      <c r="G440" s="47"/>
      <c r="H440" s="47"/>
      <c r="I440" s="47"/>
      <c r="J440" s="47"/>
      <c r="K440" s="47"/>
      <c r="L440" s="47"/>
      <c r="M440" s="47"/>
      <c r="N440" s="47"/>
      <c r="O440" s="47"/>
      <c r="P440" s="47"/>
      <c r="Q440" s="47"/>
      <c r="R440" s="47"/>
      <c r="S440" s="47"/>
      <c r="T440" s="47"/>
      <c r="U440" s="47"/>
      <c r="V440" s="47"/>
      <c r="W440" s="47"/>
      <c r="X440" s="47"/>
      <c r="Y440" s="47"/>
      <c r="Z440" s="47"/>
      <c r="AA440" s="47"/>
      <c r="AB440" s="47"/>
      <c r="AC440" s="47"/>
      <c r="AD440" s="47"/>
    </row>
    <row r="441" spans="1:30" ht="12.75" customHeight="1" x14ac:dyDescent="0.2">
      <c r="A441" s="47"/>
      <c r="B441" s="47"/>
      <c r="C441" s="47"/>
      <c r="D441" s="47"/>
      <c r="E441" s="47"/>
      <c r="F441" s="47"/>
      <c r="G441" s="47"/>
      <c r="H441" s="47"/>
      <c r="I441" s="47"/>
      <c r="J441" s="47"/>
      <c r="K441" s="47"/>
      <c r="L441" s="47"/>
      <c r="M441" s="47"/>
      <c r="N441" s="47"/>
      <c r="O441" s="47"/>
      <c r="P441" s="47"/>
      <c r="Q441" s="47"/>
      <c r="R441" s="47"/>
      <c r="S441" s="47"/>
      <c r="T441" s="47"/>
      <c r="U441" s="47"/>
      <c r="V441" s="47"/>
      <c r="W441" s="47"/>
      <c r="X441" s="47"/>
      <c r="Y441" s="47"/>
      <c r="Z441" s="47"/>
      <c r="AA441" s="47"/>
      <c r="AB441" s="47"/>
      <c r="AC441" s="47"/>
      <c r="AD441" s="47"/>
    </row>
    <row r="442" spans="1:30" ht="12.75" customHeight="1" x14ac:dyDescent="0.2">
      <c r="A442" s="47"/>
      <c r="B442" s="47"/>
      <c r="C442" s="47"/>
      <c r="D442" s="47"/>
      <c r="E442" s="47"/>
      <c r="F442" s="47"/>
      <c r="G442" s="47"/>
      <c r="H442" s="47"/>
      <c r="I442" s="47"/>
      <c r="J442" s="47"/>
      <c r="K442" s="47"/>
      <c r="L442" s="47"/>
      <c r="M442" s="47"/>
      <c r="N442" s="47"/>
      <c r="O442" s="47"/>
      <c r="P442" s="47"/>
      <c r="Q442" s="47"/>
      <c r="R442" s="47"/>
      <c r="S442" s="47"/>
      <c r="T442" s="47"/>
      <c r="U442" s="47"/>
      <c r="V442" s="47"/>
      <c r="W442" s="47"/>
      <c r="X442" s="47"/>
      <c r="Y442" s="47"/>
      <c r="Z442" s="47"/>
      <c r="AA442" s="47"/>
      <c r="AB442" s="47"/>
      <c r="AC442" s="47"/>
      <c r="AD442" s="47"/>
    </row>
    <row r="443" spans="1:30" ht="12.75" customHeight="1" x14ac:dyDescent="0.2">
      <c r="A443" s="47"/>
      <c r="B443" s="47"/>
      <c r="C443" s="47"/>
      <c r="D443" s="47"/>
      <c r="E443" s="47"/>
      <c r="F443" s="47"/>
      <c r="G443" s="47"/>
      <c r="H443" s="47"/>
      <c r="I443" s="47"/>
      <c r="J443" s="47"/>
      <c r="K443" s="47"/>
      <c r="L443" s="47"/>
      <c r="M443" s="47"/>
      <c r="N443" s="47"/>
      <c r="O443" s="47"/>
      <c r="P443" s="47"/>
      <c r="Q443" s="47"/>
      <c r="R443" s="47"/>
      <c r="S443" s="47"/>
      <c r="T443" s="47"/>
      <c r="U443" s="47"/>
      <c r="V443" s="47"/>
      <c r="W443" s="47"/>
      <c r="X443" s="47"/>
      <c r="Y443" s="47"/>
      <c r="Z443" s="47"/>
      <c r="AA443" s="47"/>
      <c r="AB443" s="47"/>
      <c r="AC443" s="47"/>
      <c r="AD443" s="47"/>
    </row>
    <row r="444" spans="1:30" ht="12.75" customHeight="1" x14ac:dyDescent="0.2">
      <c r="A444" s="47"/>
      <c r="B444" s="47"/>
      <c r="C444" s="47"/>
      <c r="D444" s="47"/>
      <c r="E444" s="47"/>
      <c r="F444" s="47"/>
      <c r="G444" s="47"/>
      <c r="H444" s="47"/>
      <c r="I444" s="47"/>
      <c r="J444" s="47"/>
      <c r="K444" s="47"/>
      <c r="L444" s="47"/>
      <c r="M444" s="47"/>
      <c r="N444" s="47"/>
      <c r="O444" s="47"/>
      <c r="P444" s="47"/>
      <c r="Q444" s="47"/>
      <c r="R444" s="47"/>
      <c r="S444" s="47"/>
      <c r="T444" s="47"/>
      <c r="U444" s="47"/>
      <c r="V444" s="47"/>
      <c r="W444" s="47"/>
      <c r="X444" s="47"/>
      <c r="Y444" s="47"/>
      <c r="Z444" s="47"/>
      <c r="AA444" s="47"/>
      <c r="AB444" s="47"/>
      <c r="AC444" s="47"/>
      <c r="AD444" s="47"/>
    </row>
    <row r="445" spans="1:30" ht="12.75" customHeight="1" x14ac:dyDescent="0.2">
      <c r="A445" s="47"/>
      <c r="B445" s="47"/>
      <c r="C445" s="47"/>
      <c r="D445" s="47"/>
      <c r="E445" s="47"/>
      <c r="F445" s="47"/>
      <c r="G445" s="47"/>
      <c r="H445" s="47"/>
      <c r="I445" s="47"/>
      <c r="J445" s="47"/>
      <c r="K445" s="47"/>
      <c r="L445" s="47"/>
      <c r="M445" s="47"/>
      <c r="N445" s="47"/>
      <c r="O445" s="47"/>
      <c r="P445" s="47"/>
      <c r="Q445" s="47"/>
      <c r="R445" s="47"/>
      <c r="S445" s="47"/>
      <c r="T445" s="47"/>
      <c r="U445" s="47"/>
      <c r="V445" s="47"/>
      <c r="W445" s="47"/>
      <c r="X445" s="47"/>
      <c r="Y445" s="47"/>
      <c r="Z445" s="47"/>
      <c r="AA445" s="47"/>
      <c r="AB445" s="47"/>
      <c r="AC445" s="47"/>
      <c r="AD445" s="47"/>
    </row>
    <row r="446" spans="1:30" ht="12.75" customHeight="1" x14ac:dyDescent="0.2">
      <c r="A446" s="47"/>
      <c r="B446" s="47"/>
      <c r="C446" s="47"/>
      <c r="D446" s="47"/>
      <c r="E446" s="47"/>
      <c r="F446" s="47"/>
      <c r="G446" s="47"/>
      <c r="H446" s="47"/>
      <c r="I446" s="47"/>
      <c r="J446" s="47"/>
      <c r="K446" s="47"/>
      <c r="L446" s="47"/>
      <c r="M446" s="47"/>
      <c r="N446" s="47"/>
      <c r="O446" s="47"/>
      <c r="P446" s="47"/>
      <c r="Q446" s="47"/>
      <c r="R446" s="47"/>
      <c r="S446" s="47"/>
      <c r="T446" s="47"/>
      <c r="U446" s="47"/>
      <c r="V446" s="47"/>
      <c r="W446" s="47"/>
      <c r="X446" s="47"/>
      <c r="Y446" s="47"/>
      <c r="Z446" s="47"/>
      <c r="AA446" s="47"/>
      <c r="AB446" s="47"/>
      <c r="AC446" s="47"/>
      <c r="AD446" s="47"/>
    </row>
    <row r="447" spans="1:30" ht="12.75" customHeight="1" x14ac:dyDescent="0.2">
      <c r="A447" s="47"/>
      <c r="B447" s="47"/>
      <c r="C447" s="47"/>
      <c r="D447" s="47"/>
      <c r="E447" s="47"/>
      <c r="F447" s="47"/>
      <c r="G447" s="47"/>
      <c r="H447" s="47"/>
      <c r="I447" s="47"/>
      <c r="J447" s="47"/>
      <c r="K447" s="47"/>
      <c r="L447" s="47"/>
      <c r="M447" s="47"/>
      <c r="N447" s="47"/>
      <c r="O447" s="47"/>
      <c r="P447" s="47"/>
      <c r="Q447" s="47"/>
      <c r="R447" s="47"/>
      <c r="S447" s="47"/>
      <c r="T447" s="47"/>
      <c r="U447" s="47"/>
      <c r="V447" s="47"/>
      <c r="W447" s="47"/>
      <c r="X447" s="47"/>
      <c r="Y447" s="47"/>
      <c r="Z447" s="47"/>
      <c r="AA447" s="47"/>
      <c r="AB447" s="47"/>
      <c r="AC447" s="47"/>
      <c r="AD447" s="47"/>
    </row>
    <row r="448" spans="1:30" ht="12.75" customHeight="1" x14ac:dyDescent="0.2">
      <c r="A448" s="47"/>
      <c r="B448" s="47"/>
      <c r="C448" s="47"/>
      <c r="D448" s="47"/>
      <c r="E448" s="47"/>
      <c r="F448" s="47"/>
      <c r="G448" s="47"/>
      <c r="H448" s="47"/>
      <c r="I448" s="47"/>
      <c r="J448" s="47"/>
      <c r="K448" s="47"/>
      <c r="L448" s="47"/>
      <c r="M448" s="47"/>
      <c r="N448" s="47"/>
      <c r="O448" s="47"/>
      <c r="P448" s="47"/>
      <c r="Q448" s="47"/>
      <c r="R448" s="47"/>
      <c r="S448" s="47"/>
      <c r="T448" s="47"/>
      <c r="U448" s="47"/>
      <c r="V448" s="47"/>
      <c r="W448" s="47"/>
      <c r="X448" s="47"/>
      <c r="Y448" s="47"/>
      <c r="Z448" s="47"/>
      <c r="AA448" s="47"/>
      <c r="AB448" s="47"/>
      <c r="AC448" s="47"/>
      <c r="AD448" s="47"/>
    </row>
    <row r="449" spans="1:30" ht="12.75" customHeight="1" x14ac:dyDescent="0.2">
      <c r="A449" s="47"/>
      <c r="B449" s="47"/>
      <c r="C449" s="47"/>
      <c r="D449" s="47"/>
      <c r="E449" s="47"/>
      <c r="F449" s="47"/>
      <c r="G449" s="47"/>
      <c r="H449" s="47"/>
      <c r="I449" s="47"/>
      <c r="J449" s="47"/>
      <c r="K449" s="47"/>
      <c r="L449" s="47"/>
      <c r="M449" s="47"/>
      <c r="N449" s="47"/>
      <c r="O449" s="47"/>
      <c r="P449" s="47"/>
      <c r="Q449" s="47"/>
      <c r="R449" s="47"/>
      <c r="S449" s="47"/>
      <c r="T449" s="47"/>
      <c r="U449" s="47"/>
      <c r="V449" s="47"/>
      <c r="W449" s="47"/>
      <c r="X449" s="47"/>
      <c r="Y449" s="47"/>
      <c r="Z449" s="47"/>
      <c r="AA449" s="47"/>
      <c r="AB449" s="47"/>
      <c r="AC449" s="47"/>
      <c r="AD449" s="47"/>
    </row>
    <row r="450" spans="1:30" ht="12.75" customHeight="1" x14ac:dyDescent="0.2">
      <c r="A450" s="47"/>
      <c r="B450" s="47"/>
      <c r="C450" s="47"/>
      <c r="D450" s="47"/>
      <c r="E450" s="47"/>
      <c r="F450" s="47"/>
      <c r="G450" s="47"/>
      <c r="H450" s="47"/>
      <c r="I450" s="47"/>
      <c r="J450" s="47"/>
      <c r="K450" s="47"/>
      <c r="L450" s="47"/>
      <c r="M450" s="47"/>
      <c r="N450" s="47"/>
      <c r="O450" s="47"/>
      <c r="P450" s="47"/>
      <c r="Q450" s="47"/>
      <c r="R450" s="47"/>
      <c r="S450" s="47"/>
      <c r="T450" s="47"/>
      <c r="U450" s="47"/>
      <c r="V450" s="47"/>
      <c r="W450" s="47"/>
      <c r="X450" s="47"/>
      <c r="Y450" s="47"/>
      <c r="Z450" s="47"/>
      <c r="AA450" s="47"/>
      <c r="AB450" s="47"/>
      <c r="AC450" s="47"/>
      <c r="AD450" s="47"/>
    </row>
    <row r="451" spans="1:30" ht="12.75" customHeight="1" x14ac:dyDescent="0.2">
      <c r="A451" s="47"/>
      <c r="B451" s="47"/>
      <c r="C451" s="47"/>
      <c r="D451" s="47"/>
      <c r="E451" s="47"/>
      <c r="F451" s="47"/>
      <c r="G451" s="47"/>
      <c r="H451" s="47"/>
      <c r="I451" s="47"/>
      <c r="J451" s="47"/>
      <c r="K451" s="47"/>
      <c r="L451" s="47"/>
      <c r="M451" s="47"/>
      <c r="N451" s="47"/>
      <c r="O451" s="47"/>
      <c r="P451" s="47"/>
      <c r="Q451" s="47"/>
      <c r="R451" s="47"/>
      <c r="S451" s="47"/>
      <c r="T451" s="47"/>
      <c r="U451" s="47"/>
      <c r="V451" s="47"/>
      <c r="W451" s="47"/>
      <c r="X451" s="47"/>
      <c r="Y451" s="47"/>
      <c r="Z451" s="47"/>
      <c r="AA451" s="47"/>
      <c r="AB451" s="47"/>
      <c r="AC451" s="47"/>
      <c r="AD451" s="47"/>
    </row>
    <row r="452" spans="1:30" ht="12.75" customHeight="1" x14ac:dyDescent="0.2">
      <c r="A452" s="47"/>
      <c r="B452" s="47"/>
      <c r="C452" s="47"/>
      <c r="D452" s="47"/>
      <c r="E452" s="47"/>
      <c r="F452" s="47"/>
      <c r="G452" s="47"/>
      <c r="H452" s="47"/>
      <c r="I452" s="47"/>
      <c r="J452" s="47"/>
      <c r="K452" s="47"/>
      <c r="L452" s="47"/>
      <c r="M452" s="47"/>
      <c r="N452" s="47"/>
      <c r="O452" s="47"/>
      <c r="P452" s="47"/>
      <c r="Q452" s="47"/>
      <c r="R452" s="47"/>
      <c r="S452" s="47"/>
      <c r="T452" s="47"/>
      <c r="U452" s="47"/>
      <c r="V452" s="47"/>
      <c r="W452" s="47"/>
      <c r="X452" s="47"/>
      <c r="Y452" s="47"/>
      <c r="Z452" s="47"/>
      <c r="AA452" s="47"/>
      <c r="AB452" s="47"/>
      <c r="AC452" s="47"/>
      <c r="AD452" s="47"/>
    </row>
    <row r="453" spans="1:30" ht="12.75" customHeight="1" x14ac:dyDescent="0.2">
      <c r="A453" s="47"/>
      <c r="B453" s="47"/>
      <c r="C453" s="47"/>
      <c r="D453" s="47"/>
      <c r="E453" s="47"/>
      <c r="F453" s="47"/>
      <c r="G453" s="47"/>
      <c r="H453" s="47"/>
      <c r="I453" s="47"/>
      <c r="J453" s="47"/>
      <c r="K453" s="47"/>
      <c r="L453" s="47"/>
      <c r="M453" s="47"/>
      <c r="N453" s="47"/>
      <c r="O453" s="47"/>
      <c r="P453" s="47"/>
      <c r="Q453" s="47"/>
      <c r="R453" s="47"/>
      <c r="S453" s="47"/>
      <c r="T453" s="47"/>
      <c r="U453" s="47"/>
      <c r="V453" s="47"/>
      <c r="W453" s="47"/>
      <c r="X453" s="47"/>
      <c r="Y453" s="47"/>
      <c r="Z453" s="47"/>
      <c r="AA453" s="47"/>
      <c r="AB453" s="47"/>
      <c r="AC453" s="47"/>
      <c r="AD453" s="47"/>
    </row>
    <row r="454" spans="1:30" ht="12.75" customHeight="1" x14ac:dyDescent="0.2">
      <c r="A454" s="47"/>
      <c r="B454" s="47"/>
      <c r="C454" s="47"/>
      <c r="D454" s="47"/>
      <c r="E454" s="47"/>
      <c r="F454" s="47"/>
      <c r="G454" s="47"/>
      <c r="H454" s="47"/>
      <c r="I454" s="47"/>
      <c r="J454" s="47"/>
      <c r="K454" s="47"/>
      <c r="L454" s="47"/>
      <c r="M454" s="47"/>
      <c r="N454" s="47"/>
      <c r="O454" s="47"/>
      <c r="P454" s="47"/>
      <c r="Q454" s="47"/>
      <c r="R454" s="47"/>
      <c r="S454" s="47"/>
      <c r="T454" s="47"/>
      <c r="U454" s="47"/>
      <c r="V454" s="47"/>
      <c r="W454" s="47"/>
      <c r="X454" s="47"/>
      <c r="Y454" s="47"/>
      <c r="Z454" s="47"/>
      <c r="AA454" s="47"/>
      <c r="AB454" s="47"/>
      <c r="AC454" s="47"/>
      <c r="AD454" s="47"/>
    </row>
    <row r="455" spans="1:30" ht="12.75" customHeight="1" x14ac:dyDescent="0.2">
      <c r="A455" s="47"/>
      <c r="B455" s="47"/>
      <c r="C455" s="47"/>
      <c r="D455" s="47"/>
      <c r="E455" s="47"/>
      <c r="F455" s="47"/>
      <c r="G455" s="47"/>
      <c r="H455" s="47"/>
      <c r="I455" s="47"/>
      <c r="J455" s="47"/>
      <c r="K455" s="47"/>
      <c r="L455" s="47"/>
      <c r="M455" s="47"/>
      <c r="N455" s="47"/>
      <c r="O455" s="47"/>
      <c r="P455" s="47"/>
      <c r="Q455" s="47"/>
      <c r="R455" s="47"/>
      <c r="S455" s="47"/>
      <c r="T455" s="47"/>
      <c r="U455" s="47"/>
      <c r="V455" s="47"/>
      <c r="W455" s="47"/>
      <c r="X455" s="47"/>
      <c r="Y455" s="47"/>
      <c r="Z455" s="47"/>
      <c r="AA455" s="47"/>
      <c r="AB455" s="47"/>
      <c r="AC455" s="47"/>
      <c r="AD455" s="47"/>
    </row>
    <row r="456" spans="1:30" ht="12.75" customHeight="1" x14ac:dyDescent="0.2">
      <c r="A456" s="47"/>
      <c r="B456" s="47"/>
      <c r="C456" s="47"/>
      <c r="D456" s="47"/>
      <c r="E456" s="47"/>
      <c r="F456" s="47"/>
      <c r="G456" s="47"/>
      <c r="H456" s="47"/>
      <c r="I456" s="47"/>
      <c r="J456" s="47"/>
      <c r="K456" s="47"/>
      <c r="L456" s="47"/>
      <c r="M456" s="47"/>
      <c r="N456" s="47"/>
      <c r="O456" s="47"/>
      <c r="P456" s="47"/>
      <c r="Q456" s="47"/>
      <c r="R456" s="47"/>
      <c r="S456" s="47"/>
      <c r="T456" s="47"/>
      <c r="U456" s="47"/>
      <c r="V456" s="47"/>
      <c r="W456" s="47"/>
      <c r="X456" s="47"/>
      <c r="Y456" s="47"/>
      <c r="Z456" s="47"/>
      <c r="AA456" s="47"/>
      <c r="AB456" s="47"/>
      <c r="AC456" s="47"/>
      <c r="AD456" s="47"/>
    </row>
    <row r="457" spans="1:30" ht="12.75" customHeight="1" x14ac:dyDescent="0.2">
      <c r="A457" s="47"/>
      <c r="B457" s="47"/>
      <c r="C457" s="47"/>
      <c r="D457" s="47"/>
      <c r="E457" s="47"/>
      <c r="F457" s="47"/>
      <c r="G457" s="47"/>
      <c r="H457" s="47"/>
      <c r="I457" s="47"/>
      <c r="J457" s="47"/>
      <c r="K457" s="47"/>
      <c r="L457" s="47"/>
      <c r="M457" s="47"/>
      <c r="N457" s="47"/>
      <c r="O457" s="47"/>
      <c r="P457" s="47"/>
      <c r="Q457" s="47"/>
      <c r="R457" s="47"/>
      <c r="S457" s="47"/>
      <c r="T457" s="47"/>
      <c r="U457" s="47"/>
      <c r="V457" s="47"/>
      <c r="W457" s="47"/>
      <c r="X457" s="47"/>
      <c r="Y457" s="47"/>
      <c r="Z457" s="47"/>
      <c r="AA457" s="47"/>
      <c r="AB457" s="47"/>
      <c r="AC457" s="47"/>
      <c r="AD457" s="47"/>
    </row>
    <row r="458" spans="1:30" ht="12.75" customHeight="1" x14ac:dyDescent="0.2">
      <c r="A458" s="47"/>
      <c r="B458" s="47"/>
      <c r="C458" s="47"/>
      <c r="D458" s="47"/>
      <c r="E458" s="47"/>
      <c r="F458" s="47"/>
      <c r="G458" s="47"/>
      <c r="H458" s="47"/>
      <c r="I458" s="47"/>
      <c r="J458" s="47"/>
      <c r="K458" s="47"/>
      <c r="L458" s="47"/>
      <c r="M458" s="47"/>
      <c r="N458" s="47"/>
      <c r="O458" s="47"/>
      <c r="P458" s="47"/>
      <c r="Q458" s="47"/>
      <c r="R458" s="47"/>
      <c r="S458" s="47"/>
      <c r="T458" s="47"/>
      <c r="U458" s="47"/>
      <c r="V458" s="47"/>
      <c r="W458" s="47"/>
      <c r="X458" s="47"/>
      <c r="Y458" s="47"/>
      <c r="Z458" s="47"/>
      <c r="AA458" s="47"/>
      <c r="AB458" s="47"/>
      <c r="AC458" s="47"/>
      <c r="AD458" s="47"/>
    </row>
    <row r="459" spans="1:30" ht="12.75" customHeight="1" x14ac:dyDescent="0.2">
      <c r="A459" s="47"/>
      <c r="B459" s="47"/>
      <c r="C459" s="47"/>
      <c r="D459" s="47"/>
      <c r="E459" s="47"/>
      <c r="F459" s="47"/>
      <c r="G459" s="47"/>
      <c r="H459" s="47"/>
      <c r="I459" s="47"/>
      <c r="J459" s="47"/>
      <c r="K459" s="47"/>
      <c r="L459" s="47"/>
      <c r="M459" s="47"/>
      <c r="N459" s="47"/>
      <c r="O459" s="47"/>
      <c r="P459" s="47"/>
      <c r="Q459" s="47"/>
      <c r="R459" s="47"/>
      <c r="S459" s="47"/>
      <c r="T459" s="47"/>
      <c r="U459" s="47"/>
      <c r="V459" s="47"/>
      <c r="W459" s="47"/>
      <c r="X459" s="47"/>
      <c r="Y459" s="47"/>
      <c r="Z459" s="47"/>
      <c r="AA459" s="47"/>
      <c r="AB459" s="47"/>
      <c r="AC459" s="47"/>
      <c r="AD459" s="47"/>
    </row>
    <row r="460" spans="1:30" ht="12.75" customHeight="1" x14ac:dyDescent="0.2">
      <c r="A460" s="47"/>
      <c r="B460" s="47"/>
      <c r="C460" s="47"/>
      <c r="D460" s="47"/>
      <c r="E460" s="47"/>
      <c r="F460" s="47"/>
      <c r="G460" s="47"/>
      <c r="H460" s="47"/>
      <c r="I460" s="47"/>
      <c r="J460" s="47"/>
      <c r="K460" s="47"/>
      <c r="L460" s="47"/>
      <c r="M460" s="47"/>
      <c r="N460" s="47"/>
      <c r="O460" s="47"/>
      <c r="P460" s="47"/>
      <c r="Q460" s="47"/>
      <c r="R460" s="47"/>
      <c r="S460" s="47"/>
      <c r="T460" s="47"/>
      <c r="U460" s="47"/>
      <c r="V460" s="47"/>
      <c r="W460" s="47"/>
      <c r="X460" s="47"/>
      <c r="Y460" s="47"/>
      <c r="Z460" s="47"/>
      <c r="AA460" s="47"/>
      <c r="AB460" s="47"/>
      <c r="AC460" s="47"/>
      <c r="AD460" s="47"/>
    </row>
    <row r="461" spans="1:30" ht="12.75" customHeight="1" x14ac:dyDescent="0.2">
      <c r="A461" s="47"/>
      <c r="B461" s="47"/>
      <c r="C461" s="47"/>
      <c r="D461" s="47"/>
      <c r="E461" s="47"/>
      <c r="F461" s="47"/>
      <c r="G461" s="47"/>
      <c r="H461" s="47"/>
      <c r="I461" s="47"/>
      <c r="J461" s="47"/>
      <c r="K461" s="47"/>
      <c r="L461" s="47"/>
      <c r="M461" s="47"/>
      <c r="N461" s="47"/>
      <c r="O461" s="47"/>
      <c r="P461" s="47"/>
      <c r="Q461" s="47"/>
      <c r="R461" s="47"/>
      <c r="S461" s="47"/>
      <c r="T461" s="47"/>
      <c r="U461" s="47"/>
      <c r="V461" s="47"/>
      <c r="W461" s="47"/>
      <c r="X461" s="47"/>
      <c r="Y461" s="47"/>
      <c r="Z461" s="47"/>
      <c r="AA461" s="47"/>
      <c r="AB461" s="47"/>
      <c r="AC461" s="47"/>
      <c r="AD461" s="47"/>
    </row>
    <row r="462" spans="1:30" ht="12.75" customHeight="1" x14ac:dyDescent="0.2">
      <c r="A462" s="47"/>
      <c r="B462" s="47"/>
      <c r="C462" s="47"/>
      <c r="D462" s="47"/>
      <c r="E462" s="47"/>
      <c r="F462" s="47"/>
      <c r="G462" s="47"/>
      <c r="H462" s="47"/>
      <c r="I462" s="47"/>
      <c r="J462" s="47"/>
      <c r="K462" s="47"/>
      <c r="L462" s="47"/>
      <c r="M462" s="47"/>
      <c r="N462" s="47"/>
      <c r="O462" s="47"/>
      <c r="P462" s="47"/>
      <c r="Q462" s="47"/>
      <c r="R462" s="47"/>
      <c r="S462" s="47"/>
      <c r="T462" s="47"/>
      <c r="U462" s="47"/>
      <c r="V462" s="47"/>
      <c r="W462" s="47"/>
      <c r="X462" s="47"/>
      <c r="Y462" s="47"/>
      <c r="Z462" s="47"/>
      <c r="AA462" s="47"/>
      <c r="AB462" s="47"/>
      <c r="AC462" s="47"/>
      <c r="AD462" s="47"/>
    </row>
    <row r="463" spans="1:30" ht="12.75" customHeight="1" x14ac:dyDescent="0.2">
      <c r="A463" s="47"/>
      <c r="B463" s="47"/>
      <c r="C463" s="47"/>
      <c r="D463" s="47"/>
      <c r="E463" s="47"/>
      <c r="F463" s="47"/>
      <c r="G463" s="47"/>
      <c r="H463" s="47"/>
      <c r="I463" s="47"/>
      <c r="J463" s="47"/>
      <c r="K463" s="47"/>
      <c r="L463" s="47"/>
      <c r="M463" s="47"/>
      <c r="N463" s="47"/>
      <c r="O463" s="47"/>
      <c r="P463" s="47"/>
      <c r="Q463" s="47"/>
      <c r="R463" s="47"/>
      <c r="S463" s="47"/>
      <c r="T463" s="47"/>
      <c r="U463" s="47"/>
      <c r="V463" s="47"/>
      <c r="W463" s="47"/>
      <c r="X463" s="47"/>
      <c r="Y463" s="47"/>
      <c r="Z463" s="47"/>
      <c r="AA463" s="47"/>
      <c r="AB463" s="47"/>
      <c r="AC463" s="47"/>
      <c r="AD463" s="47"/>
    </row>
    <row r="464" spans="1:30" ht="12.75" customHeight="1" x14ac:dyDescent="0.2">
      <c r="A464" s="47"/>
      <c r="B464" s="47"/>
      <c r="C464" s="47"/>
      <c r="D464" s="47"/>
      <c r="E464" s="47"/>
      <c r="F464" s="47"/>
      <c r="G464" s="47"/>
      <c r="H464" s="47"/>
      <c r="I464" s="47"/>
      <c r="J464" s="47"/>
      <c r="K464" s="47"/>
      <c r="L464" s="47"/>
      <c r="M464" s="47"/>
      <c r="N464" s="47"/>
      <c r="O464" s="47"/>
      <c r="P464" s="47"/>
      <c r="Q464" s="47"/>
      <c r="R464" s="47"/>
      <c r="S464" s="47"/>
      <c r="T464" s="47"/>
      <c r="U464" s="47"/>
      <c r="V464" s="47"/>
      <c r="W464" s="47"/>
      <c r="X464" s="47"/>
      <c r="Y464" s="47"/>
      <c r="Z464" s="47"/>
      <c r="AA464" s="47"/>
      <c r="AB464" s="47"/>
      <c r="AC464" s="47"/>
      <c r="AD464" s="47"/>
    </row>
    <row r="465" spans="1:30" ht="12.75" customHeight="1" x14ac:dyDescent="0.2">
      <c r="A465" s="47"/>
      <c r="B465" s="47"/>
      <c r="C465" s="47"/>
      <c r="D465" s="47"/>
      <c r="E465" s="47"/>
      <c r="F465" s="47"/>
      <c r="G465" s="47"/>
      <c r="H465" s="47"/>
      <c r="I465" s="47"/>
      <c r="J465" s="47"/>
      <c r="K465" s="47"/>
      <c r="L465" s="47"/>
      <c r="M465" s="47"/>
      <c r="N465" s="47"/>
      <c r="O465" s="47"/>
      <c r="P465" s="47"/>
      <c r="Q465" s="47"/>
      <c r="R465" s="47"/>
      <c r="S465" s="47"/>
      <c r="T465" s="47"/>
      <c r="U465" s="47"/>
      <c r="V465" s="47"/>
      <c r="W465" s="47"/>
      <c r="X465" s="47"/>
      <c r="Y465" s="47"/>
      <c r="Z465" s="47"/>
      <c r="AA465" s="47"/>
      <c r="AB465" s="47"/>
      <c r="AC465" s="47"/>
      <c r="AD465" s="47"/>
    </row>
    <row r="466" spans="1:30" ht="12.75" customHeight="1" x14ac:dyDescent="0.2">
      <c r="A466" s="47"/>
      <c r="B466" s="47"/>
      <c r="C466" s="47"/>
      <c r="D466" s="47"/>
      <c r="E466" s="47"/>
      <c r="F466" s="47"/>
      <c r="G466" s="47"/>
      <c r="H466" s="47"/>
      <c r="I466" s="47"/>
      <c r="J466" s="47"/>
      <c r="K466" s="47"/>
      <c r="L466" s="47"/>
      <c r="M466" s="47"/>
      <c r="N466" s="47"/>
      <c r="O466" s="47"/>
      <c r="P466" s="47"/>
      <c r="Q466" s="47"/>
      <c r="R466" s="47"/>
      <c r="S466" s="47"/>
      <c r="T466" s="47"/>
      <c r="U466" s="47"/>
      <c r="V466" s="47"/>
      <c r="W466" s="47"/>
      <c r="X466" s="47"/>
      <c r="Y466" s="47"/>
      <c r="Z466" s="47"/>
      <c r="AA466" s="47"/>
      <c r="AB466" s="47"/>
      <c r="AC466" s="47"/>
      <c r="AD466" s="47"/>
    </row>
    <row r="467" spans="1:30" ht="12.75" customHeight="1" x14ac:dyDescent="0.2">
      <c r="A467" s="47"/>
      <c r="B467" s="47"/>
      <c r="C467" s="47"/>
      <c r="D467" s="47"/>
      <c r="E467" s="47"/>
      <c r="F467" s="47"/>
      <c r="G467" s="47"/>
      <c r="H467" s="47"/>
      <c r="I467" s="47"/>
      <c r="J467" s="47"/>
      <c r="K467" s="47"/>
      <c r="L467" s="47"/>
      <c r="M467" s="47"/>
      <c r="N467" s="47"/>
      <c r="O467" s="47"/>
      <c r="P467" s="47"/>
      <c r="Q467" s="47"/>
      <c r="R467" s="47"/>
      <c r="S467" s="47"/>
      <c r="T467" s="47"/>
      <c r="U467" s="47"/>
      <c r="V467" s="47"/>
      <c r="W467" s="47"/>
      <c r="X467" s="47"/>
      <c r="Y467" s="47"/>
      <c r="Z467" s="47"/>
      <c r="AA467" s="47"/>
      <c r="AB467" s="47"/>
      <c r="AC467" s="47"/>
      <c r="AD467" s="47"/>
    </row>
    <row r="468" spans="1:30" ht="12.75" customHeight="1" x14ac:dyDescent="0.2">
      <c r="A468" s="47"/>
      <c r="B468" s="47"/>
      <c r="C468" s="47"/>
      <c r="D468" s="47"/>
      <c r="E468" s="47"/>
      <c r="F468" s="47"/>
      <c r="G468" s="47"/>
      <c r="H468" s="47"/>
      <c r="I468" s="47"/>
      <c r="J468" s="47"/>
      <c r="K468" s="47"/>
      <c r="L468" s="47"/>
      <c r="M468" s="47"/>
      <c r="N468" s="47"/>
      <c r="O468" s="47"/>
      <c r="P468" s="47"/>
      <c r="Q468" s="47"/>
      <c r="R468" s="47"/>
      <c r="S468" s="47"/>
      <c r="T468" s="47"/>
      <c r="U468" s="47"/>
      <c r="V468" s="47"/>
      <c r="W468" s="47"/>
      <c r="X468" s="47"/>
      <c r="Y468" s="47"/>
      <c r="Z468" s="47"/>
      <c r="AA468" s="47"/>
      <c r="AB468" s="47"/>
      <c r="AC468" s="47"/>
      <c r="AD468" s="47"/>
    </row>
    <row r="469" spans="1:30" ht="12.75" customHeight="1" x14ac:dyDescent="0.2">
      <c r="A469" s="47"/>
      <c r="B469" s="47"/>
      <c r="C469" s="47"/>
      <c r="D469" s="47"/>
      <c r="E469" s="47"/>
      <c r="F469" s="47"/>
      <c r="G469" s="47"/>
      <c r="H469" s="47"/>
      <c r="I469" s="47"/>
      <c r="J469" s="47"/>
      <c r="K469" s="47"/>
      <c r="L469" s="47"/>
      <c r="M469" s="47"/>
      <c r="N469" s="47"/>
      <c r="O469" s="47"/>
      <c r="P469" s="47"/>
      <c r="Q469" s="47"/>
      <c r="R469" s="47"/>
      <c r="S469" s="47"/>
      <c r="T469" s="47"/>
      <c r="U469" s="47"/>
      <c r="V469" s="47"/>
      <c r="W469" s="47"/>
      <c r="X469" s="47"/>
      <c r="Y469" s="47"/>
      <c r="Z469" s="47"/>
      <c r="AA469" s="47"/>
      <c r="AB469" s="47"/>
      <c r="AC469" s="47"/>
      <c r="AD469" s="47"/>
    </row>
    <row r="470" spans="1:30" ht="12.75" customHeight="1" x14ac:dyDescent="0.2">
      <c r="A470" s="47"/>
      <c r="B470" s="47"/>
      <c r="C470" s="47"/>
      <c r="D470" s="47"/>
      <c r="E470" s="47"/>
      <c r="F470" s="47"/>
      <c r="G470" s="47"/>
      <c r="H470" s="47"/>
      <c r="I470" s="47"/>
      <c r="J470" s="47"/>
      <c r="K470" s="47"/>
      <c r="L470" s="47"/>
      <c r="M470" s="47"/>
      <c r="N470" s="47"/>
      <c r="O470" s="47"/>
      <c r="P470" s="47"/>
      <c r="Q470" s="47"/>
      <c r="R470" s="47"/>
      <c r="S470" s="47"/>
      <c r="T470" s="47"/>
      <c r="U470" s="47"/>
      <c r="V470" s="47"/>
      <c r="W470" s="47"/>
      <c r="X470" s="47"/>
      <c r="Y470" s="47"/>
      <c r="Z470" s="47"/>
      <c r="AA470" s="47"/>
      <c r="AB470" s="47"/>
      <c r="AC470" s="47"/>
      <c r="AD470" s="47"/>
    </row>
    <row r="471" spans="1:30" ht="12.75" customHeight="1" x14ac:dyDescent="0.2">
      <c r="A471" s="47"/>
      <c r="B471" s="47"/>
      <c r="C471" s="47"/>
      <c r="D471" s="47"/>
      <c r="E471" s="47"/>
      <c r="F471" s="47"/>
      <c r="G471" s="47"/>
      <c r="H471" s="47"/>
      <c r="I471" s="47"/>
      <c r="J471" s="47"/>
      <c r="K471" s="47"/>
      <c r="L471" s="47"/>
      <c r="M471" s="47"/>
      <c r="N471" s="47"/>
      <c r="O471" s="47"/>
      <c r="P471" s="47"/>
      <c r="Q471" s="47"/>
      <c r="R471" s="47"/>
      <c r="S471" s="47"/>
      <c r="T471" s="47"/>
      <c r="U471" s="47"/>
      <c r="V471" s="47"/>
      <c r="W471" s="47"/>
      <c r="X471" s="47"/>
      <c r="Y471" s="47"/>
      <c r="Z471" s="47"/>
      <c r="AA471" s="47"/>
      <c r="AB471" s="47"/>
      <c r="AC471" s="47"/>
      <c r="AD471" s="47"/>
    </row>
    <row r="472" spans="1:30" ht="12.75" customHeight="1" x14ac:dyDescent="0.2">
      <c r="A472" s="47"/>
      <c r="B472" s="47"/>
      <c r="C472" s="47"/>
      <c r="D472" s="47"/>
      <c r="E472" s="47"/>
      <c r="F472" s="47"/>
      <c r="G472" s="47"/>
      <c r="H472" s="47"/>
      <c r="I472" s="47"/>
      <c r="J472" s="47"/>
      <c r="K472" s="47"/>
      <c r="L472" s="47"/>
      <c r="M472" s="47"/>
      <c r="N472" s="47"/>
      <c r="O472" s="47"/>
      <c r="P472" s="47"/>
      <c r="Q472" s="47"/>
      <c r="R472" s="47"/>
      <c r="S472" s="47"/>
      <c r="T472" s="47"/>
      <c r="U472" s="47"/>
      <c r="V472" s="47"/>
      <c r="W472" s="47"/>
      <c r="X472" s="47"/>
      <c r="Y472" s="47"/>
      <c r="Z472" s="47"/>
      <c r="AA472" s="47"/>
      <c r="AB472" s="47"/>
      <c r="AC472" s="47"/>
      <c r="AD472" s="47"/>
    </row>
    <row r="473" spans="1:30" ht="12.75" customHeight="1" x14ac:dyDescent="0.2">
      <c r="A473" s="47"/>
      <c r="B473" s="47"/>
      <c r="C473" s="47"/>
      <c r="D473" s="47"/>
      <c r="E473" s="47"/>
      <c r="F473" s="47"/>
      <c r="G473" s="47"/>
      <c r="H473" s="47"/>
      <c r="I473" s="47"/>
      <c r="J473" s="47"/>
      <c r="K473" s="47"/>
      <c r="L473" s="47"/>
      <c r="M473" s="47"/>
      <c r="N473" s="47"/>
      <c r="O473" s="47"/>
      <c r="P473" s="47"/>
      <c r="Q473" s="47"/>
      <c r="R473" s="47"/>
      <c r="S473" s="47"/>
      <c r="T473" s="47"/>
      <c r="U473" s="47"/>
      <c r="V473" s="47"/>
      <c r="W473" s="47"/>
      <c r="X473" s="47"/>
      <c r="Y473" s="47"/>
      <c r="Z473" s="47"/>
      <c r="AA473" s="47"/>
      <c r="AB473" s="47"/>
      <c r="AC473" s="47"/>
      <c r="AD473" s="47"/>
    </row>
    <row r="474" spans="1:30" ht="12.75" customHeight="1" x14ac:dyDescent="0.2">
      <c r="A474" s="47"/>
      <c r="B474" s="47"/>
      <c r="C474" s="47"/>
      <c r="D474" s="47"/>
      <c r="E474" s="47"/>
      <c r="F474" s="47"/>
      <c r="G474" s="47"/>
      <c r="H474" s="47"/>
      <c r="I474" s="47"/>
      <c r="J474" s="47"/>
      <c r="K474" s="47"/>
      <c r="L474" s="47"/>
      <c r="M474" s="47"/>
      <c r="N474" s="47"/>
      <c r="O474" s="47"/>
      <c r="P474" s="47"/>
      <c r="Q474" s="47"/>
      <c r="R474" s="47"/>
      <c r="S474" s="47"/>
      <c r="T474" s="47"/>
      <c r="U474" s="47"/>
      <c r="V474" s="47"/>
      <c r="W474" s="47"/>
      <c r="X474" s="47"/>
      <c r="Y474" s="47"/>
      <c r="Z474" s="47"/>
      <c r="AA474" s="47"/>
      <c r="AB474" s="47"/>
      <c r="AC474" s="47"/>
      <c r="AD474" s="47"/>
    </row>
    <row r="475" spans="1:30" ht="12.75" customHeight="1" x14ac:dyDescent="0.2">
      <c r="A475" s="47"/>
      <c r="B475" s="47"/>
      <c r="C475" s="47"/>
      <c r="D475" s="47"/>
      <c r="E475" s="47"/>
      <c r="F475" s="47"/>
      <c r="G475" s="47"/>
      <c r="H475" s="47"/>
      <c r="I475" s="47"/>
      <c r="J475" s="47"/>
      <c r="K475" s="47"/>
      <c r="L475" s="47"/>
      <c r="M475" s="47"/>
      <c r="N475" s="47"/>
      <c r="O475" s="47"/>
      <c r="P475" s="47"/>
      <c r="Q475" s="47"/>
      <c r="R475" s="47"/>
      <c r="S475" s="47"/>
      <c r="T475" s="47"/>
      <c r="U475" s="47"/>
      <c r="V475" s="47"/>
      <c r="W475" s="47"/>
      <c r="X475" s="47"/>
      <c r="Y475" s="47"/>
      <c r="Z475" s="47"/>
      <c r="AA475" s="47"/>
      <c r="AB475" s="47"/>
      <c r="AC475" s="47"/>
      <c r="AD475" s="47"/>
    </row>
    <row r="476" spans="1:30" ht="12.75" customHeight="1" x14ac:dyDescent="0.2">
      <c r="A476" s="47"/>
      <c r="B476" s="47"/>
      <c r="C476" s="47"/>
      <c r="D476" s="47"/>
      <c r="E476" s="47"/>
      <c r="F476" s="47"/>
      <c r="G476" s="47"/>
      <c r="H476" s="47"/>
      <c r="I476" s="47"/>
      <c r="J476" s="47"/>
      <c r="K476" s="47"/>
      <c r="L476" s="47"/>
      <c r="M476" s="47"/>
      <c r="N476" s="47"/>
      <c r="O476" s="47"/>
      <c r="P476" s="47"/>
      <c r="Q476" s="47"/>
      <c r="R476" s="47"/>
      <c r="S476" s="47"/>
      <c r="T476" s="47"/>
      <c r="U476" s="47"/>
      <c r="V476" s="47"/>
      <c r="W476" s="47"/>
      <c r="X476" s="47"/>
      <c r="Y476" s="47"/>
      <c r="Z476" s="47"/>
      <c r="AA476" s="47"/>
      <c r="AB476" s="47"/>
      <c r="AC476" s="47"/>
      <c r="AD476" s="47"/>
    </row>
    <row r="477" spans="1:30" ht="12.75" customHeight="1" x14ac:dyDescent="0.2">
      <c r="A477" s="47"/>
      <c r="B477" s="47"/>
      <c r="C477" s="47"/>
      <c r="D477" s="47"/>
      <c r="E477" s="47"/>
      <c r="F477" s="47"/>
      <c r="G477" s="47"/>
      <c r="H477" s="47"/>
      <c r="I477" s="47"/>
      <c r="J477" s="47"/>
      <c r="K477" s="47"/>
      <c r="L477" s="47"/>
      <c r="M477" s="47"/>
      <c r="N477" s="47"/>
      <c r="O477" s="47"/>
      <c r="P477" s="47"/>
      <c r="Q477" s="47"/>
      <c r="R477" s="47"/>
      <c r="S477" s="47"/>
      <c r="T477" s="47"/>
      <c r="U477" s="47"/>
      <c r="V477" s="47"/>
      <c r="W477" s="47"/>
      <c r="X477" s="47"/>
      <c r="Y477" s="47"/>
      <c r="Z477" s="47"/>
      <c r="AA477" s="47"/>
      <c r="AB477" s="47"/>
      <c r="AC477" s="47"/>
      <c r="AD477" s="47"/>
    </row>
    <row r="478" spans="1:30" ht="12.75" customHeight="1" x14ac:dyDescent="0.2">
      <c r="A478" s="47"/>
      <c r="B478" s="47"/>
      <c r="C478" s="47"/>
      <c r="D478" s="47"/>
      <c r="E478" s="47"/>
      <c r="F478" s="47"/>
      <c r="G478" s="47"/>
      <c r="H478" s="47"/>
      <c r="I478" s="47"/>
      <c r="J478" s="47"/>
      <c r="K478" s="47"/>
      <c r="L478" s="47"/>
      <c r="M478" s="47"/>
      <c r="N478" s="47"/>
      <c r="O478" s="47"/>
      <c r="P478" s="47"/>
      <c r="Q478" s="47"/>
      <c r="R478" s="47"/>
      <c r="S478" s="47"/>
      <c r="T478" s="47"/>
      <c r="U478" s="47"/>
      <c r="V478" s="47"/>
      <c r="W478" s="47"/>
      <c r="X478" s="47"/>
      <c r="Y478" s="47"/>
      <c r="Z478" s="47"/>
      <c r="AA478" s="47"/>
      <c r="AB478" s="47"/>
      <c r="AC478" s="47"/>
      <c r="AD478" s="47"/>
    </row>
    <row r="479" spans="1:30" ht="12.75" customHeight="1" x14ac:dyDescent="0.2">
      <c r="A479" s="47"/>
      <c r="B479" s="47"/>
      <c r="C479" s="47"/>
      <c r="D479" s="47"/>
      <c r="E479" s="47"/>
      <c r="F479" s="47"/>
      <c r="G479" s="47"/>
      <c r="H479" s="47"/>
      <c r="I479" s="47"/>
      <c r="J479" s="47"/>
      <c r="K479" s="47"/>
      <c r="L479" s="47"/>
      <c r="M479" s="47"/>
      <c r="N479" s="47"/>
      <c r="O479" s="47"/>
      <c r="P479" s="47"/>
      <c r="Q479" s="47"/>
      <c r="R479" s="47"/>
      <c r="S479" s="47"/>
      <c r="T479" s="47"/>
      <c r="U479" s="47"/>
      <c r="V479" s="47"/>
      <c r="W479" s="47"/>
      <c r="X479" s="47"/>
      <c r="Y479" s="47"/>
      <c r="Z479" s="47"/>
      <c r="AA479" s="47"/>
      <c r="AB479" s="47"/>
      <c r="AC479" s="47"/>
      <c r="AD479" s="47"/>
    </row>
    <row r="480" spans="1:30" ht="12.75" customHeight="1" x14ac:dyDescent="0.2">
      <c r="A480" s="47"/>
      <c r="B480" s="47"/>
      <c r="C480" s="47"/>
      <c r="D480" s="47"/>
      <c r="E480" s="47"/>
      <c r="F480" s="47"/>
      <c r="G480" s="47"/>
      <c r="H480" s="47"/>
      <c r="I480" s="47"/>
      <c r="J480" s="47"/>
      <c r="K480" s="47"/>
      <c r="L480" s="47"/>
      <c r="M480" s="47"/>
      <c r="N480" s="47"/>
      <c r="O480" s="47"/>
      <c r="P480" s="47"/>
      <c r="Q480" s="47"/>
      <c r="R480" s="47"/>
      <c r="S480" s="47"/>
      <c r="T480" s="47"/>
      <c r="U480" s="47"/>
      <c r="V480" s="47"/>
      <c r="W480" s="47"/>
      <c r="X480" s="47"/>
      <c r="Y480" s="47"/>
      <c r="Z480" s="47"/>
      <c r="AA480" s="47"/>
      <c r="AB480" s="47"/>
      <c r="AC480" s="47"/>
      <c r="AD480" s="47"/>
    </row>
    <row r="481" spans="1:30" ht="12.75" customHeight="1" x14ac:dyDescent="0.2">
      <c r="A481" s="47"/>
      <c r="B481" s="47"/>
      <c r="C481" s="47"/>
      <c r="D481" s="47"/>
      <c r="E481" s="47"/>
      <c r="F481" s="47"/>
      <c r="G481" s="47"/>
      <c r="H481" s="47"/>
      <c r="I481" s="47"/>
      <c r="J481" s="47"/>
      <c r="K481" s="47"/>
      <c r="L481" s="47"/>
      <c r="M481" s="47"/>
      <c r="N481" s="47"/>
      <c r="O481" s="47"/>
      <c r="P481" s="47"/>
      <c r="Q481" s="47"/>
      <c r="R481" s="47"/>
      <c r="S481" s="47"/>
      <c r="T481" s="47"/>
      <c r="U481" s="47"/>
      <c r="V481" s="47"/>
      <c r="W481" s="47"/>
      <c r="X481" s="47"/>
      <c r="Y481" s="47"/>
      <c r="Z481" s="47"/>
      <c r="AA481" s="47"/>
      <c r="AB481" s="47"/>
      <c r="AC481" s="47"/>
      <c r="AD481" s="47"/>
    </row>
    <row r="482" spans="1:30" ht="12.75" customHeight="1" x14ac:dyDescent="0.2">
      <c r="A482" s="47"/>
      <c r="B482" s="47"/>
      <c r="C482" s="47"/>
      <c r="D482" s="47"/>
      <c r="E482" s="47"/>
      <c r="F482" s="47"/>
      <c r="G482" s="47"/>
      <c r="H482" s="47"/>
      <c r="I482" s="47"/>
      <c r="J482" s="47"/>
      <c r="K482" s="47"/>
      <c r="L482" s="47"/>
      <c r="M482" s="47"/>
      <c r="N482" s="47"/>
      <c r="O482" s="47"/>
      <c r="P482" s="47"/>
      <c r="Q482" s="47"/>
      <c r="R482" s="47"/>
      <c r="S482" s="47"/>
      <c r="T482" s="47"/>
      <c r="U482" s="47"/>
      <c r="V482" s="47"/>
      <c r="W482" s="47"/>
      <c r="X482" s="47"/>
      <c r="Y482" s="47"/>
      <c r="Z482" s="47"/>
      <c r="AA482" s="47"/>
      <c r="AB482" s="47"/>
      <c r="AC482" s="47"/>
      <c r="AD482" s="47"/>
    </row>
    <row r="483" spans="1:30" ht="12.75" customHeight="1" x14ac:dyDescent="0.2">
      <c r="A483" s="47"/>
      <c r="B483" s="47"/>
      <c r="C483" s="47"/>
      <c r="D483" s="47"/>
      <c r="E483" s="47"/>
      <c r="F483" s="47"/>
      <c r="G483" s="47"/>
      <c r="H483" s="47"/>
      <c r="I483" s="47"/>
      <c r="J483" s="47"/>
      <c r="K483" s="47"/>
      <c r="L483" s="47"/>
      <c r="M483" s="47"/>
      <c r="N483" s="47"/>
      <c r="O483" s="47"/>
      <c r="P483" s="47"/>
      <c r="Q483" s="47"/>
      <c r="R483" s="47"/>
      <c r="S483" s="47"/>
      <c r="T483" s="47"/>
      <c r="U483" s="47"/>
      <c r="V483" s="47"/>
      <c r="W483" s="47"/>
      <c r="X483" s="47"/>
      <c r="Y483" s="47"/>
      <c r="Z483" s="47"/>
      <c r="AA483" s="47"/>
      <c r="AB483" s="47"/>
      <c r="AC483" s="47"/>
      <c r="AD483" s="47"/>
    </row>
    <row r="484" spans="1:30" ht="12.75" customHeight="1" x14ac:dyDescent="0.2">
      <c r="A484" s="47"/>
      <c r="B484" s="47"/>
      <c r="C484" s="47"/>
      <c r="D484" s="47"/>
      <c r="E484" s="47"/>
      <c r="F484" s="47"/>
      <c r="G484" s="47"/>
      <c r="H484" s="47"/>
      <c r="I484" s="47"/>
      <c r="J484" s="47"/>
      <c r="K484" s="47"/>
      <c r="L484" s="47"/>
      <c r="M484" s="47"/>
      <c r="N484" s="47"/>
      <c r="O484" s="47"/>
      <c r="P484" s="47"/>
      <c r="Q484" s="47"/>
      <c r="R484" s="47"/>
      <c r="S484" s="47"/>
      <c r="T484" s="47"/>
      <c r="U484" s="47"/>
      <c r="V484" s="47"/>
      <c r="W484" s="47"/>
      <c r="X484" s="47"/>
      <c r="Y484" s="47"/>
      <c r="Z484" s="47"/>
      <c r="AA484" s="47"/>
      <c r="AB484" s="47"/>
      <c r="AC484" s="47"/>
      <c r="AD484" s="47"/>
    </row>
    <row r="485" spans="1:30" ht="12.75" customHeight="1" x14ac:dyDescent="0.2">
      <c r="A485" s="47"/>
      <c r="B485" s="47"/>
      <c r="C485" s="47"/>
      <c r="D485" s="47"/>
      <c r="E485" s="47"/>
      <c r="F485" s="47"/>
      <c r="G485" s="47"/>
      <c r="H485" s="47"/>
      <c r="I485" s="47"/>
      <c r="J485" s="47"/>
      <c r="K485" s="47"/>
      <c r="L485" s="47"/>
      <c r="M485" s="47"/>
      <c r="N485" s="47"/>
      <c r="O485" s="47"/>
      <c r="P485" s="47"/>
      <c r="Q485" s="47"/>
      <c r="R485" s="47"/>
      <c r="S485" s="47"/>
      <c r="T485" s="47"/>
      <c r="U485" s="47"/>
      <c r="V485" s="47"/>
      <c r="W485" s="47"/>
      <c r="X485" s="47"/>
      <c r="Y485" s="47"/>
      <c r="Z485" s="47"/>
      <c r="AA485" s="47"/>
      <c r="AB485" s="47"/>
      <c r="AC485" s="47"/>
      <c r="AD485" s="47"/>
    </row>
    <row r="486" spans="1:30" ht="12.75" customHeight="1" x14ac:dyDescent="0.2">
      <c r="A486" s="47"/>
      <c r="B486" s="47"/>
      <c r="C486" s="47"/>
      <c r="D486" s="47"/>
      <c r="E486" s="47"/>
      <c r="F486" s="47"/>
      <c r="G486" s="47"/>
      <c r="H486" s="47"/>
      <c r="I486" s="47"/>
      <c r="J486" s="47"/>
      <c r="K486" s="47"/>
      <c r="L486" s="47"/>
      <c r="M486" s="47"/>
      <c r="N486" s="47"/>
      <c r="O486" s="47"/>
      <c r="P486" s="47"/>
      <c r="Q486" s="47"/>
      <c r="R486" s="47"/>
      <c r="S486" s="47"/>
      <c r="T486" s="47"/>
      <c r="U486" s="47"/>
      <c r="V486" s="47"/>
      <c r="W486" s="47"/>
      <c r="X486" s="47"/>
      <c r="Y486" s="47"/>
      <c r="Z486" s="47"/>
      <c r="AA486" s="47"/>
      <c r="AB486" s="47"/>
      <c r="AC486" s="47"/>
      <c r="AD486" s="47"/>
    </row>
    <row r="487" spans="1:30" ht="12.75" customHeight="1" x14ac:dyDescent="0.2">
      <c r="A487" s="47"/>
      <c r="B487" s="47"/>
      <c r="C487" s="47"/>
      <c r="D487" s="47"/>
      <c r="E487" s="47"/>
      <c r="F487" s="47"/>
      <c r="G487" s="47"/>
      <c r="H487" s="47"/>
      <c r="I487" s="47"/>
      <c r="J487" s="47"/>
      <c r="K487" s="47"/>
      <c r="L487" s="47"/>
      <c r="M487" s="47"/>
      <c r="N487" s="47"/>
      <c r="O487" s="47"/>
      <c r="P487" s="47"/>
      <c r="Q487" s="47"/>
      <c r="R487" s="47"/>
      <c r="S487" s="47"/>
      <c r="T487" s="47"/>
      <c r="U487" s="47"/>
      <c r="V487" s="47"/>
      <c r="W487" s="47"/>
      <c r="X487" s="47"/>
      <c r="Y487" s="47"/>
      <c r="Z487" s="47"/>
      <c r="AA487" s="47"/>
      <c r="AB487" s="47"/>
      <c r="AC487" s="47"/>
      <c r="AD487" s="47"/>
    </row>
    <row r="488" spans="1:30" ht="12.75" customHeight="1" x14ac:dyDescent="0.2">
      <c r="A488" s="47"/>
      <c r="B488" s="47"/>
      <c r="C488" s="47"/>
      <c r="D488" s="47"/>
      <c r="E488" s="47"/>
      <c r="F488" s="47"/>
      <c r="G488" s="47"/>
      <c r="H488" s="47"/>
      <c r="I488" s="47"/>
      <c r="J488" s="47"/>
      <c r="K488" s="47"/>
      <c r="L488" s="47"/>
      <c r="M488" s="47"/>
      <c r="N488" s="47"/>
      <c r="O488" s="47"/>
      <c r="P488" s="47"/>
      <c r="Q488" s="47"/>
      <c r="R488" s="47"/>
      <c r="S488" s="47"/>
      <c r="T488" s="47"/>
      <c r="U488" s="47"/>
      <c r="V488" s="47"/>
      <c r="W488" s="47"/>
      <c r="X488" s="47"/>
      <c r="Y488" s="47"/>
      <c r="Z488" s="47"/>
      <c r="AA488" s="47"/>
      <c r="AB488" s="47"/>
      <c r="AC488" s="47"/>
      <c r="AD488" s="47"/>
    </row>
    <row r="489" spans="1:30" ht="12.75" customHeight="1" x14ac:dyDescent="0.2">
      <c r="A489" s="47"/>
      <c r="B489" s="47"/>
      <c r="C489" s="47"/>
      <c r="D489" s="47"/>
      <c r="E489" s="47"/>
      <c r="F489" s="47"/>
      <c r="G489" s="47"/>
      <c r="H489" s="47"/>
      <c r="I489" s="47"/>
      <c r="J489" s="47"/>
      <c r="K489" s="47"/>
      <c r="L489" s="47"/>
      <c r="M489" s="47"/>
      <c r="N489" s="47"/>
      <c r="O489" s="47"/>
      <c r="P489" s="47"/>
      <c r="Q489" s="47"/>
      <c r="R489" s="47"/>
      <c r="S489" s="47"/>
      <c r="T489" s="47"/>
      <c r="U489" s="47"/>
      <c r="V489" s="47"/>
      <c r="W489" s="47"/>
      <c r="X489" s="47"/>
      <c r="Y489" s="47"/>
      <c r="Z489" s="47"/>
      <c r="AA489" s="47"/>
      <c r="AB489" s="47"/>
      <c r="AC489" s="47"/>
      <c r="AD489" s="47"/>
    </row>
    <row r="490" spans="1:30" ht="12.75" customHeight="1" x14ac:dyDescent="0.2">
      <c r="A490" s="47"/>
      <c r="B490" s="47"/>
      <c r="C490" s="47"/>
      <c r="D490" s="47"/>
      <c r="E490" s="47"/>
      <c r="F490" s="47"/>
      <c r="G490" s="47"/>
      <c r="H490" s="47"/>
      <c r="I490" s="47"/>
      <c r="J490" s="47"/>
      <c r="K490" s="47"/>
      <c r="L490" s="47"/>
      <c r="M490" s="47"/>
      <c r="N490" s="47"/>
      <c r="O490" s="47"/>
      <c r="P490" s="47"/>
      <c r="Q490" s="47"/>
      <c r="R490" s="47"/>
      <c r="S490" s="47"/>
      <c r="T490" s="47"/>
      <c r="U490" s="47"/>
      <c r="V490" s="47"/>
      <c r="W490" s="47"/>
      <c r="X490" s="47"/>
      <c r="Y490" s="47"/>
      <c r="Z490" s="47"/>
      <c r="AA490" s="47"/>
      <c r="AB490" s="47"/>
      <c r="AC490" s="47"/>
      <c r="AD490" s="47"/>
    </row>
    <row r="491" spans="1:30" ht="12.75" customHeight="1" x14ac:dyDescent="0.2">
      <c r="A491" s="47"/>
      <c r="B491" s="47"/>
      <c r="C491" s="47"/>
      <c r="D491" s="47"/>
      <c r="E491" s="47"/>
      <c r="F491" s="47"/>
      <c r="G491" s="47"/>
      <c r="H491" s="47"/>
      <c r="I491" s="47"/>
      <c r="J491" s="47"/>
      <c r="K491" s="47"/>
      <c r="L491" s="47"/>
      <c r="M491" s="47"/>
      <c r="N491" s="47"/>
      <c r="O491" s="47"/>
      <c r="P491" s="47"/>
      <c r="Q491" s="47"/>
      <c r="R491" s="47"/>
      <c r="S491" s="47"/>
      <c r="T491" s="47"/>
      <c r="U491" s="47"/>
      <c r="V491" s="47"/>
      <c r="W491" s="47"/>
      <c r="X491" s="47"/>
      <c r="Y491" s="47"/>
      <c r="Z491" s="47"/>
      <c r="AA491" s="47"/>
      <c r="AB491" s="47"/>
      <c r="AC491" s="47"/>
      <c r="AD491" s="47"/>
    </row>
    <row r="492" spans="1:30" ht="12.75" customHeight="1" x14ac:dyDescent="0.2">
      <c r="A492" s="47"/>
      <c r="B492" s="47"/>
      <c r="C492" s="47"/>
      <c r="D492" s="47"/>
      <c r="E492" s="47"/>
      <c r="F492" s="47"/>
      <c r="G492" s="47"/>
      <c r="H492" s="47"/>
      <c r="I492" s="47"/>
      <c r="J492" s="47"/>
      <c r="K492" s="47"/>
      <c r="L492" s="47"/>
      <c r="M492" s="47"/>
      <c r="N492" s="47"/>
      <c r="O492" s="47"/>
      <c r="P492" s="47"/>
      <c r="Q492" s="47"/>
      <c r="R492" s="47"/>
      <c r="S492" s="47"/>
      <c r="T492" s="47"/>
      <c r="U492" s="47"/>
      <c r="V492" s="47"/>
      <c r="W492" s="47"/>
      <c r="X492" s="47"/>
      <c r="Y492" s="47"/>
      <c r="Z492" s="47"/>
      <c r="AA492" s="47"/>
      <c r="AB492" s="47"/>
      <c r="AC492" s="47"/>
      <c r="AD492" s="47"/>
    </row>
    <row r="493" spans="1:30" ht="12.75" customHeight="1" x14ac:dyDescent="0.2">
      <c r="A493" s="47"/>
      <c r="B493" s="47"/>
      <c r="C493" s="47"/>
      <c r="D493" s="47"/>
      <c r="E493" s="47"/>
      <c r="F493" s="47"/>
      <c r="G493" s="47"/>
      <c r="H493" s="47"/>
      <c r="I493" s="47"/>
      <c r="J493" s="47"/>
      <c r="K493" s="47"/>
      <c r="L493" s="47"/>
      <c r="M493" s="47"/>
      <c r="N493" s="47"/>
      <c r="O493" s="47"/>
      <c r="P493" s="47"/>
      <c r="Q493" s="47"/>
      <c r="R493" s="47"/>
      <c r="S493" s="47"/>
      <c r="T493" s="47"/>
      <c r="U493" s="47"/>
      <c r="V493" s="47"/>
      <c r="W493" s="47"/>
      <c r="X493" s="47"/>
      <c r="Y493" s="47"/>
      <c r="Z493" s="47"/>
      <c r="AA493" s="47"/>
      <c r="AB493" s="47"/>
      <c r="AC493" s="47"/>
      <c r="AD493" s="47"/>
    </row>
    <row r="494" spans="1:30" ht="12.75" customHeight="1" x14ac:dyDescent="0.2">
      <c r="A494" s="47"/>
      <c r="B494" s="47"/>
      <c r="C494" s="47"/>
      <c r="D494" s="47"/>
      <c r="E494" s="47"/>
      <c r="F494" s="47"/>
      <c r="G494" s="47"/>
      <c r="H494" s="47"/>
      <c r="I494" s="47"/>
      <c r="J494" s="47"/>
      <c r="K494" s="47"/>
      <c r="L494" s="47"/>
      <c r="M494" s="47"/>
      <c r="N494" s="47"/>
      <c r="O494" s="47"/>
      <c r="P494" s="47"/>
      <c r="Q494" s="47"/>
      <c r="R494" s="47"/>
      <c r="S494" s="47"/>
      <c r="T494" s="47"/>
      <c r="U494" s="47"/>
      <c r="V494" s="47"/>
      <c r="W494" s="47"/>
      <c r="X494" s="47"/>
      <c r="Y494" s="47"/>
      <c r="Z494" s="47"/>
      <c r="AA494" s="47"/>
      <c r="AB494" s="47"/>
      <c r="AC494" s="47"/>
      <c r="AD494" s="47"/>
    </row>
    <row r="495" spans="1:30" ht="12.75" customHeight="1" x14ac:dyDescent="0.2">
      <c r="A495" s="47"/>
      <c r="B495" s="47"/>
      <c r="C495" s="47"/>
      <c r="D495" s="47"/>
      <c r="E495" s="47"/>
      <c r="F495" s="47"/>
      <c r="G495" s="47"/>
      <c r="H495" s="47"/>
      <c r="I495" s="47"/>
      <c r="J495" s="47"/>
      <c r="K495" s="47"/>
      <c r="L495" s="47"/>
      <c r="M495" s="47"/>
      <c r="N495" s="47"/>
      <c r="O495" s="47"/>
      <c r="P495" s="47"/>
      <c r="Q495" s="47"/>
      <c r="R495" s="47"/>
      <c r="S495" s="47"/>
      <c r="T495" s="47"/>
      <c r="U495" s="47"/>
      <c r="V495" s="47"/>
      <c r="W495" s="47"/>
      <c r="X495" s="47"/>
      <c r="Y495" s="47"/>
      <c r="Z495" s="47"/>
      <c r="AA495" s="47"/>
      <c r="AB495" s="47"/>
      <c r="AC495" s="47"/>
      <c r="AD495" s="47"/>
    </row>
    <row r="496" spans="1:30" ht="12.75" customHeight="1" x14ac:dyDescent="0.2">
      <c r="A496" s="47"/>
      <c r="B496" s="47"/>
      <c r="C496" s="47"/>
      <c r="D496" s="47"/>
      <c r="E496" s="47"/>
      <c r="F496" s="47"/>
      <c r="G496" s="47"/>
      <c r="H496" s="47"/>
      <c r="I496" s="47"/>
      <c r="J496" s="47"/>
      <c r="K496" s="47"/>
      <c r="L496" s="47"/>
      <c r="M496" s="47"/>
      <c r="N496" s="47"/>
      <c r="O496" s="47"/>
      <c r="P496" s="47"/>
      <c r="Q496" s="47"/>
      <c r="R496" s="47"/>
      <c r="S496" s="47"/>
      <c r="T496" s="47"/>
      <c r="U496" s="47"/>
      <c r="V496" s="47"/>
      <c r="W496" s="47"/>
      <c r="X496" s="47"/>
      <c r="Y496" s="47"/>
      <c r="Z496" s="47"/>
      <c r="AA496" s="47"/>
      <c r="AB496" s="47"/>
      <c r="AC496" s="47"/>
      <c r="AD496" s="47"/>
    </row>
    <row r="497" spans="1:30" ht="12.75" customHeight="1" x14ac:dyDescent="0.2">
      <c r="A497" s="47"/>
      <c r="B497" s="47"/>
      <c r="C497" s="47"/>
      <c r="D497" s="47"/>
      <c r="E497" s="47"/>
      <c r="F497" s="47"/>
      <c r="G497" s="47"/>
      <c r="H497" s="47"/>
      <c r="I497" s="47"/>
      <c r="J497" s="47"/>
      <c r="K497" s="47"/>
      <c r="L497" s="47"/>
      <c r="M497" s="47"/>
      <c r="N497" s="47"/>
      <c r="O497" s="47"/>
      <c r="P497" s="47"/>
      <c r="Q497" s="47"/>
      <c r="R497" s="47"/>
      <c r="S497" s="47"/>
      <c r="T497" s="47"/>
      <c r="U497" s="47"/>
      <c r="V497" s="47"/>
      <c r="W497" s="47"/>
      <c r="X497" s="47"/>
      <c r="Y497" s="47"/>
      <c r="Z497" s="47"/>
      <c r="AA497" s="47"/>
      <c r="AB497" s="47"/>
      <c r="AC497" s="47"/>
      <c r="AD497" s="47"/>
    </row>
    <row r="498" spans="1:30" ht="12.75" customHeight="1" x14ac:dyDescent="0.2">
      <c r="A498" s="47"/>
      <c r="B498" s="47"/>
      <c r="C498" s="47"/>
      <c r="D498" s="47"/>
      <c r="E498" s="47"/>
      <c r="F498" s="47"/>
      <c r="G498" s="47"/>
      <c r="H498" s="47"/>
      <c r="I498" s="47"/>
      <c r="J498" s="47"/>
      <c r="K498" s="47"/>
      <c r="L498" s="47"/>
      <c r="M498" s="47"/>
      <c r="N498" s="47"/>
      <c r="O498" s="47"/>
      <c r="P498" s="47"/>
      <c r="Q498" s="47"/>
      <c r="R498" s="47"/>
      <c r="S498" s="47"/>
      <c r="T498" s="47"/>
      <c r="U498" s="47"/>
      <c r="V498" s="47"/>
      <c r="W498" s="47"/>
      <c r="X498" s="47"/>
      <c r="Y498" s="47"/>
      <c r="Z498" s="47"/>
      <c r="AA498" s="47"/>
      <c r="AB498" s="47"/>
      <c r="AC498" s="47"/>
      <c r="AD498" s="47"/>
    </row>
    <row r="499" spans="1:30" ht="12.75" customHeight="1" x14ac:dyDescent="0.2">
      <c r="A499" s="47"/>
      <c r="B499" s="47"/>
      <c r="C499" s="47"/>
      <c r="D499" s="47"/>
      <c r="E499" s="47"/>
      <c r="F499" s="47"/>
      <c r="G499" s="47"/>
      <c r="H499" s="47"/>
      <c r="I499" s="47"/>
      <c r="J499" s="47"/>
      <c r="K499" s="47"/>
      <c r="L499" s="47"/>
      <c r="M499" s="47"/>
      <c r="N499" s="47"/>
      <c r="O499" s="47"/>
      <c r="P499" s="47"/>
      <c r="Q499" s="47"/>
      <c r="R499" s="47"/>
      <c r="S499" s="47"/>
      <c r="T499" s="47"/>
      <c r="U499" s="47"/>
      <c r="V499" s="47"/>
      <c r="W499" s="47"/>
      <c r="X499" s="47"/>
      <c r="Y499" s="47"/>
      <c r="Z499" s="47"/>
      <c r="AA499" s="47"/>
      <c r="AB499" s="47"/>
      <c r="AC499" s="47"/>
      <c r="AD499" s="47"/>
    </row>
    <row r="500" spans="1:30" ht="12.75" customHeight="1" x14ac:dyDescent="0.2">
      <c r="A500" s="47"/>
      <c r="B500" s="47"/>
      <c r="C500" s="47"/>
      <c r="D500" s="47"/>
      <c r="E500" s="47"/>
      <c r="F500" s="47"/>
      <c r="G500" s="47"/>
      <c r="H500" s="47"/>
      <c r="I500" s="47"/>
      <c r="J500" s="47"/>
      <c r="K500" s="47"/>
      <c r="L500" s="47"/>
      <c r="M500" s="47"/>
      <c r="N500" s="47"/>
      <c r="O500" s="47"/>
      <c r="P500" s="47"/>
      <c r="Q500" s="47"/>
      <c r="R500" s="47"/>
      <c r="S500" s="47"/>
      <c r="T500" s="47"/>
      <c r="U500" s="47"/>
      <c r="V500" s="47"/>
      <c r="W500" s="47"/>
      <c r="X500" s="47"/>
      <c r="Y500" s="47"/>
      <c r="Z500" s="47"/>
      <c r="AA500" s="47"/>
      <c r="AB500" s="47"/>
      <c r="AC500" s="47"/>
      <c r="AD500" s="47"/>
    </row>
    <row r="501" spans="1:30" ht="12.75" customHeight="1" x14ac:dyDescent="0.2">
      <c r="A501" s="47"/>
      <c r="B501" s="47"/>
      <c r="C501" s="47"/>
      <c r="D501" s="47"/>
      <c r="E501" s="47"/>
      <c r="F501" s="47"/>
      <c r="G501" s="47"/>
      <c r="H501" s="47"/>
      <c r="I501" s="47"/>
      <c r="J501" s="47"/>
      <c r="K501" s="47"/>
      <c r="L501" s="47"/>
      <c r="M501" s="47"/>
      <c r="N501" s="47"/>
      <c r="O501" s="47"/>
      <c r="P501" s="47"/>
      <c r="Q501" s="47"/>
      <c r="R501" s="47"/>
      <c r="S501" s="47"/>
      <c r="T501" s="47"/>
      <c r="U501" s="47"/>
      <c r="V501" s="47"/>
      <c r="W501" s="47"/>
      <c r="X501" s="47"/>
      <c r="Y501" s="47"/>
      <c r="Z501" s="47"/>
      <c r="AA501" s="47"/>
      <c r="AB501" s="47"/>
      <c r="AC501" s="47"/>
      <c r="AD501" s="47"/>
    </row>
    <row r="502" spans="1:30" ht="12.75" customHeight="1" x14ac:dyDescent="0.2">
      <c r="A502" s="47"/>
      <c r="B502" s="47"/>
      <c r="C502" s="47"/>
      <c r="D502" s="47"/>
      <c r="E502" s="47"/>
      <c r="F502" s="47"/>
      <c r="G502" s="47"/>
      <c r="H502" s="47"/>
      <c r="I502" s="47"/>
      <c r="J502" s="47"/>
      <c r="K502" s="47"/>
      <c r="L502" s="47"/>
      <c r="M502" s="47"/>
      <c r="N502" s="47"/>
      <c r="O502" s="47"/>
      <c r="P502" s="47"/>
      <c r="Q502" s="47"/>
      <c r="R502" s="47"/>
      <c r="S502" s="47"/>
      <c r="T502" s="47"/>
      <c r="U502" s="47"/>
      <c r="V502" s="47"/>
      <c r="W502" s="47"/>
      <c r="X502" s="47"/>
      <c r="Y502" s="47"/>
      <c r="Z502" s="47"/>
      <c r="AA502" s="47"/>
      <c r="AB502" s="47"/>
      <c r="AC502" s="47"/>
      <c r="AD502" s="47"/>
    </row>
    <row r="503" spans="1:30" ht="12.75" customHeight="1" x14ac:dyDescent="0.2">
      <c r="A503" s="47"/>
      <c r="B503" s="47"/>
      <c r="C503" s="47"/>
      <c r="D503" s="47"/>
      <c r="E503" s="47"/>
      <c r="F503" s="47"/>
      <c r="G503" s="47"/>
      <c r="H503" s="47"/>
      <c r="I503" s="47"/>
      <c r="J503" s="47"/>
      <c r="K503" s="47"/>
      <c r="L503" s="47"/>
      <c r="M503" s="47"/>
      <c r="N503" s="47"/>
      <c r="O503" s="47"/>
      <c r="P503" s="47"/>
      <c r="Q503" s="47"/>
      <c r="R503" s="47"/>
      <c r="S503" s="47"/>
      <c r="T503" s="47"/>
      <c r="U503" s="47"/>
      <c r="V503" s="47"/>
      <c r="W503" s="47"/>
      <c r="X503" s="47"/>
      <c r="Y503" s="47"/>
      <c r="Z503" s="47"/>
      <c r="AA503" s="47"/>
      <c r="AB503" s="47"/>
      <c r="AC503" s="47"/>
      <c r="AD503" s="47"/>
    </row>
    <row r="504" spans="1:30" ht="12.75" customHeight="1" x14ac:dyDescent="0.2">
      <c r="A504" s="47"/>
      <c r="B504" s="47"/>
      <c r="C504" s="47"/>
      <c r="D504" s="47"/>
      <c r="E504" s="47"/>
      <c r="F504" s="47"/>
      <c r="G504" s="47"/>
      <c r="H504" s="47"/>
      <c r="I504" s="47"/>
      <c r="J504" s="47"/>
      <c r="K504" s="47"/>
      <c r="L504" s="47"/>
      <c r="M504" s="47"/>
      <c r="N504" s="47"/>
      <c r="O504" s="47"/>
      <c r="P504" s="47"/>
      <c r="Q504" s="47"/>
      <c r="R504" s="47"/>
      <c r="S504" s="47"/>
      <c r="T504" s="47"/>
      <c r="U504" s="47"/>
      <c r="V504" s="47"/>
      <c r="W504" s="47"/>
      <c r="X504" s="47"/>
      <c r="Y504" s="47"/>
      <c r="Z504" s="47"/>
      <c r="AA504" s="47"/>
      <c r="AB504" s="47"/>
      <c r="AC504" s="47"/>
      <c r="AD504" s="47"/>
    </row>
    <row r="505" spans="1:30" ht="12.75" customHeight="1" x14ac:dyDescent="0.2">
      <c r="A505" s="47"/>
      <c r="B505" s="47"/>
      <c r="C505" s="47"/>
      <c r="D505" s="47"/>
      <c r="E505" s="47"/>
      <c r="F505" s="47"/>
      <c r="G505" s="47"/>
      <c r="H505" s="47"/>
      <c r="I505" s="47"/>
      <c r="J505" s="47"/>
      <c r="K505" s="47"/>
      <c r="L505" s="47"/>
      <c r="M505" s="47"/>
      <c r="N505" s="47"/>
      <c r="O505" s="47"/>
      <c r="P505" s="47"/>
      <c r="Q505" s="47"/>
      <c r="R505" s="47"/>
      <c r="S505" s="47"/>
      <c r="T505" s="47"/>
      <c r="U505" s="47"/>
      <c r="V505" s="47"/>
      <c r="W505" s="47"/>
      <c r="X505" s="47"/>
      <c r="Y505" s="47"/>
      <c r="Z505" s="47"/>
      <c r="AA505" s="47"/>
      <c r="AB505" s="47"/>
      <c r="AC505" s="47"/>
      <c r="AD505" s="47"/>
    </row>
    <row r="506" spans="1:30" ht="12.75" customHeight="1" x14ac:dyDescent="0.2">
      <c r="A506" s="47"/>
      <c r="B506" s="47"/>
      <c r="C506" s="47"/>
      <c r="D506" s="47"/>
      <c r="E506" s="47"/>
      <c r="F506" s="47"/>
      <c r="G506" s="47"/>
      <c r="H506" s="47"/>
      <c r="I506" s="47"/>
      <c r="J506" s="47"/>
      <c r="K506" s="47"/>
      <c r="L506" s="47"/>
      <c r="M506" s="47"/>
      <c r="N506" s="47"/>
      <c r="O506" s="47"/>
      <c r="P506" s="47"/>
      <c r="Q506" s="47"/>
      <c r="R506" s="47"/>
      <c r="S506" s="47"/>
      <c r="T506" s="47"/>
      <c r="U506" s="47"/>
      <c r="V506" s="47"/>
      <c r="W506" s="47"/>
      <c r="X506" s="47"/>
      <c r="Y506" s="47"/>
      <c r="Z506" s="47"/>
      <c r="AA506" s="47"/>
      <c r="AB506" s="47"/>
      <c r="AC506" s="47"/>
      <c r="AD506" s="47"/>
    </row>
    <row r="507" spans="1:30" ht="12.75" customHeight="1" x14ac:dyDescent="0.2">
      <c r="A507" s="47"/>
      <c r="B507" s="47"/>
      <c r="C507" s="47"/>
      <c r="D507" s="47"/>
      <c r="E507" s="47"/>
      <c r="F507" s="47"/>
      <c r="G507" s="47"/>
      <c r="H507" s="47"/>
      <c r="I507" s="47"/>
      <c r="J507" s="47"/>
      <c r="K507" s="47"/>
      <c r="L507" s="47"/>
      <c r="M507" s="47"/>
      <c r="N507" s="47"/>
      <c r="O507" s="47"/>
      <c r="P507" s="47"/>
      <c r="Q507" s="47"/>
      <c r="R507" s="47"/>
      <c r="S507" s="47"/>
      <c r="T507" s="47"/>
      <c r="U507" s="47"/>
      <c r="V507" s="47"/>
      <c r="W507" s="47"/>
      <c r="X507" s="47"/>
      <c r="Y507" s="47"/>
      <c r="Z507" s="47"/>
      <c r="AA507" s="47"/>
      <c r="AB507" s="47"/>
      <c r="AC507" s="47"/>
      <c r="AD507" s="47"/>
    </row>
    <row r="508" spans="1:30" ht="12.75" customHeight="1" x14ac:dyDescent="0.2">
      <c r="A508" s="47"/>
      <c r="B508" s="47"/>
      <c r="C508" s="47"/>
      <c r="D508" s="47"/>
      <c r="E508" s="47"/>
      <c r="F508" s="47"/>
      <c r="G508" s="47"/>
      <c r="H508" s="47"/>
      <c r="I508" s="47"/>
      <c r="J508" s="47"/>
      <c r="K508" s="47"/>
      <c r="L508" s="47"/>
      <c r="M508" s="47"/>
      <c r="N508" s="47"/>
      <c r="O508" s="47"/>
      <c r="P508" s="47"/>
      <c r="Q508" s="47"/>
      <c r="R508" s="47"/>
      <c r="S508" s="47"/>
      <c r="T508" s="47"/>
      <c r="U508" s="47"/>
      <c r="V508" s="47"/>
      <c r="W508" s="47"/>
      <c r="X508" s="47"/>
      <c r="Y508" s="47"/>
      <c r="Z508" s="47"/>
      <c r="AA508" s="47"/>
      <c r="AB508" s="47"/>
      <c r="AC508" s="47"/>
      <c r="AD508" s="47"/>
    </row>
    <row r="509" spans="1:30" ht="12.75" customHeight="1" x14ac:dyDescent="0.2">
      <c r="A509" s="47"/>
      <c r="B509" s="47"/>
      <c r="C509" s="47"/>
      <c r="D509" s="47"/>
      <c r="E509" s="47"/>
      <c r="F509" s="47"/>
      <c r="G509" s="47"/>
      <c r="H509" s="47"/>
      <c r="I509" s="47"/>
      <c r="J509" s="47"/>
      <c r="K509" s="47"/>
      <c r="L509" s="47"/>
      <c r="M509" s="47"/>
      <c r="N509" s="47"/>
      <c r="O509" s="47"/>
      <c r="P509" s="47"/>
      <c r="Q509" s="47"/>
      <c r="R509" s="47"/>
      <c r="S509" s="47"/>
      <c r="T509" s="47"/>
      <c r="U509" s="47"/>
      <c r="V509" s="47"/>
      <c r="W509" s="47"/>
      <c r="X509" s="47"/>
      <c r="Y509" s="47"/>
      <c r="Z509" s="47"/>
      <c r="AA509" s="47"/>
      <c r="AB509" s="47"/>
      <c r="AC509" s="47"/>
      <c r="AD509" s="47"/>
    </row>
    <row r="510" spans="1:30" ht="12.75" customHeight="1" x14ac:dyDescent="0.2">
      <c r="A510" s="47"/>
      <c r="B510" s="47"/>
      <c r="C510" s="47"/>
      <c r="D510" s="47"/>
      <c r="E510" s="47"/>
      <c r="F510" s="47"/>
      <c r="G510" s="47"/>
      <c r="H510" s="47"/>
      <c r="I510" s="47"/>
      <c r="J510" s="47"/>
      <c r="K510" s="47"/>
      <c r="L510" s="47"/>
      <c r="M510" s="47"/>
      <c r="N510" s="47"/>
      <c r="O510" s="47"/>
      <c r="P510" s="47"/>
      <c r="Q510" s="47"/>
      <c r="R510" s="47"/>
      <c r="S510" s="47"/>
      <c r="T510" s="47"/>
      <c r="U510" s="47"/>
      <c r="V510" s="47"/>
      <c r="W510" s="47"/>
      <c r="X510" s="47"/>
      <c r="Y510" s="47"/>
      <c r="Z510" s="47"/>
      <c r="AA510" s="47"/>
      <c r="AB510" s="47"/>
      <c r="AC510" s="47"/>
      <c r="AD510" s="47"/>
    </row>
    <row r="511" spans="1:30" ht="12.75" customHeight="1" x14ac:dyDescent="0.2">
      <c r="A511" s="47"/>
      <c r="B511" s="47"/>
      <c r="C511" s="47"/>
      <c r="D511" s="47"/>
      <c r="E511" s="47"/>
      <c r="F511" s="47"/>
      <c r="G511" s="47"/>
      <c r="H511" s="47"/>
      <c r="I511" s="47"/>
      <c r="J511" s="47"/>
      <c r="K511" s="47"/>
      <c r="L511" s="47"/>
      <c r="M511" s="47"/>
      <c r="N511" s="47"/>
      <c r="O511" s="47"/>
      <c r="P511" s="47"/>
      <c r="Q511" s="47"/>
      <c r="R511" s="47"/>
      <c r="S511" s="47"/>
      <c r="T511" s="47"/>
      <c r="U511" s="47"/>
      <c r="V511" s="47"/>
      <c r="W511" s="47"/>
      <c r="X511" s="47"/>
      <c r="Y511" s="47"/>
      <c r="Z511" s="47"/>
      <c r="AA511" s="47"/>
      <c r="AB511" s="47"/>
      <c r="AC511" s="47"/>
      <c r="AD511" s="47"/>
    </row>
    <row r="512" spans="1:30" ht="12.75" customHeight="1" x14ac:dyDescent="0.2">
      <c r="A512" s="47"/>
      <c r="B512" s="47"/>
      <c r="C512" s="47"/>
      <c r="D512" s="47"/>
      <c r="E512" s="47"/>
      <c r="F512" s="47"/>
      <c r="G512" s="47"/>
      <c r="H512" s="47"/>
      <c r="I512" s="47"/>
      <c r="J512" s="47"/>
      <c r="K512" s="47"/>
      <c r="L512" s="47"/>
      <c r="M512" s="47"/>
      <c r="N512" s="47"/>
      <c r="O512" s="47"/>
      <c r="P512" s="47"/>
      <c r="Q512" s="47"/>
      <c r="R512" s="47"/>
      <c r="S512" s="47"/>
      <c r="T512" s="47"/>
      <c r="U512" s="47"/>
      <c r="V512" s="47"/>
      <c r="W512" s="47"/>
      <c r="X512" s="47"/>
      <c r="Y512" s="47"/>
      <c r="Z512" s="47"/>
      <c r="AA512" s="47"/>
      <c r="AB512" s="47"/>
      <c r="AC512" s="47"/>
      <c r="AD512" s="47"/>
    </row>
    <row r="513" spans="1:30" ht="12.75" customHeight="1" x14ac:dyDescent="0.2">
      <c r="A513" s="47"/>
      <c r="B513" s="47"/>
      <c r="C513" s="47"/>
      <c r="D513" s="47"/>
      <c r="E513" s="47"/>
      <c r="F513" s="47"/>
      <c r="G513" s="47"/>
      <c r="H513" s="47"/>
      <c r="I513" s="47"/>
      <c r="J513" s="47"/>
      <c r="K513" s="47"/>
      <c r="L513" s="47"/>
      <c r="M513" s="47"/>
      <c r="N513" s="47"/>
      <c r="O513" s="47"/>
      <c r="P513" s="47"/>
      <c r="Q513" s="47"/>
      <c r="R513" s="47"/>
      <c r="S513" s="47"/>
      <c r="T513" s="47"/>
      <c r="U513" s="47"/>
      <c r="V513" s="47"/>
      <c r="W513" s="47"/>
      <c r="X513" s="47"/>
      <c r="Y513" s="47"/>
      <c r="Z513" s="47"/>
      <c r="AA513" s="47"/>
      <c r="AB513" s="47"/>
      <c r="AC513" s="47"/>
      <c r="AD513" s="47"/>
    </row>
    <row r="514" spans="1:30" ht="12.75" customHeight="1" x14ac:dyDescent="0.2">
      <c r="A514" s="47"/>
      <c r="B514" s="47"/>
      <c r="C514" s="47"/>
      <c r="D514" s="47"/>
      <c r="E514" s="47"/>
      <c r="F514" s="47"/>
      <c r="G514" s="47"/>
      <c r="H514" s="47"/>
      <c r="I514" s="47"/>
      <c r="J514" s="47"/>
      <c r="K514" s="47"/>
      <c r="L514" s="47"/>
      <c r="M514" s="47"/>
      <c r="N514" s="47"/>
      <c r="O514" s="47"/>
      <c r="P514" s="47"/>
      <c r="Q514" s="47"/>
      <c r="R514" s="47"/>
      <c r="S514" s="47"/>
      <c r="T514" s="47"/>
      <c r="U514" s="47"/>
      <c r="V514" s="47"/>
      <c r="W514" s="47"/>
      <c r="X514" s="47"/>
      <c r="Y514" s="47"/>
      <c r="Z514" s="47"/>
      <c r="AA514" s="47"/>
      <c r="AB514" s="47"/>
      <c r="AC514" s="47"/>
      <c r="AD514" s="47"/>
    </row>
    <row r="515" spans="1:30" ht="12.75" customHeight="1" x14ac:dyDescent="0.2">
      <c r="A515" s="47"/>
      <c r="B515" s="47"/>
      <c r="C515" s="47"/>
      <c r="D515" s="47"/>
      <c r="E515" s="47"/>
      <c r="F515" s="47"/>
      <c r="G515" s="47"/>
      <c r="H515" s="47"/>
      <c r="I515" s="47"/>
      <c r="J515" s="47"/>
      <c r="K515" s="47"/>
      <c r="L515" s="47"/>
      <c r="M515" s="47"/>
      <c r="N515" s="47"/>
      <c r="O515" s="47"/>
      <c r="P515" s="47"/>
      <c r="Q515" s="47"/>
      <c r="R515" s="47"/>
      <c r="S515" s="47"/>
      <c r="T515" s="47"/>
      <c r="U515" s="47"/>
      <c r="V515" s="47"/>
      <c r="W515" s="47"/>
      <c r="X515" s="47"/>
      <c r="Y515" s="47"/>
      <c r="Z515" s="47"/>
      <c r="AA515" s="47"/>
      <c r="AB515" s="47"/>
      <c r="AC515" s="47"/>
      <c r="AD515" s="47"/>
    </row>
    <row r="516" spans="1:30" ht="12.75" customHeight="1" x14ac:dyDescent="0.2">
      <c r="A516" s="47"/>
      <c r="B516" s="47"/>
      <c r="C516" s="47"/>
      <c r="D516" s="47"/>
      <c r="E516" s="47"/>
      <c r="F516" s="47"/>
      <c r="G516" s="47"/>
      <c r="H516" s="47"/>
      <c r="I516" s="47"/>
      <c r="J516" s="47"/>
      <c r="K516" s="47"/>
      <c r="L516" s="47"/>
      <c r="M516" s="47"/>
      <c r="N516" s="47"/>
      <c r="O516" s="47"/>
      <c r="P516" s="47"/>
      <c r="Q516" s="47"/>
      <c r="R516" s="47"/>
      <c r="S516" s="47"/>
      <c r="T516" s="47"/>
      <c r="U516" s="47"/>
      <c r="V516" s="47"/>
      <c r="W516" s="47"/>
      <c r="X516" s="47"/>
      <c r="Y516" s="47"/>
      <c r="Z516" s="47"/>
      <c r="AA516" s="47"/>
      <c r="AB516" s="47"/>
      <c r="AC516" s="47"/>
      <c r="AD516" s="47"/>
    </row>
    <row r="517" spans="1:30" ht="12.75" customHeight="1" x14ac:dyDescent="0.2">
      <c r="A517" s="47"/>
      <c r="B517" s="47"/>
      <c r="C517" s="47"/>
      <c r="D517" s="47"/>
      <c r="E517" s="47"/>
      <c r="F517" s="47"/>
      <c r="G517" s="47"/>
      <c r="H517" s="47"/>
      <c r="I517" s="47"/>
      <c r="J517" s="47"/>
      <c r="K517" s="47"/>
      <c r="L517" s="47"/>
      <c r="M517" s="47"/>
      <c r="N517" s="47"/>
      <c r="O517" s="47"/>
      <c r="P517" s="47"/>
      <c r="Q517" s="47"/>
      <c r="R517" s="47"/>
      <c r="S517" s="47"/>
      <c r="T517" s="47"/>
      <c r="U517" s="47"/>
      <c r="V517" s="47"/>
      <c r="W517" s="47"/>
      <c r="X517" s="47"/>
      <c r="Y517" s="47"/>
      <c r="Z517" s="47"/>
      <c r="AA517" s="47"/>
      <c r="AB517" s="47"/>
      <c r="AC517" s="47"/>
      <c r="AD517" s="47"/>
    </row>
    <row r="518" spans="1:30" ht="12.75" customHeight="1" x14ac:dyDescent="0.2">
      <c r="A518" s="47"/>
      <c r="B518" s="47"/>
      <c r="C518" s="47"/>
      <c r="D518" s="47"/>
      <c r="E518" s="47"/>
      <c r="F518" s="47"/>
      <c r="G518" s="47"/>
      <c r="H518" s="47"/>
      <c r="I518" s="47"/>
      <c r="J518" s="47"/>
      <c r="K518" s="47"/>
      <c r="L518" s="47"/>
      <c r="M518" s="47"/>
      <c r="N518" s="47"/>
      <c r="O518" s="47"/>
      <c r="P518" s="47"/>
      <c r="Q518" s="47"/>
      <c r="R518" s="47"/>
      <c r="S518" s="47"/>
      <c r="T518" s="47"/>
      <c r="U518" s="47"/>
      <c r="V518" s="47"/>
      <c r="W518" s="47"/>
      <c r="X518" s="47"/>
      <c r="Y518" s="47"/>
      <c r="Z518" s="47"/>
      <c r="AA518" s="47"/>
      <c r="AB518" s="47"/>
      <c r="AC518" s="47"/>
      <c r="AD518" s="47"/>
    </row>
    <row r="519" spans="1:30" ht="12.75" customHeight="1" x14ac:dyDescent="0.2">
      <c r="A519" s="47"/>
      <c r="B519" s="47"/>
      <c r="C519" s="47"/>
      <c r="D519" s="47"/>
      <c r="E519" s="47"/>
      <c r="F519" s="47"/>
      <c r="G519" s="47"/>
      <c r="H519" s="47"/>
      <c r="I519" s="47"/>
      <c r="J519" s="47"/>
      <c r="K519" s="47"/>
      <c r="L519" s="47"/>
      <c r="M519" s="47"/>
      <c r="N519" s="47"/>
      <c r="O519" s="47"/>
      <c r="P519" s="47"/>
      <c r="Q519" s="47"/>
      <c r="R519" s="47"/>
      <c r="S519" s="47"/>
      <c r="T519" s="47"/>
      <c r="U519" s="47"/>
      <c r="V519" s="47"/>
      <c r="W519" s="47"/>
      <c r="X519" s="47"/>
      <c r="Y519" s="47"/>
      <c r="Z519" s="47"/>
      <c r="AA519" s="47"/>
      <c r="AB519" s="47"/>
      <c r="AC519" s="47"/>
      <c r="AD519" s="47"/>
    </row>
    <row r="520" spans="1:30" ht="12.75" customHeight="1" x14ac:dyDescent="0.2">
      <c r="A520" s="47"/>
      <c r="B520" s="47"/>
      <c r="C520" s="47"/>
      <c r="D520" s="47"/>
      <c r="E520" s="47"/>
      <c r="F520" s="47"/>
      <c r="G520" s="47"/>
      <c r="H520" s="47"/>
      <c r="I520" s="47"/>
      <c r="J520" s="47"/>
      <c r="K520" s="47"/>
      <c r="L520" s="47"/>
      <c r="M520" s="47"/>
      <c r="N520" s="47"/>
      <c r="O520" s="47"/>
      <c r="P520" s="47"/>
      <c r="Q520" s="47"/>
      <c r="R520" s="47"/>
      <c r="S520" s="47"/>
      <c r="T520" s="47"/>
      <c r="U520" s="47"/>
      <c r="V520" s="47"/>
      <c r="W520" s="47"/>
      <c r="X520" s="47"/>
      <c r="Y520" s="47"/>
      <c r="Z520" s="47"/>
      <c r="AA520" s="47"/>
      <c r="AB520" s="47"/>
      <c r="AC520" s="47"/>
      <c r="AD520" s="47"/>
    </row>
    <row r="521" spans="1:30" ht="12.75" customHeight="1" x14ac:dyDescent="0.2">
      <c r="A521" s="47"/>
      <c r="B521" s="47"/>
      <c r="C521" s="47"/>
      <c r="D521" s="47"/>
      <c r="E521" s="47"/>
      <c r="F521" s="47"/>
      <c r="G521" s="47"/>
      <c r="H521" s="47"/>
      <c r="I521" s="47"/>
      <c r="J521" s="47"/>
      <c r="K521" s="47"/>
      <c r="L521" s="47"/>
      <c r="M521" s="47"/>
      <c r="N521" s="47"/>
      <c r="O521" s="47"/>
      <c r="P521" s="47"/>
      <c r="Q521" s="47"/>
      <c r="R521" s="47"/>
      <c r="S521" s="47"/>
      <c r="T521" s="47"/>
      <c r="U521" s="47"/>
      <c r="V521" s="47"/>
      <c r="W521" s="47"/>
      <c r="X521" s="47"/>
      <c r="Y521" s="47"/>
      <c r="Z521" s="47"/>
      <c r="AA521" s="47"/>
      <c r="AB521" s="47"/>
      <c r="AC521" s="47"/>
      <c r="AD521" s="47"/>
    </row>
    <row r="522" spans="1:30" ht="12.75" customHeight="1" x14ac:dyDescent="0.2">
      <c r="A522" s="47"/>
      <c r="B522" s="47"/>
      <c r="C522" s="47"/>
      <c r="D522" s="47"/>
      <c r="E522" s="47"/>
      <c r="F522" s="47"/>
      <c r="G522" s="47"/>
      <c r="H522" s="47"/>
      <c r="I522" s="47"/>
      <c r="J522" s="47"/>
      <c r="K522" s="47"/>
      <c r="L522" s="47"/>
      <c r="M522" s="47"/>
      <c r="N522" s="47"/>
      <c r="O522" s="47"/>
      <c r="P522" s="47"/>
      <c r="Q522" s="47"/>
      <c r="R522" s="47"/>
      <c r="S522" s="47"/>
      <c r="T522" s="47"/>
      <c r="U522" s="47"/>
      <c r="V522" s="47"/>
      <c r="W522" s="47"/>
      <c r="X522" s="47"/>
      <c r="Y522" s="47"/>
      <c r="Z522" s="47"/>
      <c r="AA522" s="47"/>
      <c r="AB522" s="47"/>
      <c r="AC522" s="47"/>
      <c r="AD522" s="47"/>
    </row>
    <row r="523" spans="1:30" ht="12.75" customHeight="1" x14ac:dyDescent="0.2">
      <c r="A523" s="47"/>
      <c r="B523" s="47"/>
      <c r="C523" s="47"/>
      <c r="D523" s="47"/>
      <c r="E523" s="47"/>
      <c r="F523" s="47"/>
      <c r="G523" s="47"/>
      <c r="H523" s="47"/>
      <c r="I523" s="47"/>
      <c r="J523" s="47"/>
      <c r="K523" s="47"/>
      <c r="L523" s="47"/>
      <c r="M523" s="47"/>
      <c r="N523" s="47"/>
      <c r="O523" s="47"/>
      <c r="P523" s="47"/>
      <c r="Q523" s="47"/>
      <c r="R523" s="47"/>
      <c r="S523" s="47"/>
      <c r="T523" s="47"/>
      <c r="U523" s="47"/>
      <c r="V523" s="47"/>
      <c r="W523" s="47"/>
      <c r="X523" s="47"/>
      <c r="Y523" s="47"/>
      <c r="Z523" s="47"/>
      <c r="AA523" s="47"/>
      <c r="AB523" s="47"/>
      <c r="AC523" s="47"/>
      <c r="AD523" s="47"/>
    </row>
    <row r="524" spans="1:30" ht="12.75" customHeight="1" x14ac:dyDescent="0.2">
      <c r="A524" s="47"/>
      <c r="B524" s="47"/>
      <c r="C524" s="47"/>
      <c r="D524" s="47"/>
      <c r="E524" s="47"/>
      <c r="F524" s="47"/>
      <c r="G524" s="47"/>
      <c r="H524" s="47"/>
      <c r="I524" s="47"/>
      <c r="J524" s="47"/>
      <c r="K524" s="47"/>
      <c r="L524" s="47"/>
      <c r="M524" s="47"/>
      <c r="N524" s="47"/>
      <c r="O524" s="47"/>
      <c r="P524" s="47"/>
      <c r="Q524" s="47"/>
      <c r="R524" s="47"/>
      <c r="S524" s="47"/>
      <c r="T524" s="47"/>
      <c r="U524" s="47"/>
      <c r="V524" s="47"/>
      <c r="W524" s="47"/>
      <c r="X524" s="47"/>
      <c r="Y524" s="47"/>
      <c r="Z524" s="47"/>
      <c r="AA524" s="47"/>
      <c r="AB524" s="47"/>
      <c r="AC524" s="47"/>
      <c r="AD524" s="47"/>
    </row>
    <row r="525" spans="1:30" ht="12.75" customHeight="1" x14ac:dyDescent="0.2">
      <c r="A525" s="47"/>
      <c r="B525" s="47"/>
      <c r="C525" s="47"/>
      <c r="D525" s="47"/>
      <c r="E525" s="47"/>
      <c r="F525" s="47"/>
      <c r="G525" s="47"/>
      <c r="H525" s="47"/>
      <c r="I525" s="47"/>
      <c r="J525" s="47"/>
      <c r="K525" s="47"/>
      <c r="L525" s="47"/>
      <c r="M525" s="47"/>
      <c r="N525" s="47"/>
      <c r="O525" s="47"/>
      <c r="P525" s="47"/>
      <c r="Q525" s="47"/>
      <c r="R525" s="47"/>
      <c r="S525" s="47"/>
      <c r="T525" s="47"/>
      <c r="U525" s="47"/>
      <c r="V525" s="47"/>
      <c r="W525" s="47"/>
      <c r="X525" s="47"/>
      <c r="Y525" s="47"/>
      <c r="Z525" s="47"/>
      <c r="AA525" s="47"/>
      <c r="AB525" s="47"/>
      <c r="AC525" s="47"/>
      <c r="AD525" s="47"/>
    </row>
    <row r="526" spans="1:30" ht="12.75" customHeight="1" x14ac:dyDescent="0.2">
      <c r="A526" s="47"/>
      <c r="B526" s="47"/>
      <c r="C526" s="47"/>
      <c r="D526" s="47"/>
      <c r="E526" s="47"/>
      <c r="F526" s="47"/>
      <c r="G526" s="47"/>
      <c r="H526" s="47"/>
      <c r="I526" s="47"/>
      <c r="J526" s="47"/>
      <c r="K526" s="47"/>
      <c r="L526" s="47"/>
      <c r="M526" s="47"/>
      <c r="N526" s="47"/>
      <c r="O526" s="47"/>
      <c r="P526" s="47"/>
      <c r="Q526" s="47"/>
      <c r="R526" s="47"/>
      <c r="S526" s="47"/>
      <c r="T526" s="47"/>
      <c r="U526" s="47"/>
      <c r="V526" s="47"/>
      <c r="W526" s="47"/>
      <c r="X526" s="47"/>
      <c r="Y526" s="47"/>
      <c r="Z526" s="47"/>
      <c r="AA526" s="47"/>
      <c r="AB526" s="47"/>
      <c r="AC526" s="47"/>
      <c r="AD526" s="47"/>
    </row>
    <row r="527" spans="1:30" ht="12.75" customHeight="1" x14ac:dyDescent="0.2">
      <c r="A527" s="47"/>
      <c r="B527" s="47"/>
      <c r="C527" s="47"/>
      <c r="D527" s="47"/>
      <c r="E527" s="47"/>
      <c r="F527" s="47"/>
      <c r="G527" s="47"/>
      <c r="H527" s="47"/>
      <c r="I527" s="47"/>
      <c r="J527" s="47"/>
      <c r="K527" s="47"/>
      <c r="L527" s="47"/>
      <c r="M527" s="47"/>
      <c r="N527" s="47"/>
      <c r="O527" s="47"/>
      <c r="P527" s="47"/>
      <c r="Q527" s="47"/>
      <c r="R527" s="47"/>
      <c r="S527" s="47"/>
      <c r="T527" s="47"/>
      <c r="U527" s="47"/>
      <c r="V527" s="47"/>
      <c r="W527" s="47"/>
      <c r="X527" s="47"/>
      <c r="Y527" s="47"/>
      <c r="Z527" s="47"/>
      <c r="AA527" s="47"/>
      <c r="AB527" s="47"/>
      <c r="AC527" s="47"/>
      <c r="AD527" s="47"/>
    </row>
    <row r="528" spans="1:30" ht="12.75" customHeight="1" x14ac:dyDescent="0.2">
      <c r="A528" s="47"/>
      <c r="B528" s="47"/>
      <c r="C528" s="47"/>
      <c r="D528" s="47"/>
      <c r="E528" s="47"/>
      <c r="F528" s="47"/>
      <c r="G528" s="47"/>
      <c r="H528" s="47"/>
      <c r="I528" s="47"/>
      <c r="J528" s="47"/>
      <c r="K528" s="47"/>
      <c r="L528" s="47"/>
      <c r="M528" s="47"/>
      <c r="N528" s="47"/>
      <c r="O528" s="47"/>
      <c r="P528" s="47"/>
      <c r="Q528" s="47"/>
      <c r="R528" s="47"/>
      <c r="S528" s="47"/>
      <c r="T528" s="47"/>
      <c r="U528" s="47"/>
      <c r="V528" s="47"/>
      <c r="W528" s="47"/>
      <c r="X528" s="47"/>
      <c r="Y528" s="47"/>
      <c r="Z528" s="47"/>
      <c r="AA528" s="47"/>
      <c r="AB528" s="47"/>
      <c r="AC528" s="47"/>
      <c r="AD528" s="47"/>
    </row>
    <row r="529" spans="1:30" ht="12.75" customHeight="1" x14ac:dyDescent="0.2">
      <c r="A529" s="47"/>
      <c r="B529" s="47"/>
      <c r="C529" s="47"/>
      <c r="D529" s="47"/>
      <c r="E529" s="47"/>
      <c r="F529" s="47"/>
      <c r="G529" s="47"/>
      <c r="H529" s="47"/>
      <c r="I529" s="47"/>
      <c r="J529" s="47"/>
      <c r="K529" s="47"/>
      <c r="L529" s="47"/>
      <c r="M529" s="47"/>
      <c r="N529" s="47"/>
      <c r="O529" s="47"/>
      <c r="P529" s="47"/>
      <c r="Q529" s="47"/>
      <c r="R529" s="47"/>
      <c r="S529" s="47"/>
      <c r="T529" s="47"/>
      <c r="U529" s="47"/>
      <c r="V529" s="47"/>
      <c r="W529" s="47"/>
      <c r="X529" s="47"/>
      <c r="Y529" s="47"/>
      <c r="Z529" s="47"/>
      <c r="AA529" s="47"/>
      <c r="AB529" s="47"/>
      <c r="AC529" s="47"/>
      <c r="AD529" s="47"/>
    </row>
    <row r="530" spans="1:30" ht="12.75" customHeight="1" x14ac:dyDescent="0.2">
      <c r="A530" s="47"/>
      <c r="B530" s="47"/>
      <c r="C530" s="47"/>
      <c r="D530" s="47"/>
      <c r="E530" s="47"/>
      <c r="F530" s="47"/>
      <c r="G530" s="47"/>
      <c r="H530" s="47"/>
      <c r="I530" s="47"/>
      <c r="J530" s="47"/>
      <c r="K530" s="47"/>
      <c r="L530" s="47"/>
      <c r="M530" s="47"/>
      <c r="N530" s="47"/>
      <c r="O530" s="47"/>
      <c r="P530" s="47"/>
      <c r="Q530" s="47"/>
      <c r="R530" s="47"/>
      <c r="S530" s="47"/>
      <c r="T530" s="47"/>
      <c r="U530" s="47"/>
      <c r="V530" s="47"/>
      <c r="W530" s="47"/>
      <c r="X530" s="47"/>
      <c r="Y530" s="47"/>
      <c r="Z530" s="47"/>
      <c r="AA530" s="47"/>
      <c r="AB530" s="47"/>
      <c r="AC530" s="47"/>
      <c r="AD530" s="47"/>
    </row>
    <row r="531" spans="1:30" ht="12.75" customHeight="1" x14ac:dyDescent="0.2">
      <c r="A531" s="47"/>
      <c r="B531" s="47"/>
      <c r="C531" s="47"/>
      <c r="D531" s="47"/>
      <c r="E531" s="47"/>
      <c r="F531" s="47"/>
      <c r="G531" s="47"/>
      <c r="H531" s="47"/>
      <c r="I531" s="47"/>
      <c r="J531" s="47"/>
      <c r="K531" s="47"/>
      <c r="L531" s="47"/>
      <c r="M531" s="47"/>
      <c r="N531" s="47"/>
      <c r="O531" s="47"/>
      <c r="P531" s="47"/>
      <c r="Q531" s="47"/>
      <c r="R531" s="47"/>
      <c r="S531" s="47"/>
      <c r="T531" s="47"/>
      <c r="U531" s="47"/>
      <c r="V531" s="47"/>
      <c r="W531" s="47"/>
      <c r="X531" s="47"/>
      <c r="Y531" s="47"/>
      <c r="Z531" s="47"/>
      <c r="AA531" s="47"/>
      <c r="AB531" s="47"/>
      <c r="AC531" s="47"/>
      <c r="AD531" s="47"/>
    </row>
    <row r="532" spans="1:30" ht="12.75" customHeight="1" x14ac:dyDescent="0.2">
      <c r="A532" s="47"/>
      <c r="B532" s="47"/>
      <c r="C532" s="47"/>
      <c r="D532" s="47"/>
      <c r="E532" s="47"/>
      <c r="F532" s="47"/>
      <c r="G532" s="47"/>
      <c r="H532" s="47"/>
      <c r="I532" s="47"/>
      <c r="J532" s="47"/>
      <c r="K532" s="47"/>
      <c r="L532" s="47"/>
      <c r="M532" s="47"/>
      <c r="N532" s="47"/>
      <c r="O532" s="47"/>
      <c r="P532" s="47"/>
      <c r="Q532" s="47"/>
      <c r="R532" s="47"/>
      <c r="S532" s="47"/>
      <c r="T532" s="47"/>
      <c r="U532" s="47"/>
      <c r="V532" s="47"/>
      <c r="W532" s="47"/>
      <c r="X532" s="47"/>
      <c r="Y532" s="47"/>
      <c r="Z532" s="47"/>
      <c r="AA532" s="47"/>
      <c r="AB532" s="47"/>
      <c r="AC532" s="47"/>
      <c r="AD532" s="47"/>
    </row>
    <row r="533" spans="1:30" ht="12.75" customHeight="1" x14ac:dyDescent="0.2">
      <c r="A533" s="47"/>
      <c r="B533" s="47"/>
      <c r="C533" s="47"/>
      <c r="D533" s="47"/>
      <c r="E533" s="47"/>
      <c r="F533" s="47"/>
      <c r="G533" s="47"/>
      <c r="H533" s="47"/>
      <c r="I533" s="47"/>
      <c r="J533" s="47"/>
      <c r="K533" s="47"/>
      <c r="L533" s="47"/>
      <c r="M533" s="47"/>
      <c r="N533" s="47"/>
      <c r="O533" s="47"/>
      <c r="P533" s="47"/>
      <c r="Q533" s="47"/>
      <c r="R533" s="47"/>
      <c r="S533" s="47"/>
      <c r="T533" s="47"/>
      <c r="U533" s="47"/>
      <c r="V533" s="47"/>
      <c r="W533" s="47"/>
      <c r="X533" s="47"/>
      <c r="Y533" s="47"/>
      <c r="Z533" s="47"/>
      <c r="AA533" s="47"/>
      <c r="AB533" s="47"/>
      <c r="AC533" s="47"/>
      <c r="AD533" s="47"/>
    </row>
    <row r="534" spans="1:30" ht="12.75" customHeight="1" x14ac:dyDescent="0.2">
      <c r="A534" s="47"/>
      <c r="B534" s="47"/>
      <c r="C534" s="47"/>
      <c r="D534" s="47"/>
      <c r="E534" s="47"/>
      <c r="F534" s="47"/>
      <c r="G534" s="47"/>
      <c r="H534" s="47"/>
      <c r="I534" s="47"/>
      <c r="J534" s="47"/>
      <c r="K534" s="47"/>
      <c r="L534" s="47"/>
      <c r="M534" s="47"/>
      <c r="N534" s="47"/>
      <c r="O534" s="47"/>
      <c r="P534" s="47"/>
      <c r="Q534" s="47"/>
      <c r="R534" s="47"/>
      <c r="S534" s="47"/>
      <c r="T534" s="47"/>
      <c r="U534" s="47"/>
      <c r="V534" s="47"/>
      <c r="W534" s="47"/>
      <c r="X534" s="47"/>
      <c r="Y534" s="47"/>
      <c r="Z534" s="47"/>
      <c r="AA534" s="47"/>
      <c r="AB534" s="47"/>
      <c r="AC534" s="47"/>
      <c r="AD534" s="47"/>
    </row>
    <row r="535" spans="1:30" ht="12.75" customHeight="1" x14ac:dyDescent="0.2">
      <c r="A535" s="47"/>
      <c r="B535" s="47"/>
      <c r="C535" s="47"/>
      <c r="D535" s="47"/>
      <c r="E535" s="47"/>
      <c r="F535" s="47"/>
      <c r="G535" s="47"/>
      <c r="H535" s="47"/>
      <c r="I535" s="47"/>
      <c r="J535" s="47"/>
      <c r="K535" s="47"/>
      <c r="L535" s="47"/>
      <c r="M535" s="47"/>
      <c r="N535" s="47"/>
      <c r="O535" s="47"/>
      <c r="P535" s="47"/>
      <c r="Q535" s="47"/>
      <c r="R535" s="47"/>
      <c r="S535" s="47"/>
      <c r="T535" s="47"/>
      <c r="U535" s="47"/>
      <c r="V535" s="47"/>
      <c r="W535" s="47"/>
      <c r="X535" s="47"/>
      <c r="Y535" s="47"/>
      <c r="Z535" s="47"/>
      <c r="AA535" s="47"/>
      <c r="AB535" s="47"/>
      <c r="AC535" s="47"/>
      <c r="AD535" s="47"/>
    </row>
    <row r="536" spans="1:30" ht="12.75" customHeight="1" x14ac:dyDescent="0.2">
      <c r="A536" s="47"/>
      <c r="B536" s="47"/>
      <c r="C536" s="47"/>
      <c r="D536" s="47"/>
      <c r="E536" s="47"/>
      <c r="F536" s="47"/>
      <c r="G536" s="47"/>
      <c r="H536" s="47"/>
      <c r="I536" s="47"/>
      <c r="J536" s="47"/>
      <c r="K536" s="47"/>
      <c r="L536" s="47"/>
      <c r="M536" s="47"/>
      <c r="N536" s="47"/>
      <c r="O536" s="47"/>
      <c r="P536" s="47"/>
      <c r="Q536" s="47"/>
      <c r="R536" s="47"/>
      <c r="S536" s="47"/>
      <c r="T536" s="47"/>
      <c r="U536" s="47"/>
      <c r="V536" s="47"/>
      <c r="W536" s="47"/>
      <c r="X536" s="47"/>
      <c r="Y536" s="47"/>
      <c r="Z536" s="47"/>
      <c r="AA536" s="47"/>
      <c r="AB536" s="47"/>
      <c r="AC536" s="47"/>
      <c r="AD536" s="47"/>
    </row>
    <row r="537" spans="1:30" ht="12.75" customHeight="1" x14ac:dyDescent="0.2">
      <c r="A537" s="47"/>
      <c r="B537" s="47"/>
      <c r="C537" s="47"/>
      <c r="D537" s="47"/>
      <c r="E537" s="47"/>
      <c r="F537" s="47"/>
      <c r="G537" s="47"/>
      <c r="H537" s="47"/>
      <c r="I537" s="47"/>
      <c r="J537" s="47"/>
      <c r="K537" s="47"/>
      <c r="L537" s="47"/>
      <c r="M537" s="47"/>
      <c r="N537" s="47"/>
      <c r="O537" s="47"/>
      <c r="P537" s="47"/>
      <c r="Q537" s="47"/>
      <c r="R537" s="47"/>
      <c r="S537" s="47"/>
      <c r="T537" s="47"/>
      <c r="U537" s="47"/>
      <c r="V537" s="47"/>
      <c r="W537" s="47"/>
      <c r="X537" s="47"/>
      <c r="Y537" s="47"/>
      <c r="Z537" s="47"/>
      <c r="AA537" s="47"/>
      <c r="AB537" s="47"/>
      <c r="AC537" s="47"/>
      <c r="AD537" s="47"/>
    </row>
    <row r="538" spans="1:30" ht="12.75" customHeight="1" x14ac:dyDescent="0.2">
      <c r="A538" s="47"/>
      <c r="B538" s="47"/>
      <c r="C538" s="47"/>
      <c r="D538" s="47"/>
      <c r="E538" s="47"/>
      <c r="F538" s="47"/>
      <c r="G538" s="47"/>
      <c r="H538" s="47"/>
      <c r="I538" s="47"/>
      <c r="J538" s="47"/>
      <c r="K538" s="47"/>
      <c r="L538" s="47"/>
      <c r="M538" s="47"/>
      <c r="N538" s="47"/>
      <c r="O538" s="47"/>
      <c r="P538" s="47"/>
      <c r="Q538" s="47"/>
      <c r="R538" s="47"/>
      <c r="S538" s="47"/>
      <c r="T538" s="47"/>
      <c r="U538" s="47"/>
      <c r="V538" s="47"/>
      <c r="W538" s="47"/>
      <c r="X538" s="47"/>
      <c r="Y538" s="47"/>
      <c r="Z538" s="47"/>
      <c r="AA538" s="47"/>
      <c r="AB538" s="47"/>
      <c r="AC538" s="47"/>
      <c r="AD538" s="47"/>
    </row>
    <row r="539" spans="1:30" ht="12.75" customHeight="1" x14ac:dyDescent="0.2">
      <c r="A539" s="47"/>
      <c r="B539" s="47"/>
      <c r="C539" s="47"/>
      <c r="D539" s="47"/>
      <c r="E539" s="47"/>
      <c r="F539" s="47"/>
      <c r="G539" s="47"/>
      <c r="H539" s="47"/>
      <c r="I539" s="47"/>
      <c r="J539" s="47"/>
      <c r="K539" s="47"/>
      <c r="L539" s="47"/>
      <c r="M539" s="47"/>
      <c r="N539" s="47"/>
      <c r="O539" s="47"/>
      <c r="P539" s="47"/>
      <c r="Q539" s="47"/>
      <c r="R539" s="47"/>
      <c r="S539" s="47"/>
      <c r="T539" s="47"/>
      <c r="U539" s="47"/>
      <c r="V539" s="47"/>
      <c r="W539" s="47"/>
      <c r="X539" s="47"/>
      <c r="Y539" s="47"/>
      <c r="Z539" s="47"/>
      <c r="AA539" s="47"/>
      <c r="AB539" s="47"/>
      <c r="AC539" s="47"/>
      <c r="AD539" s="47"/>
    </row>
    <row r="540" spans="1:30" ht="12.75" customHeight="1" x14ac:dyDescent="0.2">
      <c r="A540" s="47"/>
      <c r="B540" s="47"/>
      <c r="C540" s="47"/>
      <c r="D540" s="47"/>
      <c r="E540" s="47"/>
      <c r="F540" s="47"/>
      <c r="G540" s="47"/>
      <c r="H540" s="47"/>
      <c r="I540" s="47"/>
      <c r="J540" s="47"/>
      <c r="K540" s="47"/>
      <c r="L540" s="47"/>
      <c r="M540" s="47"/>
      <c r="N540" s="47"/>
      <c r="O540" s="47"/>
      <c r="P540" s="47"/>
      <c r="Q540" s="47"/>
      <c r="R540" s="47"/>
      <c r="S540" s="47"/>
      <c r="T540" s="47"/>
      <c r="U540" s="47"/>
      <c r="V540" s="47"/>
      <c r="W540" s="47"/>
      <c r="X540" s="47"/>
      <c r="Y540" s="47"/>
      <c r="Z540" s="47"/>
      <c r="AA540" s="47"/>
      <c r="AB540" s="47"/>
      <c r="AC540" s="47"/>
      <c r="AD540" s="47"/>
    </row>
    <row r="541" spans="1:30" ht="12.75" customHeight="1" x14ac:dyDescent="0.2">
      <c r="A541" s="47"/>
      <c r="B541" s="47"/>
      <c r="C541" s="47"/>
      <c r="D541" s="47"/>
      <c r="E541" s="47"/>
      <c r="F541" s="47"/>
      <c r="G541" s="47"/>
      <c r="H541" s="47"/>
      <c r="I541" s="47"/>
      <c r="J541" s="47"/>
      <c r="K541" s="47"/>
      <c r="L541" s="47"/>
      <c r="M541" s="47"/>
      <c r="N541" s="47"/>
      <c r="O541" s="47"/>
      <c r="P541" s="47"/>
      <c r="Q541" s="47"/>
      <c r="R541" s="47"/>
      <c r="S541" s="47"/>
      <c r="T541" s="47"/>
      <c r="U541" s="47"/>
      <c r="V541" s="47"/>
      <c r="W541" s="47"/>
      <c r="X541" s="47"/>
      <c r="Y541" s="47"/>
      <c r="Z541" s="47"/>
      <c r="AA541" s="47"/>
      <c r="AB541" s="47"/>
      <c r="AC541" s="47"/>
      <c r="AD541" s="47"/>
    </row>
    <row r="542" spans="1:30" ht="12.75" customHeight="1" x14ac:dyDescent="0.2">
      <c r="A542" s="47"/>
      <c r="B542" s="47"/>
      <c r="C542" s="47"/>
      <c r="D542" s="47"/>
      <c r="E542" s="47"/>
      <c r="F542" s="47"/>
      <c r="G542" s="47"/>
      <c r="H542" s="47"/>
      <c r="I542" s="47"/>
      <c r="J542" s="47"/>
      <c r="K542" s="47"/>
      <c r="L542" s="47"/>
      <c r="M542" s="47"/>
      <c r="N542" s="47"/>
      <c r="O542" s="47"/>
      <c r="P542" s="47"/>
      <c r="Q542" s="47"/>
      <c r="R542" s="47"/>
      <c r="S542" s="47"/>
      <c r="T542" s="47"/>
      <c r="U542" s="47"/>
      <c r="V542" s="47"/>
      <c r="W542" s="47"/>
      <c r="X542" s="47"/>
      <c r="Y542" s="47"/>
      <c r="Z542" s="47"/>
      <c r="AA542" s="47"/>
      <c r="AB542" s="47"/>
      <c r="AC542" s="47"/>
      <c r="AD542" s="47"/>
    </row>
    <row r="543" spans="1:30" ht="12.75" customHeight="1" x14ac:dyDescent="0.2">
      <c r="A543" s="47"/>
      <c r="B543" s="47"/>
      <c r="C543" s="47"/>
      <c r="D543" s="47"/>
      <c r="E543" s="47"/>
      <c r="F543" s="47"/>
      <c r="G543" s="47"/>
      <c r="H543" s="47"/>
      <c r="I543" s="47"/>
      <c r="J543" s="47"/>
      <c r="K543" s="47"/>
      <c r="L543" s="47"/>
      <c r="M543" s="47"/>
      <c r="N543" s="47"/>
      <c r="O543" s="47"/>
      <c r="P543" s="47"/>
      <c r="Q543" s="47"/>
      <c r="R543" s="47"/>
      <c r="S543" s="47"/>
      <c r="T543" s="47"/>
      <c r="U543" s="47"/>
      <c r="V543" s="47"/>
      <c r="W543" s="47"/>
      <c r="X543" s="47"/>
      <c r="Y543" s="47"/>
      <c r="Z543" s="47"/>
      <c r="AA543" s="47"/>
      <c r="AB543" s="47"/>
      <c r="AC543" s="47"/>
      <c r="AD543" s="47"/>
    </row>
    <row r="544" spans="1:30" ht="12.75" customHeight="1" x14ac:dyDescent="0.2">
      <c r="A544" s="47"/>
      <c r="B544" s="47"/>
      <c r="C544" s="47"/>
      <c r="D544" s="47"/>
      <c r="E544" s="47"/>
      <c r="F544" s="47"/>
      <c r="G544" s="47"/>
      <c r="H544" s="47"/>
      <c r="I544" s="47"/>
      <c r="J544" s="47"/>
      <c r="K544" s="47"/>
      <c r="L544" s="47"/>
      <c r="M544" s="47"/>
      <c r="N544" s="47"/>
      <c r="O544" s="47"/>
      <c r="P544" s="47"/>
      <c r="Q544" s="47"/>
      <c r="R544" s="47"/>
      <c r="S544" s="47"/>
      <c r="T544" s="47"/>
      <c r="U544" s="47"/>
      <c r="V544" s="47"/>
      <c r="W544" s="47"/>
      <c r="X544" s="47"/>
      <c r="Y544" s="47"/>
      <c r="Z544" s="47"/>
      <c r="AA544" s="47"/>
      <c r="AB544" s="47"/>
      <c r="AC544" s="47"/>
      <c r="AD544" s="47"/>
    </row>
    <row r="545" spans="1:30" ht="12.75" customHeight="1" x14ac:dyDescent="0.2">
      <c r="A545" s="47"/>
      <c r="B545" s="47"/>
      <c r="C545" s="47"/>
      <c r="D545" s="47"/>
      <c r="E545" s="47"/>
      <c r="F545" s="47"/>
      <c r="G545" s="47"/>
      <c r="H545" s="47"/>
      <c r="I545" s="47"/>
      <c r="J545" s="47"/>
      <c r="K545" s="47"/>
      <c r="L545" s="47"/>
      <c r="M545" s="47"/>
      <c r="N545" s="47"/>
      <c r="O545" s="47"/>
      <c r="P545" s="47"/>
      <c r="Q545" s="47"/>
      <c r="R545" s="47"/>
      <c r="S545" s="47"/>
      <c r="T545" s="47"/>
      <c r="U545" s="47"/>
      <c r="V545" s="47"/>
      <c r="W545" s="47"/>
      <c r="X545" s="47"/>
      <c r="Y545" s="47"/>
      <c r="Z545" s="47"/>
      <c r="AA545" s="47"/>
      <c r="AB545" s="47"/>
      <c r="AC545" s="47"/>
      <c r="AD545" s="47"/>
    </row>
    <row r="546" spans="1:30" ht="12.75" customHeight="1" x14ac:dyDescent="0.2">
      <c r="A546" s="47"/>
      <c r="B546" s="47"/>
      <c r="C546" s="47"/>
      <c r="D546" s="47"/>
      <c r="E546" s="47"/>
      <c r="F546" s="47"/>
      <c r="G546" s="47"/>
      <c r="H546" s="47"/>
      <c r="I546" s="47"/>
      <c r="J546" s="47"/>
      <c r="K546" s="47"/>
      <c r="L546" s="47"/>
      <c r="M546" s="47"/>
      <c r="N546" s="47"/>
      <c r="O546" s="47"/>
      <c r="P546" s="47"/>
      <c r="Q546" s="47"/>
      <c r="R546" s="47"/>
      <c r="S546" s="47"/>
      <c r="T546" s="47"/>
      <c r="U546" s="47"/>
      <c r="V546" s="47"/>
      <c r="W546" s="47"/>
      <c r="X546" s="47"/>
      <c r="Y546" s="47"/>
      <c r="Z546" s="47"/>
      <c r="AA546" s="47"/>
      <c r="AB546" s="47"/>
      <c r="AC546" s="47"/>
      <c r="AD546" s="47"/>
    </row>
    <row r="547" spans="1:30" ht="12.75" customHeight="1" x14ac:dyDescent="0.2">
      <c r="A547" s="47"/>
      <c r="B547" s="47"/>
      <c r="C547" s="47"/>
      <c r="D547" s="47"/>
      <c r="E547" s="47"/>
      <c r="F547" s="47"/>
      <c r="G547" s="47"/>
      <c r="H547" s="47"/>
      <c r="I547" s="47"/>
      <c r="J547" s="47"/>
      <c r="K547" s="47"/>
      <c r="L547" s="47"/>
      <c r="M547" s="47"/>
      <c r="N547" s="47"/>
      <c r="O547" s="47"/>
      <c r="P547" s="47"/>
      <c r="Q547" s="47"/>
      <c r="R547" s="47"/>
      <c r="S547" s="47"/>
      <c r="T547" s="47"/>
      <c r="U547" s="47"/>
      <c r="V547" s="47"/>
      <c r="W547" s="47"/>
      <c r="X547" s="47"/>
      <c r="Y547" s="47"/>
      <c r="Z547" s="47"/>
      <c r="AA547" s="47"/>
      <c r="AB547" s="47"/>
      <c r="AC547" s="47"/>
      <c r="AD547" s="47"/>
    </row>
    <row r="548" spans="1:30" ht="12.75" customHeight="1" x14ac:dyDescent="0.2">
      <c r="A548" s="47"/>
      <c r="B548" s="47"/>
      <c r="C548" s="47"/>
      <c r="D548" s="47"/>
      <c r="E548" s="47"/>
      <c r="F548" s="47"/>
      <c r="G548" s="47"/>
      <c r="H548" s="47"/>
      <c r="I548" s="47"/>
      <c r="J548" s="47"/>
      <c r="K548" s="47"/>
      <c r="L548" s="47"/>
      <c r="M548" s="47"/>
      <c r="N548" s="47"/>
      <c r="O548" s="47"/>
      <c r="P548" s="47"/>
      <c r="Q548" s="47"/>
      <c r="R548" s="47"/>
      <c r="S548" s="47"/>
      <c r="T548" s="47"/>
      <c r="U548" s="47"/>
      <c r="V548" s="47"/>
      <c r="W548" s="47"/>
      <c r="X548" s="47"/>
      <c r="Y548" s="47"/>
      <c r="Z548" s="47"/>
      <c r="AA548" s="47"/>
      <c r="AB548" s="47"/>
      <c r="AC548" s="47"/>
      <c r="AD548" s="47"/>
    </row>
    <row r="549" spans="1:30" ht="12.75" customHeight="1" x14ac:dyDescent="0.2">
      <c r="A549" s="47"/>
      <c r="B549" s="47"/>
      <c r="C549" s="47"/>
      <c r="D549" s="47"/>
      <c r="E549" s="47"/>
      <c r="F549" s="47"/>
      <c r="G549" s="47"/>
      <c r="H549" s="47"/>
      <c r="I549" s="47"/>
      <c r="J549" s="47"/>
      <c r="K549" s="47"/>
      <c r="L549" s="47"/>
      <c r="M549" s="47"/>
      <c r="N549" s="47"/>
      <c r="O549" s="47"/>
      <c r="P549" s="47"/>
      <c r="Q549" s="47"/>
      <c r="R549" s="47"/>
      <c r="S549" s="47"/>
      <c r="T549" s="47"/>
      <c r="U549" s="47"/>
      <c r="V549" s="47"/>
      <c r="W549" s="47"/>
      <c r="X549" s="47"/>
      <c r="Y549" s="47"/>
      <c r="Z549" s="47"/>
      <c r="AA549" s="47"/>
      <c r="AB549" s="47"/>
      <c r="AC549" s="47"/>
      <c r="AD549" s="47"/>
    </row>
    <row r="550" spans="1:30" ht="12.75" customHeight="1" x14ac:dyDescent="0.2">
      <c r="A550" s="47"/>
      <c r="B550" s="47"/>
      <c r="C550" s="47"/>
      <c r="D550" s="47"/>
      <c r="E550" s="47"/>
      <c r="F550" s="47"/>
      <c r="G550" s="47"/>
      <c r="H550" s="47"/>
      <c r="I550" s="47"/>
      <c r="J550" s="47"/>
      <c r="K550" s="47"/>
      <c r="L550" s="47"/>
      <c r="M550" s="47"/>
      <c r="N550" s="47"/>
      <c r="O550" s="47"/>
      <c r="P550" s="47"/>
      <c r="Q550" s="47"/>
      <c r="R550" s="47"/>
      <c r="S550" s="47"/>
      <c r="T550" s="47"/>
      <c r="U550" s="47"/>
      <c r="V550" s="47"/>
      <c r="W550" s="47"/>
      <c r="X550" s="47"/>
      <c r="Y550" s="47"/>
      <c r="Z550" s="47"/>
      <c r="AA550" s="47"/>
      <c r="AB550" s="47"/>
      <c r="AC550" s="47"/>
      <c r="AD550" s="47"/>
    </row>
    <row r="551" spans="1:30" ht="12.75" customHeight="1" x14ac:dyDescent="0.2">
      <c r="A551" s="47"/>
      <c r="B551" s="47"/>
      <c r="C551" s="47"/>
      <c r="D551" s="47"/>
      <c r="E551" s="47"/>
      <c r="F551" s="47"/>
      <c r="G551" s="47"/>
      <c r="H551" s="47"/>
      <c r="I551" s="47"/>
      <c r="J551" s="47"/>
      <c r="K551" s="47"/>
      <c r="L551" s="47"/>
      <c r="M551" s="47"/>
      <c r="N551" s="47"/>
      <c r="O551" s="47"/>
      <c r="P551" s="47"/>
      <c r="Q551" s="47"/>
      <c r="R551" s="47"/>
      <c r="S551" s="47"/>
      <c r="T551" s="47"/>
      <c r="U551" s="47"/>
      <c r="V551" s="47"/>
      <c r="W551" s="47"/>
      <c r="X551" s="47"/>
      <c r="Y551" s="47"/>
      <c r="Z551" s="47"/>
      <c r="AA551" s="47"/>
      <c r="AB551" s="47"/>
      <c r="AC551" s="47"/>
      <c r="AD551" s="47"/>
    </row>
    <row r="552" spans="1:30" ht="12.75" customHeight="1" x14ac:dyDescent="0.2">
      <c r="A552" s="47"/>
      <c r="B552" s="47"/>
      <c r="C552" s="47"/>
      <c r="D552" s="47"/>
      <c r="E552" s="47"/>
      <c r="F552" s="47"/>
      <c r="G552" s="47"/>
      <c r="H552" s="47"/>
      <c r="I552" s="47"/>
      <c r="J552" s="47"/>
      <c r="K552" s="47"/>
      <c r="L552" s="47"/>
      <c r="M552" s="47"/>
      <c r="N552" s="47"/>
      <c r="O552" s="47"/>
      <c r="P552" s="47"/>
      <c r="Q552" s="47"/>
      <c r="R552" s="47"/>
      <c r="S552" s="47"/>
      <c r="T552" s="47"/>
      <c r="U552" s="47"/>
      <c r="V552" s="47"/>
      <c r="W552" s="47"/>
      <c r="X552" s="47"/>
      <c r="Y552" s="47"/>
      <c r="Z552" s="47"/>
      <c r="AA552" s="47"/>
      <c r="AB552" s="47"/>
      <c r="AC552" s="47"/>
      <c r="AD552" s="47"/>
    </row>
    <row r="553" spans="1:30" ht="12.75" customHeight="1" x14ac:dyDescent="0.2">
      <c r="A553" s="47"/>
      <c r="B553" s="47"/>
      <c r="C553" s="47"/>
      <c r="D553" s="47"/>
      <c r="E553" s="47"/>
      <c r="F553" s="47"/>
      <c r="G553" s="47"/>
      <c r="H553" s="47"/>
      <c r="I553" s="47"/>
      <c r="J553" s="47"/>
      <c r="K553" s="47"/>
      <c r="L553" s="47"/>
      <c r="M553" s="47"/>
      <c r="N553" s="47"/>
      <c r="O553" s="47"/>
      <c r="P553" s="47"/>
      <c r="Q553" s="47"/>
      <c r="R553" s="47"/>
      <c r="S553" s="47"/>
      <c r="T553" s="47"/>
      <c r="U553" s="47"/>
      <c r="V553" s="47"/>
      <c r="W553" s="47"/>
      <c r="X553" s="47"/>
      <c r="Y553" s="47"/>
      <c r="Z553" s="47"/>
      <c r="AA553" s="47"/>
      <c r="AB553" s="47"/>
      <c r="AC553" s="47"/>
      <c r="AD553" s="47"/>
    </row>
    <row r="554" spans="1:30" ht="12.75" customHeight="1" x14ac:dyDescent="0.2">
      <c r="A554" s="47"/>
      <c r="B554" s="47"/>
      <c r="C554" s="47"/>
      <c r="D554" s="47"/>
      <c r="E554" s="47"/>
      <c r="F554" s="47"/>
      <c r="G554" s="47"/>
      <c r="H554" s="47"/>
      <c r="I554" s="47"/>
      <c r="J554" s="47"/>
      <c r="K554" s="47"/>
      <c r="L554" s="47"/>
      <c r="M554" s="47"/>
      <c r="N554" s="47"/>
      <c r="O554" s="47"/>
      <c r="P554" s="47"/>
      <c r="Q554" s="47"/>
      <c r="R554" s="47"/>
      <c r="S554" s="47"/>
      <c r="T554" s="47"/>
      <c r="U554" s="47"/>
      <c r="V554" s="47"/>
      <c r="W554" s="47"/>
      <c r="X554" s="47"/>
      <c r="Y554" s="47"/>
      <c r="Z554" s="47"/>
      <c r="AA554" s="47"/>
      <c r="AB554" s="47"/>
      <c r="AC554" s="47"/>
      <c r="AD554" s="47"/>
    </row>
    <row r="555" spans="1:30" ht="12.75" customHeight="1" x14ac:dyDescent="0.2">
      <c r="A555" s="47"/>
      <c r="B555" s="47"/>
      <c r="C555" s="47"/>
      <c r="D555" s="47"/>
      <c r="E555" s="47"/>
      <c r="F555" s="47"/>
      <c r="G555" s="47"/>
      <c r="H555" s="47"/>
      <c r="I555" s="47"/>
      <c r="J555" s="47"/>
      <c r="K555" s="47"/>
      <c r="L555" s="47"/>
      <c r="M555" s="47"/>
      <c r="N555" s="47"/>
      <c r="O555" s="47"/>
      <c r="P555" s="47"/>
      <c r="Q555" s="47"/>
      <c r="R555" s="47"/>
      <c r="S555" s="47"/>
      <c r="T555" s="47"/>
      <c r="U555" s="47"/>
      <c r="V555" s="47"/>
      <c r="W555" s="47"/>
      <c r="X555" s="47"/>
      <c r="Y555" s="47"/>
      <c r="Z555" s="47"/>
      <c r="AA555" s="47"/>
      <c r="AB555" s="47"/>
      <c r="AC555" s="47"/>
      <c r="AD555" s="47"/>
    </row>
    <row r="556" spans="1:30" ht="12.75" customHeight="1" x14ac:dyDescent="0.2">
      <c r="A556" s="47"/>
      <c r="B556" s="47"/>
      <c r="C556" s="47"/>
      <c r="D556" s="47"/>
      <c r="E556" s="47"/>
      <c r="F556" s="47"/>
      <c r="G556" s="47"/>
      <c r="H556" s="47"/>
      <c r="I556" s="47"/>
      <c r="J556" s="47"/>
      <c r="K556" s="47"/>
      <c r="L556" s="47"/>
      <c r="M556" s="47"/>
      <c r="N556" s="47"/>
      <c r="O556" s="47"/>
      <c r="P556" s="47"/>
      <c r="Q556" s="47"/>
      <c r="R556" s="47"/>
      <c r="S556" s="47"/>
      <c r="T556" s="47"/>
      <c r="U556" s="47"/>
      <c r="V556" s="47"/>
      <c r="W556" s="47"/>
      <c r="X556" s="47"/>
      <c r="Y556" s="47"/>
      <c r="Z556" s="47"/>
      <c r="AA556" s="47"/>
      <c r="AB556" s="47"/>
      <c r="AC556" s="47"/>
      <c r="AD556" s="47"/>
    </row>
    <row r="557" spans="1:30" ht="12.75" customHeight="1" x14ac:dyDescent="0.2">
      <c r="A557" s="47"/>
      <c r="B557" s="47"/>
      <c r="C557" s="47"/>
      <c r="D557" s="47"/>
      <c r="E557" s="47"/>
      <c r="F557" s="47"/>
      <c r="G557" s="47"/>
      <c r="H557" s="47"/>
      <c r="I557" s="47"/>
      <c r="J557" s="47"/>
      <c r="K557" s="47"/>
      <c r="L557" s="47"/>
      <c r="M557" s="47"/>
      <c r="N557" s="47"/>
      <c r="O557" s="47"/>
      <c r="P557" s="47"/>
      <c r="Q557" s="47"/>
      <c r="R557" s="47"/>
      <c r="S557" s="47"/>
      <c r="T557" s="47"/>
      <c r="U557" s="47"/>
      <c r="V557" s="47"/>
      <c r="W557" s="47"/>
      <c r="X557" s="47"/>
      <c r="Y557" s="47"/>
      <c r="Z557" s="47"/>
      <c r="AA557" s="47"/>
      <c r="AB557" s="47"/>
      <c r="AC557" s="47"/>
      <c r="AD557" s="47"/>
    </row>
    <row r="558" spans="1:30" ht="12.75" customHeight="1" x14ac:dyDescent="0.2">
      <c r="A558" s="47"/>
      <c r="B558" s="47"/>
      <c r="C558" s="47"/>
      <c r="D558" s="47"/>
      <c r="E558" s="47"/>
      <c r="F558" s="47"/>
      <c r="G558" s="47"/>
      <c r="H558" s="47"/>
      <c r="I558" s="47"/>
      <c r="J558" s="47"/>
      <c r="K558" s="47"/>
      <c r="L558" s="47"/>
      <c r="M558" s="47"/>
      <c r="N558" s="47"/>
      <c r="O558" s="47"/>
      <c r="P558" s="47"/>
      <c r="Q558" s="47"/>
      <c r="R558" s="47"/>
      <c r="S558" s="47"/>
      <c r="T558" s="47"/>
      <c r="U558" s="47"/>
      <c r="V558" s="47"/>
      <c r="W558" s="47"/>
      <c r="X558" s="47"/>
      <c r="Y558" s="47"/>
      <c r="Z558" s="47"/>
      <c r="AA558" s="47"/>
      <c r="AB558" s="47"/>
      <c r="AC558" s="47"/>
      <c r="AD558" s="47"/>
    </row>
    <row r="559" spans="1:30" ht="12.75" customHeight="1" x14ac:dyDescent="0.2">
      <c r="A559" s="47"/>
      <c r="B559" s="47"/>
      <c r="C559" s="47"/>
      <c r="D559" s="47"/>
      <c r="E559" s="47"/>
      <c r="F559" s="47"/>
      <c r="G559" s="47"/>
      <c r="H559" s="47"/>
      <c r="I559" s="47"/>
      <c r="J559" s="47"/>
      <c r="K559" s="47"/>
      <c r="L559" s="47"/>
      <c r="M559" s="47"/>
      <c r="N559" s="47"/>
      <c r="O559" s="47"/>
      <c r="P559" s="47"/>
      <c r="Q559" s="47"/>
      <c r="R559" s="47"/>
      <c r="S559" s="47"/>
      <c r="T559" s="47"/>
      <c r="U559" s="47"/>
      <c r="V559" s="47"/>
      <c r="W559" s="47"/>
      <c r="X559" s="47"/>
      <c r="Y559" s="47"/>
      <c r="Z559" s="47"/>
      <c r="AA559" s="47"/>
      <c r="AB559" s="47"/>
      <c r="AC559" s="47"/>
      <c r="AD559" s="47"/>
    </row>
    <row r="560" spans="1:30" ht="12.75" customHeight="1" x14ac:dyDescent="0.2">
      <c r="A560" s="47"/>
      <c r="B560" s="47"/>
      <c r="C560" s="47"/>
      <c r="D560" s="47"/>
      <c r="E560" s="47"/>
      <c r="F560" s="47"/>
      <c r="G560" s="47"/>
      <c r="H560" s="47"/>
      <c r="I560" s="47"/>
      <c r="J560" s="47"/>
      <c r="K560" s="47"/>
      <c r="L560" s="47"/>
      <c r="M560" s="47"/>
      <c r="N560" s="47"/>
      <c r="O560" s="47"/>
      <c r="P560" s="47"/>
      <c r="Q560" s="47"/>
      <c r="R560" s="47"/>
      <c r="S560" s="47"/>
      <c r="T560" s="47"/>
      <c r="U560" s="47"/>
      <c r="V560" s="47"/>
      <c r="W560" s="47"/>
      <c r="X560" s="47"/>
      <c r="Y560" s="47"/>
      <c r="Z560" s="47"/>
      <c r="AA560" s="47"/>
      <c r="AB560" s="47"/>
      <c r="AC560" s="47"/>
      <c r="AD560" s="47"/>
    </row>
    <row r="561" spans="1:30" ht="12.75" customHeight="1" x14ac:dyDescent="0.2">
      <c r="A561" s="47"/>
      <c r="B561" s="47"/>
      <c r="C561" s="47"/>
      <c r="D561" s="47"/>
      <c r="E561" s="47"/>
      <c r="F561" s="47"/>
      <c r="G561" s="47"/>
      <c r="H561" s="47"/>
      <c r="I561" s="47"/>
      <c r="J561" s="47"/>
      <c r="K561" s="47"/>
      <c r="L561" s="47"/>
      <c r="M561" s="47"/>
      <c r="N561" s="47"/>
      <c r="O561" s="47"/>
      <c r="P561" s="47"/>
      <c r="Q561" s="47"/>
      <c r="R561" s="47"/>
      <c r="S561" s="47"/>
      <c r="T561" s="47"/>
      <c r="U561" s="47"/>
      <c r="V561" s="47"/>
      <c r="W561" s="47"/>
      <c r="X561" s="47"/>
      <c r="Y561" s="47"/>
      <c r="Z561" s="47"/>
      <c r="AA561" s="47"/>
      <c r="AB561" s="47"/>
      <c r="AC561" s="47"/>
      <c r="AD561" s="47"/>
    </row>
    <row r="562" spans="1:30" ht="12.75" customHeight="1" x14ac:dyDescent="0.2">
      <c r="A562" s="47"/>
      <c r="B562" s="47"/>
      <c r="C562" s="47"/>
      <c r="D562" s="47"/>
      <c r="E562" s="47"/>
      <c r="F562" s="47"/>
      <c r="G562" s="47"/>
      <c r="H562" s="47"/>
      <c r="I562" s="47"/>
      <c r="J562" s="47"/>
      <c r="K562" s="47"/>
      <c r="L562" s="47"/>
      <c r="M562" s="47"/>
      <c r="N562" s="47"/>
      <c r="O562" s="47"/>
      <c r="P562" s="47"/>
      <c r="Q562" s="47"/>
      <c r="R562" s="47"/>
      <c r="S562" s="47"/>
      <c r="T562" s="47"/>
      <c r="U562" s="47"/>
      <c r="V562" s="47"/>
      <c r="W562" s="47"/>
      <c r="X562" s="47"/>
      <c r="Y562" s="47"/>
      <c r="Z562" s="47"/>
      <c r="AA562" s="47"/>
      <c r="AB562" s="47"/>
      <c r="AC562" s="47"/>
      <c r="AD562" s="47"/>
    </row>
    <row r="563" spans="1:30" ht="12.75" customHeight="1" x14ac:dyDescent="0.2">
      <c r="A563" s="47"/>
      <c r="B563" s="47"/>
      <c r="C563" s="47"/>
      <c r="D563" s="47"/>
      <c r="E563" s="47"/>
      <c r="F563" s="47"/>
      <c r="G563" s="47"/>
      <c r="H563" s="47"/>
      <c r="I563" s="47"/>
      <c r="J563" s="47"/>
      <c r="K563" s="47"/>
      <c r="L563" s="47"/>
      <c r="M563" s="47"/>
      <c r="N563" s="47"/>
      <c r="O563" s="47"/>
      <c r="P563" s="47"/>
      <c r="Q563" s="47"/>
      <c r="R563" s="47"/>
      <c r="S563" s="47"/>
      <c r="T563" s="47"/>
      <c r="U563" s="47"/>
      <c r="V563" s="47"/>
      <c r="W563" s="47"/>
      <c r="X563" s="47"/>
      <c r="Y563" s="47"/>
      <c r="Z563" s="47"/>
      <c r="AA563" s="47"/>
      <c r="AB563" s="47"/>
      <c r="AC563" s="47"/>
      <c r="AD563" s="47"/>
    </row>
    <row r="564" spans="1:30" ht="12.75" customHeight="1" x14ac:dyDescent="0.2">
      <c r="A564" s="47"/>
      <c r="B564" s="47"/>
      <c r="C564" s="47"/>
      <c r="D564" s="47"/>
      <c r="E564" s="47"/>
      <c r="F564" s="47"/>
      <c r="G564" s="47"/>
      <c r="H564" s="47"/>
      <c r="I564" s="47"/>
      <c r="J564" s="47"/>
      <c r="K564" s="47"/>
      <c r="L564" s="47"/>
      <c r="M564" s="47"/>
      <c r="N564" s="47"/>
      <c r="O564" s="47"/>
      <c r="P564" s="47"/>
      <c r="Q564" s="47"/>
      <c r="R564" s="47"/>
      <c r="S564" s="47"/>
      <c r="T564" s="47"/>
      <c r="U564" s="47"/>
      <c r="V564" s="47"/>
      <c r="W564" s="47"/>
      <c r="X564" s="47"/>
      <c r="Y564" s="47"/>
      <c r="Z564" s="47"/>
      <c r="AA564" s="47"/>
      <c r="AB564" s="47"/>
      <c r="AC564" s="47"/>
      <c r="AD564" s="47"/>
    </row>
    <row r="565" spans="1:30" ht="12.75" customHeight="1" x14ac:dyDescent="0.2">
      <c r="A565" s="47"/>
      <c r="B565" s="47"/>
      <c r="C565" s="47"/>
      <c r="D565" s="47"/>
      <c r="E565" s="47"/>
      <c r="F565" s="47"/>
      <c r="G565" s="47"/>
      <c r="H565" s="47"/>
      <c r="I565" s="47"/>
      <c r="J565" s="47"/>
      <c r="K565" s="47"/>
      <c r="L565" s="47"/>
      <c r="M565" s="47"/>
      <c r="N565" s="47"/>
      <c r="O565" s="47"/>
      <c r="P565" s="47"/>
      <c r="Q565" s="47"/>
      <c r="R565" s="47"/>
      <c r="S565" s="47"/>
      <c r="T565" s="47"/>
      <c r="U565" s="47"/>
      <c r="V565" s="47"/>
      <c r="W565" s="47"/>
      <c r="X565" s="47"/>
      <c r="Y565" s="47"/>
      <c r="Z565" s="47"/>
      <c r="AA565" s="47"/>
      <c r="AB565" s="47"/>
      <c r="AC565" s="47"/>
      <c r="AD565" s="47"/>
    </row>
    <row r="566" spans="1:30" ht="12.75" customHeight="1" x14ac:dyDescent="0.2">
      <c r="A566" s="47"/>
      <c r="B566" s="47"/>
      <c r="C566" s="47"/>
      <c r="D566" s="47"/>
      <c r="E566" s="47"/>
      <c r="F566" s="47"/>
      <c r="G566" s="47"/>
      <c r="H566" s="47"/>
      <c r="I566" s="47"/>
      <c r="J566" s="47"/>
      <c r="K566" s="47"/>
      <c r="L566" s="47"/>
      <c r="M566" s="47"/>
      <c r="N566" s="47"/>
      <c r="O566" s="47"/>
      <c r="P566" s="47"/>
      <c r="Q566" s="47"/>
      <c r="R566" s="47"/>
      <c r="S566" s="47"/>
      <c r="T566" s="47"/>
      <c r="U566" s="47"/>
      <c r="V566" s="47"/>
      <c r="W566" s="47"/>
      <c r="X566" s="47"/>
      <c r="Y566" s="47"/>
      <c r="Z566" s="47"/>
      <c r="AA566" s="47"/>
      <c r="AB566" s="47"/>
      <c r="AC566" s="47"/>
      <c r="AD566" s="47"/>
    </row>
    <row r="567" spans="1:30" ht="12.75" customHeight="1" x14ac:dyDescent="0.2">
      <c r="A567" s="47"/>
      <c r="B567" s="47"/>
      <c r="C567" s="47"/>
      <c r="D567" s="47"/>
      <c r="E567" s="47"/>
      <c r="F567" s="47"/>
      <c r="G567" s="47"/>
      <c r="H567" s="47"/>
      <c r="I567" s="47"/>
      <c r="J567" s="47"/>
      <c r="K567" s="47"/>
      <c r="L567" s="47"/>
      <c r="M567" s="47"/>
      <c r="N567" s="47"/>
      <c r="O567" s="47"/>
      <c r="P567" s="47"/>
      <c r="Q567" s="47"/>
      <c r="R567" s="47"/>
      <c r="S567" s="47"/>
      <c r="T567" s="47"/>
      <c r="U567" s="47"/>
      <c r="V567" s="47"/>
      <c r="W567" s="47"/>
      <c r="X567" s="47"/>
      <c r="Y567" s="47"/>
      <c r="Z567" s="47"/>
      <c r="AA567" s="47"/>
      <c r="AB567" s="47"/>
      <c r="AC567" s="47"/>
      <c r="AD567" s="47"/>
    </row>
    <row r="568" spans="1:30" ht="12.75" customHeight="1" x14ac:dyDescent="0.2">
      <c r="A568" s="47"/>
      <c r="B568" s="47"/>
      <c r="C568" s="47"/>
      <c r="D568" s="47"/>
      <c r="E568" s="47"/>
      <c r="F568" s="47"/>
      <c r="G568" s="47"/>
      <c r="H568" s="47"/>
      <c r="I568" s="47"/>
      <c r="J568" s="47"/>
      <c r="K568" s="47"/>
      <c r="L568" s="47"/>
      <c r="M568" s="47"/>
      <c r="N568" s="47"/>
      <c r="O568" s="47"/>
      <c r="P568" s="47"/>
      <c r="Q568" s="47"/>
      <c r="R568" s="47"/>
      <c r="S568" s="47"/>
      <c r="T568" s="47"/>
      <c r="U568" s="47"/>
      <c r="V568" s="47"/>
      <c r="W568" s="47"/>
      <c r="X568" s="47"/>
      <c r="Y568" s="47"/>
      <c r="Z568" s="47"/>
      <c r="AA568" s="47"/>
      <c r="AB568" s="47"/>
      <c r="AC568" s="47"/>
      <c r="AD568" s="47"/>
    </row>
    <row r="569" spans="1:30" ht="12.75" customHeight="1" x14ac:dyDescent="0.2">
      <c r="A569" s="47"/>
      <c r="B569" s="47"/>
      <c r="C569" s="47"/>
      <c r="D569" s="47"/>
      <c r="E569" s="47"/>
      <c r="F569" s="47"/>
      <c r="G569" s="47"/>
      <c r="H569" s="47"/>
      <c r="I569" s="47"/>
      <c r="J569" s="47"/>
      <c r="K569" s="47"/>
      <c r="L569" s="47"/>
      <c r="M569" s="47"/>
      <c r="N569" s="47"/>
      <c r="O569" s="47"/>
      <c r="P569" s="47"/>
      <c r="Q569" s="47"/>
      <c r="R569" s="47"/>
      <c r="S569" s="47"/>
      <c r="T569" s="47"/>
      <c r="U569" s="47"/>
      <c r="V569" s="47"/>
      <c r="W569" s="47"/>
      <c r="X569" s="47"/>
      <c r="Y569" s="47"/>
      <c r="Z569" s="47"/>
      <c r="AA569" s="47"/>
      <c r="AB569" s="47"/>
      <c r="AC569" s="47"/>
      <c r="AD569" s="47"/>
    </row>
    <row r="570" spans="1:30" ht="12.75" customHeight="1" x14ac:dyDescent="0.2">
      <c r="A570" s="47"/>
      <c r="B570" s="47"/>
      <c r="C570" s="47"/>
      <c r="D570" s="47"/>
      <c r="E570" s="47"/>
      <c r="F570" s="47"/>
      <c r="G570" s="47"/>
      <c r="H570" s="47"/>
      <c r="I570" s="47"/>
      <c r="J570" s="47"/>
      <c r="K570" s="47"/>
      <c r="L570" s="47"/>
      <c r="M570" s="47"/>
      <c r="N570" s="47"/>
      <c r="O570" s="47"/>
      <c r="P570" s="47"/>
      <c r="Q570" s="47"/>
      <c r="R570" s="47"/>
      <c r="S570" s="47"/>
      <c r="T570" s="47"/>
      <c r="U570" s="47"/>
      <c r="V570" s="47"/>
      <c r="W570" s="47"/>
      <c r="X570" s="47"/>
      <c r="Y570" s="47"/>
      <c r="Z570" s="47"/>
      <c r="AA570" s="47"/>
      <c r="AB570" s="47"/>
      <c r="AC570" s="47"/>
      <c r="AD570" s="47"/>
    </row>
    <row r="571" spans="1:30" ht="12.75" customHeight="1" x14ac:dyDescent="0.2">
      <c r="A571" s="47"/>
      <c r="B571" s="47"/>
      <c r="C571" s="47"/>
      <c r="D571" s="47"/>
      <c r="E571" s="47"/>
      <c r="F571" s="47"/>
      <c r="G571" s="47"/>
      <c r="H571" s="47"/>
      <c r="I571" s="47"/>
      <c r="J571" s="47"/>
      <c r="K571" s="47"/>
      <c r="L571" s="47"/>
      <c r="M571" s="47"/>
      <c r="N571" s="47"/>
      <c r="O571" s="47"/>
      <c r="P571" s="47"/>
      <c r="Q571" s="47"/>
      <c r="R571" s="47"/>
      <c r="S571" s="47"/>
      <c r="T571" s="47"/>
      <c r="U571" s="47"/>
      <c r="V571" s="47"/>
      <c r="W571" s="47"/>
      <c r="X571" s="47"/>
      <c r="Y571" s="47"/>
      <c r="Z571" s="47"/>
      <c r="AA571" s="47"/>
      <c r="AB571" s="47"/>
      <c r="AC571" s="47"/>
      <c r="AD571" s="47"/>
    </row>
    <row r="572" spans="1:30" ht="12.75" customHeight="1" x14ac:dyDescent="0.2">
      <c r="A572" s="47"/>
      <c r="B572" s="47"/>
      <c r="C572" s="47"/>
      <c r="D572" s="47"/>
      <c r="E572" s="47"/>
      <c r="F572" s="47"/>
      <c r="G572" s="47"/>
      <c r="H572" s="47"/>
      <c r="I572" s="47"/>
      <c r="J572" s="47"/>
      <c r="K572" s="47"/>
      <c r="L572" s="47"/>
      <c r="M572" s="47"/>
      <c r="N572" s="47"/>
      <c r="O572" s="47"/>
      <c r="P572" s="47"/>
      <c r="Q572" s="47"/>
      <c r="R572" s="47"/>
      <c r="S572" s="47"/>
      <c r="T572" s="47"/>
      <c r="U572" s="47"/>
      <c r="V572" s="47"/>
      <c r="W572" s="47"/>
      <c r="X572" s="47"/>
      <c r="Y572" s="47"/>
      <c r="Z572" s="47"/>
      <c r="AA572" s="47"/>
      <c r="AB572" s="47"/>
      <c r="AC572" s="47"/>
      <c r="AD572" s="47"/>
    </row>
    <row r="573" spans="1:30" ht="12.75" customHeight="1" x14ac:dyDescent="0.2">
      <c r="A573" s="47"/>
      <c r="B573" s="47"/>
      <c r="C573" s="47"/>
      <c r="D573" s="47"/>
      <c r="E573" s="47"/>
      <c r="F573" s="47"/>
      <c r="G573" s="47"/>
      <c r="H573" s="47"/>
      <c r="I573" s="47"/>
      <c r="J573" s="47"/>
      <c r="K573" s="47"/>
      <c r="L573" s="47"/>
      <c r="M573" s="47"/>
      <c r="N573" s="47"/>
      <c r="O573" s="47"/>
      <c r="P573" s="47"/>
      <c r="Q573" s="47"/>
      <c r="R573" s="47"/>
      <c r="S573" s="47"/>
      <c r="T573" s="47"/>
      <c r="U573" s="47"/>
      <c r="V573" s="47"/>
      <c r="W573" s="47"/>
      <c r="X573" s="47"/>
      <c r="Y573" s="47"/>
      <c r="Z573" s="47"/>
      <c r="AA573" s="47"/>
      <c r="AB573" s="47"/>
      <c r="AC573" s="47"/>
      <c r="AD573" s="47"/>
    </row>
    <row r="574" spans="1:30" ht="12.75" customHeight="1" x14ac:dyDescent="0.2">
      <c r="A574" s="47"/>
      <c r="B574" s="47"/>
      <c r="C574" s="47"/>
      <c r="D574" s="47"/>
      <c r="E574" s="47"/>
      <c r="F574" s="47"/>
      <c r="G574" s="47"/>
      <c r="H574" s="47"/>
      <c r="I574" s="47"/>
      <c r="J574" s="47"/>
      <c r="K574" s="47"/>
      <c r="L574" s="47"/>
      <c r="M574" s="47"/>
      <c r="N574" s="47"/>
      <c r="O574" s="47"/>
      <c r="P574" s="47"/>
      <c r="Q574" s="47"/>
      <c r="R574" s="47"/>
      <c r="S574" s="47"/>
      <c r="T574" s="47"/>
      <c r="U574" s="47"/>
      <c r="V574" s="47"/>
      <c r="W574" s="47"/>
      <c r="X574" s="47"/>
      <c r="Y574" s="47"/>
      <c r="Z574" s="47"/>
      <c r="AA574" s="47"/>
      <c r="AB574" s="47"/>
      <c r="AC574" s="47"/>
      <c r="AD574" s="47"/>
    </row>
    <row r="575" spans="1:30" ht="12.75" customHeight="1" x14ac:dyDescent="0.2">
      <c r="A575" s="47"/>
      <c r="B575" s="47"/>
      <c r="C575" s="47"/>
      <c r="D575" s="47"/>
      <c r="E575" s="47"/>
      <c r="F575" s="47"/>
      <c r="G575" s="47"/>
      <c r="H575" s="47"/>
      <c r="I575" s="47"/>
      <c r="J575" s="47"/>
      <c r="K575" s="47"/>
      <c r="L575" s="47"/>
      <c r="M575" s="47"/>
      <c r="N575" s="47"/>
      <c r="O575" s="47"/>
      <c r="P575" s="47"/>
      <c r="Q575" s="47"/>
      <c r="R575" s="47"/>
      <c r="S575" s="47"/>
      <c r="T575" s="47"/>
      <c r="U575" s="47"/>
      <c r="V575" s="47"/>
      <c r="W575" s="47"/>
      <c r="X575" s="47"/>
      <c r="Y575" s="47"/>
      <c r="Z575" s="47"/>
      <c r="AA575" s="47"/>
      <c r="AB575" s="47"/>
      <c r="AC575" s="47"/>
      <c r="AD575" s="47"/>
    </row>
    <row r="576" spans="1:30" ht="12.75" customHeight="1" x14ac:dyDescent="0.2">
      <c r="A576" s="47"/>
      <c r="B576" s="47"/>
      <c r="C576" s="47"/>
      <c r="D576" s="47"/>
      <c r="E576" s="47"/>
      <c r="F576" s="47"/>
      <c r="G576" s="47"/>
      <c r="H576" s="47"/>
      <c r="I576" s="47"/>
      <c r="J576" s="47"/>
      <c r="K576" s="47"/>
      <c r="L576" s="47"/>
      <c r="M576" s="47"/>
      <c r="N576" s="47"/>
      <c r="O576" s="47"/>
      <c r="P576" s="47"/>
      <c r="Q576" s="47"/>
      <c r="R576" s="47"/>
      <c r="S576" s="47"/>
      <c r="T576" s="47"/>
      <c r="U576" s="47"/>
      <c r="V576" s="47"/>
      <c r="W576" s="47"/>
      <c r="X576" s="47"/>
      <c r="Y576" s="47"/>
      <c r="Z576" s="47"/>
      <c r="AA576" s="47"/>
      <c r="AB576" s="47"/>
      <c r="AC576" s="47"/>
      <c r="AD576" s="47"/>
    </row>
    <row r="577" spans="1:30" ht="12.75" customHeight="1" x14ac:dyDescent="0.2">
      <c r="A577" s="47"/>
      <c r="B577" s="47"/>
      <c r="C577" s="47"/>
      <c r="D577" s="47"/>
      <c r="E577" s="47"/>
      <c r="F577" s="47"/>
      <c r="G577" s="47"/>
      <c r="H577" s="47"/>
      <c r="I577" s="47"/>
      <c r="J577" s="47"/>
      <c r="K577" s="47"/>
      <c r="L577" s="47"/>
      <c r="M577" s="47"/>
      <c r="N577" s="47"/>
      <c r="O577" s="47"/>
      <c r="P577" s="47"/>
      <c r="Q577" s="47"/>
      <c r="R577" s="47"/>
      <c r="S577" s="47"/>
      <c r="T577" s="47"/>
      <c r="U577" s="47"/>
      <c r="V577" s="47"/>
      <c r="W577" s="47"/>
      <c r="X577" s="47"/>
      <c r="Y577" s="47"/>
      <c r="Z577" s="47"/>
      <c r="AA577" s="47"/>
      <c r="AB577" s="47"/>
      <c r="AC577" s="47"/>
      <c r="AD577" s="47"/>
    </row>
    <row r="578" spans="1:30" ht="12.75" customHeight="1" x14ac:dyDescent="0.2">
      <c r="A578" s="47"/>
      <c r="B578" s="47"/>
      <c r="C578" s="47"/>
      <c r="D578" s="47"/>
      <c r="E578" s="47"/>
      <c r="F578" s="47"/>
      <c r="G578" s="47"/>
      <c r="H578" s="47"/>
      <c r="I578" s="47"/>
      <c r="J578" s="47"/>
      <c r="K578" s="47"/>
      <c r="L578" s="47"/>
      <c r="M578" s="47"/>
      <c r="N578" s="47"/>
      <c r="O578" s="47"/>
      <c r="P578" s="47"/>
      <c r="Q578" s="47"/>
      <c r="R578" s="47"/>
      <c r="S578" s="47"/>
      <c r="T578" s="47"/>
      <c r="U578" s="47"/>
      <c r="V578" s="47"/>
      <c r="W578" s="47"/>
      <c r="X578" s="47"/>
      <c r="Y578" s="47"/>
      <c r="Z578" s="47"/>
      <c r="AA578" s="47"/>
      <c r="AB578" s="47"/>
      <c r="AC578" s="47"/>
      <c r="AD578" s="47"/>
    </row>
    <row r="579" spans="1:30" ht="12.75" customHeight="1" x14ac:dyDescent="0.2">
      <c r="A579" s="47"/>
      <c r="B579" s="47"/>
      <c r="C579" s="47"/>
      <c r="D579" s="47"/>
      <c r="E579" s="47"/>
      <c r="F579" s="47"/>
      <c r="G579" s="47"/>
      <c r="H579" s="47"/>
      <c r="I579" s="47"/>
      <c r="J579" s="47"/>
      <c r="K579" s="47"/>
      <c r="L579" s="47"/>
      <c r="M579" s="47"/>
      <c r="N579" s="47"/>
      <c r="O579" s="47"/>
      <c r="P579" s="47"/>
      <c r="Q579" s="47"/>
      <c r="R579" s="47"/>
      <c r="S579" s="47"/>
      <c r="T579" s="47"/>
      <c r="U579" s="47"/>
      <c r="V579" s="47"/>
      <c r="W579" s="47"/>
      <c r="X579" s="47"/>
      <c r="Y579" s="47"/>
      <c r="Z579" s="47"/>
      <c r="AA579" s="47"/>
      <c r="AB579" s="47"/>
      <c r="AC579" s="47"/>
      <c r="AD579" s="47"/>
    </row>
    <row r="580" spans="1:30" ht="12.75" customHeight="1" x14ac:dyDescent="0.2">
      <c r="A580" s="47"/>
      <c r="B580" s="47"/>
      <c r="C580" s="47"/>
      <c r="D580" s="47"/>
      <c r="E580" s="47"/>
      <c r="F580" s="47"/>
      <c r="G580" s="47"/>
      <c r="H580" s="47"/>
      <c r="I580" s="47"/>
      <c r="J580" s="47"/>
      <c r="K580" s="47"/>
      <c r="L580" s="47"/>
      <c r="M580" s="47"/>
      <c r="N580" s="47"/>
      <c r="O580" s="47"/>
      <c r="P580" s="47"/>
      <c r="Q580" s="47"/>
      <c r="R580" s="47"/>
      <c r="S580" s="47"/>
      <c r="T580" s="47"/>
      <c r="U580" s="47"/>
      <c r="V580" s="47"/>
      <c r="W580" s="47"/>
      <c r="X580" s="47"/>
      <c r="Y580" s="47"/>
      <c r="Z580" s="47"/>
      <c r="AA580" s="47"/>
      <c r="AB580" s="47"/>
      <c r="AC580" s="47"/>
      <c r="AD580" s="47"/>
    </row>
    <row r="581" spans="1:30" ht="12.75" customHeight="1" x14ac:dyDescent="0.2">
      <c r="A581" s="47"/>
      <c r="B581" s="47"/>
      <c r="C581" s="47"/>
      <c r="D581" s="47"/>
      <c r="E581" s="47"/>
      <c r="F581" s="47"/>
      <c r="G581" s="47"/>
      <c r="H581" s="47"/>
      <c r="I581" s="47"/>
      <c r="J581" s="47"/>
      <c r="K581" s="47"/>
      <c r="L581" s="47"/>
      <c r="M581" s="47"/>
      <c r="N581" s="47"/>
      <c r="O581" s="47"/>
      <c r="P581" s="47"/>
      <c r="Q581" s="47"/>
      <c r="R581" s="47"/>
      <c r="S581" s="47"/>
      <c r="T581" s="47"/>
      <c r="U581" s="47"/>
      <c r="V581" s="47"/>
      <c r="W581" s="47"/>
      <c r="X581" s="47"/>
      <c r="Y581" s="47"/>
      <c r="Z581" s="47"/>
      <c r="AA581" s="47"/>
      <c r="AB581" s="47"/>
      <c r="AC581" s="47"/>
      <c r="AD581" s="47"/>
    </row>
    <row r="582" spans="1:30" ht="12.75" customHeight="1" x14ac:dyDescent="0.2">
      <c r="A582" s="47"/>
      <c r="B582" s="47"/>
      <c r="C582" s="47"/>
      <c r="D582" s="47"/>
      <c r="E582" s="47"/>
      <c r="F582" s="47"/>
      <c r="G582" s="47"/>
      <c r="H582" s="47"/>
      <c r="I582" s="47"/>
      <c r="J582" s="47"/>
      <c r="K582" s="47"/>
      <c r="L582" s="47"/>
      <c r="M582" s="47"/>
      <c r="N582" s="47"/>
      <c r="O582" s="47"/>
      <c r="P582" s="47"/>
      <c r="Q582" s="47"/>
      <c r="R582" s="47"/>
      <c r="S582" s="47"/>
      <c r="T582" s="47"/>
      <c r="U582" s="47"/>
      <c r="V582" s="47"/>
      <c r="W582" s="47"/>
      <c r="X582" s="47"/>
      <c r="Y582" s="47"/>
      <c r="Z582" s="47"/>
      <c r="AA582" s="47"/>
      <c r="AB582" s="47"/>
      <c r="AC582" s="47"/>
      <c r="AD582" s="47"/>
    </row>
    <row r="583" spans="1:30" ht="12.75" customHeight="1" x14ac:dyDescent="0.2">
      <c r="A583" s="47"/>
      <c r="B583" s="47"/>
      <c r="C583" s="47"/>
      <c r="D583" s="47"/>
      <c r="E583" s="47"/>
      <c r="F583" s="47"/>
      <c r="G583" s="47"/>
      <c r="H583" s="47"/>
      <c r="I583" s="47"/>
      <c r="J583" s="47"/>
      <c r="K583" s="47"/>
      <c r="L583" s="47"/>
      <c r="M583" s="47"/>
      <c r="N583" s="47"/>
      <c r="O583" s="47"/>
      <c r="P583" s="47"/>
      <c r="Q583" s="47"/>
      <c r="R583" s="47"/>
      <c r="S583" s="47"/>
      <c r="T583" s="47"/>
      <c r="U583" s="47"/>
      <c r="V583" s="47"/>
      <c r="W583" s="47"/>
      <c r="X583" s="47"/>
      <c r="Y583" s="47"/>
      <c r="Z583" s="47"/>
      <c r="AA583" s="47"/>
      <c r="AB583" s="47"/>
      <c r="AC583" s="47"/>
      <c r="AD583" s="47"/>
    </row>
    <row r="584" spans="1:30" ht="12.75" customHeight="1" x14ac:dyDescent="0.2">
      <c r="A584" s="47"/>
      <c r="B584" s="47"/>
      <c r="C584" s="47"/>
      <c r="D584" s="47"/>
      <c r="E584" s="47"/>
      <c r="F584" s="47"/>
      <c r="G584" s="47"/>
      <c r="H584" s="47"/>
      <c r="I584" s="47"/>
      <c r="J584" s="47"/>
      <c r="K584" s="47"/>
      <c r="L584" s="47"/>
      <c r="M584" s="47"/>
      <c r="N584" s="47"/>
      <c r="O584" s="47"/>
      <c r="P584" s="47"/>
      <c r="Q584" s="47"/>
      <c r="R584" s="47"/>
      <c r="S584" s="47"/>
      <c r="T584" s="47"/>
      <c r="U584" s="47"/>
      <c r="V584" s="47"/>
      <c r="W584" s="47"/>
      <c r="X584" s="47"/>
      <c r="Y584" s="47"/>
      <c r="Z584" s="47"/>
      <c r="AA584" s="47"/>
      <c r="AB584" s="47"/>
      <c r="AC584" s="47"/>
      <c r="AD584" s="47"/>
    </row>
    <row r="585" spans="1:30" ht="12.75" customHeight="1" x14ac:dyDescent="0.2">
      <c r="A585" s="47"/>
      <c r="B585" s="47"/>
      <c r="C585" s="47"/>
      <c r="D585" s="47"/>
      <c r="E585" s="47"/>
      <c r="F585" s="47"/>
      <c r="G585" s="47"/>
      <c r="H585" s="47"/>
      <c r="I585" s="47"/>
      <c r="J585" s="47"/>
      <c r="K585" s="47"/>
      <c r="L585" s="47"/>
      <c r="M585" s="47"/>
      <c r="N585" s="47"/>
      <c r="O585" s="47"/>
      <c r="P585" s="47"/>
      <c r="Q585" s="47"/>
      <c r="R585" s="47"/>
      <c r="S585" s="47"/>
      <c r="T585" s="47"/>
      <c r="U585" s="47"/>
      <c r="V585" s="47"/>
      <c r="W585" s="47"/>
      <c r="X585" s="47"/>
      <c r="Y585" s="47"/>
      <c r="Z585" s="47"/>
      <c r="AA585" s="47"/>
      <c r="AB585" s="47"/>
      <c r="AC585" s="47"/>
      <c r="AD585" s="47"/>
    </row>
    <row r="586" spans="1:30" ht="12.75" customHeight="1" x14ac:dyDescent="0.2">
      <c r="A586" s="47"/>
      <c r="B586" s="47"/>
      <c r="C586" s="47"/>
      <c r="D586" s="47"/>
      <c r="E586" s="47"/>
      <c r="F586" s="47"/>
      <c r="G586" s="47"/>
      <c r="H586" s="47"/>
      <c r="I586" s="47"/>
      <c r="J586" s="47"/>
      <c r="K586" s="47"/>
      <c r="L586" s="47"/>
      <c r="M586" s="47"/>
      <c r="N586" s="47"/>
      <c r="O586" s="47"/>
      <c r="P586" s="47"/>
      <c r="Q586" s="47"/>
      <c r="R586" s="47"/>
      <c r="S586" s="47"/>
      <c r="T586" s="47"/>
      <c r="U586" s="47"/>
      <c r="V586" s="47"/>
      <c r="W586" s="47"/>
      <c r="X586" s="47"/>
      <c r="Y586" s="47"/>
      <c r="Z586" s="47"/>
      <c r="AA586" s="47"/>
      <c r="AB586" s="47"/>
      <c r="AC586" s="47"/>
      <c r="AD586" s="47"/>
    </row>
    <row r="587" spans="1:30" ht="12.75" customHeight="1" x14ac:dyDescent="0.2">
      <c r="A587" s="47"/>
      <c r="B587" s="47"/>
      <c r="C587" s="47"/>
      <c r="D587" s="47"/>
      <c r="E587" s="47"/>
      <c r="F587" s="47"/>
      <c r="G587" s="47"/>
      <c r="H587" s="47"/>
      <c r="I587" s="47"/>
      <c r="J587" s="47"/>
      <c r="K587" s="47"/>
      <c r="L587" s="47"/>
      <c r="M587" s="47"/>
      <c r="N587" s="47"/>
      <c r="O587" s="47"/>
      <c r="P587" s="47"/>
      <c r="Q587" s="47"/>
      <c r="R587" s="47"/>
      <c r="S587" s="47"/>
      <c r="T587" s="47"/>
      <c r="U587" s="47"/>
      <c r="V587" s="47"/>
      <c r="W587" s="47"/>
      <c r="X587" s="47"/>
      <c r="Y587" s="47"/>
      <c r="Z587" s="47"/>
      <c r="AA587" s="47"/>
      <c r="AB587" s="47"/>
      <c r="AC587" s="47"/>
      <c r="AD587" s="47"/>
    </row>
    <row r="588" spans="1:30" ht="12.75" customHeight="1" x14ac:dyDescent="0.2">
      <c r="A588" s="47"/>
      <c r="B588" s="47"/>
      <c r="C588" s="47"/>
      <c r="D588" s="47"/>
      <c r="E588" s="47"/>
      <c r="F588" s="47"/>
      <c r="G588" s="47"/>
      <c r="H588" s="47"/>
      <c r="I588" s="47"/>
      <c r="J588" s="47"/>
      <c r="K588" s="47"/>
      <c r="L588" s="47"/>
      <c r="M588" s="47"/>
      <c r="N588" s="47"/>
      <c r="O588" s="47"/>
      <c r="P588" s="47"/>
      <c r="Q588" s="47"/>
      <c r="R588" s="47"/>
      <c r="S588" s="47"/>
      <c r="T588" s="47"/>
      <c r="U588" s="47"/>
      <c r="V588" s="47"/>
      <c r="W588" s="47"/>
      <c r="X588" s="47"/>
      <c r="Y588" s="47"/>
      <c r="Z588" s="47"/>
      <c r="AA588" s="47"/>
      <c r="AB588" s="47"/>
      <c r="AC588" s="47"/>
      <c r="AD588" s="47"/>
    </row>
    <row r="589" spans="1:30" ht="12.75" customHeight="1" x14ac:dyDescent="0.2">
      <c r="A589" s="47"/>
      <c r="B589" s="47"/>
      <c r="C589" s="47"/>
      <c r="D589" s="47"/>
      <c r="E589" s="47"/>
      <c r="F589" s="47"/>
      <c r="G589" s="47"/>
      <c r="H589" s="47"/>
      <c r="I589" s="47"/>
      <c r="J589" s="47"/>
      <c r="K589" s="47"/>
      <c r="L589" s="47"/>
      <c r="M589" s="47"/>
      <c r="N589" s="47"/>
      <c r="O589" s="47"/>
      <c r="P589" s="47"/>
      <c r="Q589" s="47"/>
      <c r="R589" s="47"/>
      <c r="S589" s="47"/>
      <c r="T589" s="47"/>
      <c r="U589" s="47"/>
      <c r="V589" s="47"/>
      <c r="W589" s="47"/>
      <c r="X589" s="47"/>
      <c r="Y589" s="47"/>
      <c r="Z589" s="47"/>
      <c r="AA589" s="47"/>
      <c r="AB589" s="47"/>
      <c r="AC589" s="47"/>
      <c r="AD589" s="47"/>
    </row>
    <row r="590" spans="1:30" ht="12.75" customHeight="1" x14ac:dyDescent="0.2">
      <c r="A590" s="47"/>
      <c r="B590" s="47"/>
      <c r="C590" s="47"/>
      <c r="D590" s="47"/>
      <c r="E590" s="47"/>
      <c r="F590" s="47"/>
      <c r="G590" s="47"/>
      <c r="H590" s="47"/>
      <c r="I590" s="47"/>
      <c r="J590" s="47"/>
      <c r="K590" s="47"/>
      <c r="L590" s="47"/>
      <c r="M590" s="47"/>
      <c r="N590" s="47"/>
      <c r="O590" s="47"/>
      <c r="P590" s="47"/>
      <c r="Q590" s="47"/>
      <c r="R590" s="47"/>
      <c r="S590" s="47"/>
      <c r="T590" s="47"/>
      <c r="U590" s="47"/>
      <c r="V590" s="47"/>
      <c r="W590" s="47"/>
      <c r="X590" s="47"/>
      <c r="Y590" s="47"/>
      <c r="Z590" s="47"/>
      <c r="AA590" s="47"/>
      <c r="AB590" s="47"/>
      <c r="AC590" s="47"/>
      <c r="AD590" s="47"/>
    </row>
    <row r="591" spans="1:30" ht="12.75" customHeight="1" x14ac:dyDescent="0.2">
      <c r="A591" s="47"/>
      <c r="B591" s="47"/>
      <c r="C591" s="47"/>
      <c r="D591" s="47"/>
      <c r="E591" s="47"/>
      <c r="F591" s="47"/>
      <c r="G591" s="47"/>
      <c r="H591" s="47"/>
      <c r="I591" s="47"/>
      <c r="J591" s="47"/>
      <c r="K591" s="47"/>
      <c r="L591" s="47"/>
      <c r="M591" s="47"/>
      <c r="N591" s="47"/>
      <c r="O591" s="47"/>
      <c r="P591" s="47"/>
      <c r="Q591" s="47"/>
      <c r="R591" s="47"/>
      <c r="S591" s="47"/>
      <c r="T591" s="47"/>
      <c r="U591" s="47"/>
      <c r="V591" s="47"/>
      <c r="W591" s="47"/>
      <c r="X591" s="47"/>
      <c r="Y591" s="47"/>
      <c r="Z591" s="47"/>
      <c r="AA591" s="47"/>
      <c r="AB591" s="47"/>
      <c r="AC591" s="47"/>
      <c r="AD591" s="47"/>
    </row>
    <row r="592" spans="1:30" ht="12.75" customHeight="1" x14ac:dyDescent="0.2">
      <c r="A592" s="47"/>
      <c r="B592" s="47"/>
      <c r="C592" s="47"/>
      <c r="D592" s="47"/>
      <c r="E592" s="47"/>
      <c r="F592" s="47"/>
      <c r="G592" s="47"/>
      <c r="H592" s="47"/>
      <c r="I592" s="47"/>
      <c r="J592" s="47"/>
      <c r="K592" s="47"/>
      <c r="L592" s="47"/>
      <c r="M592" s="47"/>
      <c r="N592" s="47"/>
      <c r="O592" s="47"/>
      <c r="P592" s="47"/>
      <c r="Q592" s="47"/>
      <c r="R592" s="47"/>
      <c r="S592" s="47"/>
      <c r="T592" s="47"/>
      <c r="U592" s="47"/>
      <c r="V592" s="47"/>
      <c r="W592" s="47"/>
      <c r="X592" s="47"/>
      <c r="Y592" s="47"/>
      <c r="Z592" s="47"/>
      <c r="AA592" s="47"/>
      <c r="AB592" s="47"/>
      <c r="AC592" s="47"/>
      <c r="AD592" s="47"/>
    </row>
    <row r="593" spans="1:30" ht="12.75" customHeight="1" x14ac:dyDescent="0.2">
      <c r="A593" s="47"/>
      <c r="B593" s="47"/>
      <c r="C593" s="47"/>
      <c r="D593" s="47"/>
      <c r="E593" s="47"/>
      <c r="F593" s="47"/>
      <c r="G593" s="47"/>
      <c r="H593" s="47"/>
      <c r="I593" s="47"/>
      <c r="J593" s="47"/>
      <c r="K593" s="47"/>
      <c r="L593" s="47"/>
      <c r="M593" s="47"/>
      <c r="N593" s="47"/>
      <c r="O593" s="47"/>
      <c r="P593" s="47"/>
      <c r="Q593" s="47"/>
      <c r="R593" s="47"/>
      <c r="S593" s="47"/>
      <c r="T593" s="47"/>
      <c r="U593" s="47"/>
      <c r="V593" s="47"/>
      <c r="W593" s="47"/>
      <c r="X593" s="47"/>
      <c r="Y593" s="47"/>
      <c r="Z593" s="47"/>
      <c r="AA593" s="47"/>
      <c r="AB593" s="47"/>
      <c r="AC593" s="47"/>
      <c r="AD593" s="47"/>
    </row>
    <row r="594" spans="1:30" ht="12.75" customHeight="1" x14ac:dyDescent="0.2">
      <c r="A594" s="47"/>
      <c r="B594" s="47"/>
      <c r="C594" s="47"/>
      <c r="D594" s="47"/>
      <c r="E594" s="47"/>
      <c r="F594" s="47"/>
      <c r="G594" s="47"/>
      <c r="H594" s="47"/>
      <c r="I594" s="47"/>
      <c r="J594" s="47"/>
      <c r="K594" s="47"/>
      <c r="L594" s="47"/>
      <c r="M594" s="47"/>
      <c r="N594" s="47"/>
      <c r="O594" s="47"/>
      <c r="P594" s="47"/>
      <c r="Q594" s="47"/>
      <c r="R594" s="47"/>
      <c r="S594" s="47"/>
      <c r="T594" s="47"/>
      <c r="U594" s="47"/>
      <c r="V594" s="47"/>
      <c r="W594" s="47"/>
      <c r="X594" s="47"/>
      <c r="Y594" s="47"/>
      <c r="Z594" s="47"/>
      <c r="AA594" s="47"/>
      <c r="AB594" s="47"/>
      <c r="AC594" s="47"/>
      <c r="AD594" s="47"/>
    </row>
    <row r="595" spans="1:30" ht="12.75" customHeight="1" x14ac:dyDescent="0.2">
      <c r="A595" s="47"/>
      <c r="B595" s="47"/>
      <c r="C595" s="47"/>
      <c r="D595" s="47"/>
      <c r="E595" s="47"/>
      <c r="F595" s="47"/>
      <c r="G595" s="47"/>
      <c r="H595" s="47"/>
      <c r="I595" s="47"/>
      <c r="J595" s="47"/>
      <c r="K595" s="47"/>
      <c r="L595" s="47"/>
      <c r="M595" s="47"/>
      <c r="N595" s="47"/>
      <c r="O595" s="47"/>
      <c r="P595" s="47"/>
      <c r="Q595" s="47"/>
      <c r="R595" s="47"/>
      <c r="S595" s="47"/>
      <c r="T595" s="47"/>
      <c r="U595" s="47"/>
      <c r="V595" s="47"/>
      <c r="W595" s="47"/>
      <c r="X595" s="47"/>
      <c r="Y595" s="47"/>
      <c r="Z595" s="47"/>
      <c r="AA595" s="47"/>
      <c r="AB595" s="47"/>
      <c r="AC595" s="47"/>
      <c r="AD595" s="47"/>
    </row>
    <row r="596" spans="1:30" ht="12.75" customHeight="1" x14ac:dyDescent="0.2">
      <c r="A596" s="47"/>
      <c r="B596" s="47"/>
      <c r="C596" s="47"/>
      <c r="D596" s="47"/>
      <c r="E596" s="47"/>
      <c r="F596" s="47"/>
      <c r="G596" s="47"/>
      <c r="H596" s="47"/>
      <c r="I596" s="47"/>
      <c r="J596" s="47"/>
      <c r="K596" s="47"/>
      <c r="L596" s="47"/>
      <c r="M596" s="47"/>
      <c r="N596" s="47"/>
      <c r="O596" s="47"/>
      <c r="P596" s="47"/>
      <c r="Q596" s="47"/>
      <c r="R596" s="47"/>
      <c r="S596" s="47"/>
      <c r="T596" s="47"/>
      <c r="U596" s="47"/>
      <c r="V596" s="47"/>
      <c r="W596" s="47"/>
      <c r="X596" s="47"/>
      <c r="Y596" s="47"/>
      <c r="Z596" s="47"/>
      <c r="AA596" s="47"/>
      <c r="AB596" s="47"/>
      <c r="AC596" s="47"/>
      <c r="AD596" s="47"/>
    </row>
    <row r="597" spans="1:30" ht="12.75" customHeight="1" x14ac:dyDescent="0.2">
      <c r="A597" s="47"/>
      <c r="B597" s="47"/>
      <c r="C597" s="47"/>
      <c r="D597" s="47"/>
      <c r="E597" s="47"/>
      <c r="F597" s="47"/>
      <c r="G597" s="47"/>
      <c r="H597" s="47"/>
      <c r="I597" s="47"/>
      <c r="J597" s="47"/>
      <c r="K597" s="47"/>
      <c r="L597" s="47"/>
      <c r="M597" s="47"/>
      <c r="N597" s="47"/>
      <c r="O597" s="47"/>
      <c r="P597" s="47"/>
      <c r="Q597" s="47"/>
      <c r="R597" s="47"/>
      <c r="S597" s="47"/>
      <c r="T597" s="47"/>
      <c r="U597" s="47"/>
      <c r="V597" s="47"/>
      <c r="W597" s="47"/>
      <c r="X597" s="47"/>
      <c r="Y597" s="47"/>
      <c r="Z597" s="47"/>
      <c r="AA597" s="47"/>
      <c r="AB597" s="47"/>
      <c r="AC597" s="47"/>
      <c r="AD597" s="47"/>
    </row>
    <row r="598" spans="1:30" ht="12.75" customHeight="1" x14ac:dyDescent="0.2">
      <c r="A598" s="47"/>
      <c r="B598" s="47"/>
      <c r="C598" s="47"/>
      <c r="D598" s="47"/>
      <c r="E598" s="47"/>
      <c r="F598" s="47"/>
      <c r="G598" s="47"/>
      <c r="H598" s="47"/>
      <c r="I598" s="47"/>
      <c r="J598" s="47"/>
      <c r="K598" s="47"/>
      <c r="L598" s="47"/>
      <c r="M598" s="47"/>
      <c r="N598" s="47"/>
      <c r="O598" s="47"/>
      <c r="P598" s="47"/>
      <c r="Q598" s="47"/>
      <c r="R598" s="47"/>
      <c r="S598" s="47"/>
      <c r="T598" s="47"/>
      <c r="U598" s="47"/>
      <c r="V598" s="47"/>
      <c r="W598" s="47"/>
      <c r="X598" s="47"/>
      <c r="Y598" s="47"/>
      <c r="Z598" s="47"/>
      <c r="AA598" s="47"/>
      <c r="AB598" s="47"/>
      <c r="AC598" s="47"/>
      <c r="AD598" s="47"/>
    </row>
    <row r="599" spans="1:30" ht="12.75" customHeight="1" x14ac:dyDescent="0.2">
      <c r="A599" s="47"/>
      <c r="B599" s="47"/>
      <c r="C599" s="47"/>
      <c r="D599" s="47"/>
      <c r="E599" s="47"/>
      <c r="F599" s="47"/>
      <c r="G599" s="47"/>
      <c r="H599" s="47"/>
      <c r="I599" s="47"/>
      <c r="J599" s="47"/>
      <c r="K599" s="47"/>
      <c r="L599" s="47"/>
      <c r="M599" s="47"/>
      <c r="N599" s="47"/>
      <c r="O599" s="47"/>
      <c r="P599" s="47"/>
      <c r="Q599" s="47"/>
      <c r="R599" s="47"/>
      <c r="S599" s="47"/>
      <c r="T599" s="47"/>
      <c r="U599" s="47"/>
      <c r="V599" s="47"/>
      <c r="W599" s="47"/>
      <c r="X599" s="47"/>
      <c r="Y599" s="47"/>
      <c r="Z599" s="47"/>
      <c r="AA599" s="47"/>
      <c r="AB599" s="47"/>
      <c r="AC599" s="47"/>
      <c r="AD599" s="47"/>
    </row>
    <row r="600" spans="1:30" ht="12.75" customHeight="1" x14ac:dyDescent="0.2">
      <c r="A600" s="47"/>
      <c r="B600" s="47"/>
      <c r="C600" s="47"/>
      <c r="D600" s="47"/>
      <c r="E600" s="47"/>
      <c r="F600" s="47"/>
      <c r="G600" s="47"/>
      <c r="H600" s="47"/>
      <c r="I600" s="47"/>
      <c r="J600" s="47"/>
      <c r="K600" s="47"/>
      <c r="L600" s="47"/>
      <c r="M600" s="47"/>
      <c r="N600" s="47"/>
      <c r="O600" s="47"/>
      <c r="P600" s="47"/>
      <c r="Q600" s="47"/>
      <c r="R600" s="47"/>
      <c r="S600" s="47"/>
      <c r="T600" s="47"/>
      <c r="U600" s="47"/>
      <c r="V600" s="47"/>
      <c r="W600" s="47"/>
      <c r="X600" s="47"/>
      <c r="Y600" s="47"/>
      <c r="Z600" s="47"/>
      <c r="AA600" s="47"/>
      <c r="AB600" s="47"/>
      <c r="AC600" s="47"/>
      <c r="AD600" s="47"/>
    </row>
    <row r="601" spans="1:30" ht="12.75" customHeight="1" x14ac:dyDescent="0.2">
      <c r="A601" s="47"/>
      <c r="B601" s="47"/>
      <c r="C601" s="47"/>
      <c r="D601" s="47"/>
      <c r="E601" s="47"/>
      <c r="F601" s="47"/>
      <c r="G601" s="47"/>
      <c r="H601" s="47"/>
      <c r="I601" s="47"/>
      <c r="J601" s="47"/>
      <c r="K601" s="47"/>
      <c r="L601" s="47"/>
      <c r="M601" s="47"/>
      <c r="N601" s="47"/>
      <c r="O601" s="47"/>
      <c r="P601" s="47"/>
      <c r="Q601" s="47"/>
      <c r="R601" s="47"/>
      <c r="S601" s="47"/>
      <c r="T601" s="47"/>
      <c r="U601" s="47"/>
      <c r="V601" s="47"/>
      <c r="W601" s="47"/>
      <c r="X601" s="47"/>
      <c r="Y601" s="47"/>
      <c r="Z601" s="47"/>
      <c r="AA601" s="47"/>
      <c r="AB601" s="47"/>
      <c r="AC601" s="47"/>
      <c r="AD601" s="47"/>
    </row>
    <row r="602" spans="1:30" ht="12.75" customHeight="1" x14ac:dyDescent="0.2">
      <c r="A602" s="47"/>
      <c r="B602" s="47"/>
      <c r="C602" s="47"/>
      <c r="D602" s="47"/>
      <c r="E602" s="47"/>
      <c r="F602" s="47"/>
      <c r="G602" s="47"/>
      <c r="H602" s="47"/>
      <c r="I602" s="47"/>
      <c r="J602" s="47"/>
      <c r="K602" s="47"/>
      <c r="L602" s="47"/>
      <c r="M602" s="47"/>
      <c r="N602" s="47"/>
      <c r="O602" s="47"/>
      <c r="P602" s="47"/>
      <c r="Q602" s="47"/>
      <c r="R602" s="47"/>
      <c r="S602" s="47"/>
      <c r="T602" s="47"/>
      <c r="U602" s="47"/>
      <c r="V602" s="47"/>
      <c r="W602" s="47"/>
      <c r="X602" s="47"/>
      <c r="Y602" s="47"/>
      <c r="Z602" s="47"/>
      <c r="AA602" s="47"/>
      <c r="AB602" s="47"/>
      <c r="AC602" s="47"/>
      <c r="AD602" s="47"/>
    </row>
    <row r="603" spans="1:30" ht="12.75" customHeight="1" x14ac:dyDescent="0.2">
      <c r="A603" s="47"/>
      <c r="B603" s="47"/>
      <c r="C603" s="47"/>
      <c r="D603" s="47"/>
      <c r="E603" s="47"/>
      <c r="F603" s="47"/>
      <c r="G603" s="47"/>
      <c r="H603" s="47"/>
      <c r="I603" s="47"/>
      <c r="J603" s="47"/>
      <c r="K603" s="47"/>
      <c r="L603" s="47"/>
      <c r="M603" s="47"/>
      <c r="N603" s="47"/>
      <c r="O603" s="47"/>
      <c r="P603" s="47"/>
      <c r="Q603" s="47"/>
      <c r="R603" s="47"/>
      <c r="S603" s="47"/>
      <c r="T603" s="47"/>
      <c r="U603" s="47"/>
      <c r="V603" s="47"/>
      <c r="W603" s="47"/>
      <c r="X603" s="47"/>
      <c r="Y603" s="47"/>
      <c r="Z603" s="47"/>
      <c r="AA603" s="47"/>
      <c r="AB603" s="47"/>
      <c r="AC603" s="47"/>
      <c r="AD603" s="47"/>
    </row>
    <row r="604" spans="1:30" ht="12.75" customHeight="1" x14ac:dyDescent="0.2">
      <c r="A604" s="47"/>
      <c r="B604" s="47"/>
      <c r="C604" s="47"/>
      <c r="D604" s="47"/>
      <c r="E604" s="47"/>
      <c r="F604" s="47"/>
      <c r="G604" s="47"/>
      <c r="H604" s="47"/>
      <c r="I604" s="47"/>
      <c r="J604" s="47"/>
      <c r="K604" s="47"/>
      <c r="L604" s="47"/>
      <c r="M604" s="47"/>
      <c r="N604" s="47"/>
      <c r="O604" s="47"/>
      <c r="P604" s="47"/>
      <c r="Q604" s="47"/>
      <c r="R604" s="47"/>
      <c r="S604" s="47"/>
      <c r="T604" s="47"/>
      <c r="U604" s="47"/>
      <c r="V604" s="47"/>
      <c r="W604" s="47"/>
      <c r="X604" s="47"/>
      <c r="Y604" s="47"/>
      <c r="Z604" s="47"/>
      <c r="AA604" s="47"/>
      <c r="AB604" s="47"/>
      <c r="AC604" s="47"/>
      <c r="AD604" s="47"/>
    </row>
    <row r="605" spans="1:30" ht="12.75" customHeight="1" x14ac:dyDescent="0.2">
      <c r="A605" s="47"/>
      <c r="B605" s="47"/>
      <c r="C605" s="47"/>
      <c r="D605" s="47"/>
      <c r="E605" s="47"/>
      <c r="F605" s="47"/>
      <c r="G605" s="47"/>
      <c r="H605" s="47"/>
      <c r="I605" s="47"/>
      <c r="J605" s="47"/>
      <c r="K605" s="47"/>
      <c r="L605" s="47"/>
      <c r="M605" s="47"/>
      <c r="N605" s="47"/>
      <c r="O605" s="47"/>
      <c r="P605" s="47"/>
      <c r="Q605" s="47"/>
      <c r="R605" s="47"/>
      <c r="S605" s="47"/>
      <c r="T605" s="47"/>
      <c r="U605" s="47"/>
      <c r="V605" s="47"/>
      <c r="W605" s="47"/>
      <c r="X605" s="47"/>
      <c r="Y605" s="47"/>
      <c r="Z605" s="47"/>
      <c r="AA605" s="47"/>
      <c r="AB605" s="47"/>
      <c r="AC605" s="47"/>
      <c r="AD605" s="47"/>
    </row>
    <row r="606" spans="1:30" ht="12.75" customHeight="1" x14ac:dyDescent="0.2">
      <c r="A606" s="47"/>
      <c r="B606" s="47"/>
      <c r="C606" s="47"/>
      <c r="D606" s="47"/>
      <c r="E606" s="47"/>
      <c r="F606" s="47"/>
      <c r="G606" s="47"/>
      <c r="H606" s="47"/>
      <c r="I606" s="47"/>
      <c r="J606" s="47"/>
      <c r="K606" s="47"/>
      <c r="L606" s="47"/>
      <c r="M606" s="47"/>
      <c r="N606" s="47"/>
      <c r="O606" s="47"/>
      <c r="P606" s="47"/>
      <c r="Q606" s="47"/>
      <c r="R606" s="47"/>
      <c r="S606" s="47"/>
      <c r="T606" s="47"/>
      <c r="U606" s="47"/>
      <c r="V606" s="47"/>
      <c r="W606" s="47"/>
      <c r="X606" s="47"/>
      <c r="Y606" s="47"/>
      <c r="Z606" s="47"/>
      <c r="AA606" s="47"/>
      <c r="AB606" s="47"/>
      <c r="AC606" s="47"/>
      <c r="AD606" s="47"/>
    </row>
    <row r="607" spans="1:30" ht="12.75" customHeight="1" x14ac:dyDescent="0.2">
      <c r="A607" s="47"/>
      <c r="B607" s="47"/>
      <c r="C607" s="47"/>
      <c r="D607" s="47"/>
      <c r="E607" s="47"/>
      <c r="F607" s="47"/>
      <c r="G607" s="47"/>
      <c r="H607" s="47"/>
      <c r="I607" s="47"/>
      <c r="J607" s="47"/>
      <c r="K607" s="47"/>
      <c r="L607" s="47"/>
      <c r="M607" s="47"/>
      <c r="N607" s="47"/>
      <c r="O607" s="47"/>
      <c r="P607" s="47"/>
      <c r="Q607" s="47"/>
      <c r="R607" s="47"/>
      <c r="S607" s="47"/>
      <c r="T607" s="47"/>
      <c r="U607" s="47"/>
      <c r="V607" s="47"/>
      <c r="W607" s="47"/>
      <c r="X607" s="47"/>
      <c r="Y607" s="47"/>
      <c r="Z607" s="47"/>
      <c r="AA607" s="47"/>
      <c r="AB607" s="47"/>
      <c r="AC607" s="47"/>
      <c r="AD607" s="47"/>
    </row>
    <row r="608" spans="1:30" ht="12.75" customHeight="1" x14ac:dyDescent="0.2">
      <c r="A608" s="47"/>
      <c r="B608" s="47"/>
      <c r="C608" s="47"/>
      <c r="D608" s="47"/>
      <c r="E608" s="47"/>
      <c r="F608" s="47"/>
      <c r="G608" s="47"/>
      <c r="H608" s="47"/>
      <c r="I608" s="47"/>
      <c r="J608" s="47"/>
      <c r="K608" s="47"/>
      <c r="L608" s="47"/>
      <c r="M608" s="47"/>
      <c r="N608" s="47"/>
      <c r="O608" s="47"/>
      <c r="P608" s="47"/>
      <c r="Q608" s="47"/>
      <c r="R608" s="47"/>
      <c r="S608" s="47"/>
      <c r="T608" s="47"/>
      <c r="U608" s="47"/>
      <c r="V608" s="47"/>
      <c r="W608" s="47"/>
      <c r="X608" s="47"/>
      <c r="Y608" s="47"/>
      <c r="Z608" s="47"/>
      <c r="AA608" s="47"/>
      <c r="AB608" s="47"/>
      <c r="AC608" s="47"/>
      <c r="AD608" s="47"/>
    </row>
    <row r="609" spans="1:30" ht="12.75" customHeight="1" x14ac:dyDescent="0.2">
      <c r="A609" s="47"/>
      <c r="B609" s="47"/>
      <c r="C609" s="47"/>
      <c r="D609" s="47"/>
      <c r="E609" s="47"/>
      <c r="F609" s="47"/>
      <c r="G609" s="47"/>
      <c r="H609" s="47"/>
      <c r="I609" s="47"/>
      <c r="J609" s="47"/>
      <c r="K609" s="47"/>
      <c r="L609" s="47"/>
      <c r="M609" s="47"/>
      <c r="N609" s="47"/>
      <c r="O609" s="47"/>
      <c r="P609" s="47"/>
      <c r="Q609" s="47"/>
      <c r="R609" s="47"/>
      <c r="S609" s="47"/>
      <c r="T609" s="47"/>
      <c r="U609" s="47"/>
      <c r="V609" s="47"/>
      <c r="W609" s="47"/>
      <c r="X609" s="47"/>
      <c r="Y609" s="47"/>
      <c r="Z609" s="47"/>
      <c r="AA609" s="47"/>
      <c r="AB609" s="47"/>
      <c r="AC609" s="47"/>
      <c r="AD609" s="47"/>
    </row>
    <row r="610" spans="1:30" ht="12.75" customHeight="1" x14ac:dyDescent="0.2">
      <c r="A610" s="47"/>
      <c r="B610" s="47"/>
      <c r="C610" s="47"/>
      <c r="D610" s="47"/>
      <c r="E610" s="47"/>
      <c r="F610" s="47"/>
      <c r="G610" s="47"/>
      <c r="H610" s="47"/>
      <c r="I610" s="47"/>
      <c r="J610" s="47"/>
      <c r="K610" s="47"/>
      <c r="L610" s="47"/>
      <c r="M610" s="47"/>
      <c r="N610" s="47"/>
      <c r="O610" s="47"/>
      <c r="P610" s="47"/>
      <c r="Q610" s="47"/>
      <c r="R610" s="47"/>
      <c r="S610" s="47"/>
      <c r="T610" s="47"/>
      <c r="U610" s="47"/>
      <c r="V610" s="47"/>
      <c r="W610" s="47"/>
      <c r="X610" s="47"/>
      <c r="Y610" s="47"/>
      <c r="Z610" s="47"/>
      <c r="AA610" s="47"/>
      <c r="AB610" s="47"/>
      <c r="AC610" s="47"/>
      <c r="AD610" s="47"/>
    </row>
    <row r="611" spans="1:30" ht="12.75" customHeight="1" x14ac:dyDescent="0.2">
      <c r="A611" s="47"/>
      <c r="B611" s="47"/>
      <c r="C611" s="47"/>
      <c r="D611" s="47"/>
      <c r="E611" s="47"/>
      <c r="F611" s="47"/>
      <c r="G611" s="47"/>
      <c r="H611" s="47"/>
      <c r="I611" s="47"/>
      <c r="J611" s="47"/>
      <c r="K611" s="47"/>
      <c r="L611" s="47"/>
      <c r="M611" s="47"/>
      <c r="N611" s="47"/>
      <c r="O611" s="47"/>
      <c r="P611" s="47"/>
      <c r="Q611" s="47"/>
      <c r="R611" s="47"/>
      <c r="S611" s="47"/>
      <c r="T611" s="47"/>
      <c r="U611" s="47"/>
      <c r="V611" s="47"/>
      <c r="W611" s="47"/>
      <c r="X611" s="47"/>
      <c r="Y611" s="47"/>
      <c r="Z611" s="47"/>
      <c r="AA611" s="47"/>
      <c r="AB611" s="47"/>
      <c r="AC611" s="47"/>
      <c r="AD611" s="47"/>
    </row>
    <row r="612" spans="1:30" ht="12.75" customHeight="1" x14ac:dyDescent="0.2">
      <c r="A612" s="47"/>
      <c r="B612" s="47"/>
      <c r="C612" s="47"/>
      <c r="D612" s="47"/>
      <c r="E612" s="47"/>
      <c r="F612" s="47"/>
      <c r="G612" s="47"/>
      <c r="H612" s="47"/>
      <c r="I612" s="47"/>
      <c r="J612" s="47"/>
      <c r="K612" s="47"/>
      <c r="L612" s="47"/>
      <c r="M612" s="47"/>
      <c r="N612" s="47"/>
      <c r="O612" s="47"/>
      <c r="P612" s="47"/>
      <c r="Q612" s="47"/>
      <c r="R612" s="47"/>
      <c r="S612" s="47"/>
      <c r="T612" s="47"/>
      <c r="U612" s="47"/>
      <c r="V612" s="47"/>
      <c r="W612" s="47"/>
      <c r="X612" s="47"/>
      <c r="Y612" s="47"/>
      <c r="Z612" s="47"/>
      <c r="AA612" s="47"/>
      <c r="AB612" s="47"/>
      <c r="AC612" s="47"/>
      <c r="AD612" s="47"/>
    </row>
    <row r="613" spans="1:30" ht="12.75" customHeight="1" x14ac:dyDescent="0.2">
      <c r="A613" s="47"/>
      <c r="B613" s="47"/>
      <c r="C613" s="47"/>
      <c r="D613" s="47"/>
      <c r="E613" s="47"/>
      <c r="F613" s="47"/>
      <c r="G613" s="47"/>
      <c r="H613" s="47"/>
      <c r="I613" s="47"/>
      <c r="J613" s="47"/>
      <c r="K613" s="47"/>
      <c r="L613" s="47"/>
      <c r="M613" s="47"/>
      <c r="N613" s="47"/>
      <c r="O613" s="47"/>
      <c r="P613" s="47"/>
      <c r="Q613" s="47"/>
      <c r="R613" s="47"/>
      <c r="S613" s="47"/>
      <c r="T613" s="47"/>
      <c r="U613" s="47"/>
      <c r="V613" s="47"/>
      <c r="W613" s="47"/>
      <c r="X613" s="47"/>
      <c r="Y613" s="47"/>
      <c r="Z613" s="47"/>
      <c r="AA613" s="47"/>
      <c r="AB613" s="47"/>
      <c r="AC613" s="47"/>
      <c r="AD613" s="47"/>
    </row>
    <row r="614" spans="1:30" ht="12.75" customHeight="1" x14ac:dyDescent="0.2">
      <c r="A614" s="47"/>
      <c r="B614" s="47"/>
      <c r="C614" s="47"/>
      <c r="D614" s="47"/>
      <c r="E614" s="47"/>
      <c r="F614" s="47"/>
      <c r="G614" s="47"/>
      <c r="H614" s="47"/>
      <c r="I614" s="47"/>
      <c r="J614" s="47"/>
      <c r="K614" s="47"/>
      <c r="L614" s="47"/>
      <c r="M614" s="47"/>
      <c r="N614" s="47"/>
      <c r="O614" s="47"/>
      <c r="P614" s="47"/>
      <c r="Q614" s="47"/>
      <c r="R614" s="47"/>
      <c r="S614" s="47"/>
      <c r="T614" s="47"/>
      <c r="U614" s="47"/>
      <c r="V614" s="47"/>
      <c r="W614" s="47"/>
      <c r="X614" s="47"/>
      <c r="Y614" s="47"/>
      <c r="Z614" s="47"/>
      <c r="AA614" s="47"/>
      <c r="AB614" s="47"/>
      <c r="AC614" s="47"/>
      <c r="AD614" s="47"/>
    </row>
    <row r="615" spans="1:30" ht="12.75" customHeight="1" x14ac:dyDescent="0.2">
      <c r="A615" s="47"/>
      <c r="B615" s="47"/>
      <c r="C615" s="47"/>
      <c r="D615" s="47"/>
      <c r="E615" s="47"/>
      <c r="F615" s="47"/>
      <c r="G615" s="47"/>
      <c r="H615" s="47"/>
      <c r="I615" s="47"/>
      <c r="J615" s="47"/>
      <c r="K615" s="47"/>
      <c r="L615" s="47"/>
      <c r="M615" s="47"/>
      <c r="N615" s="47"/>
      <c r="O615" s="47"/>
      <c r="P615" s="47"/>
      <c r="Q615" s="47"/>
      <c r="R615" s="47"/>
      <c r="S615" s="47"/>
      <c r="T615" s="47"/>
      <c r="U615" s="47"/>
      <c r="V615" s="47"/>
      <c r="W615" s="47"/>
      <c r="X615" s="47"/>
      <c r="Y615" s="47"/>
      <c r="Z615" s="47"/>
      <c r="AA615" s="47"/>
      <c r="AB615" s="47"/>
      <c r="AC615" s="47"/>
      <c r="AD615" s="47"/>
    </row>
    <row r="616" spans="1:30" ht="12.75" customHeight="1" x14ac:dyDescent="0.2">
      <c r="A616" s="47"/>
      <c r="B616" s="47"/>
      <c r="C616" s="47"/>
      <c r="D616" s="47"/>
      <c r="E616" s="47"/>
      <c r="F616" s="47"/>
      <c r="G616" s="47"/>
      <c r="H616" s="47"/>
      <c r="I616" s="47"/>
      <c r="J616" s="47"/>
      <c r="K616" s="47"/>
      <c r="L616" s="47"/>
      <c r="M616" s="47"/>
      <c r="N616" s="47"/>
      <c r="O616" s="47"/>
      <c r="P616" s="47"/>
      <c r="Q616" s="47"/>
      <c r="R616" s="47"/>
      <c r="S616" s="47"/>
      <c r="T616" s="47"/>
      <c r="U616" s="47"/>
      <c r="V616" s="47"/>
      <c r="W616" s="47"/>
      <c r="X616" s="47"/>
      <c r="Y616" s="47"/>
      <c r="Z616" s="47"/>
      <c r="AA616" s="47"/>
      <c r="AB616" s="47"/>
      <c r="AC616" s="47"/>
      <c r="AD616" s="47"/>
    </row>
    <row r="617" spans="1:30" ht="12.75" customHeight="1" x14ac:dyDescent="0.2">
      <c r="A617" s="47"/>
      <c r="B617" s="47"/>
      <c r="C617" s="47"/>
      <c r="D617" s="47"/>
      <c r="E617" s="47"/>
      <c r="F617" s="47"/>
      <c r="G617" s="47"/>
      <c r="H617" s="47"/>
      <c r="I617" s="47"/>
      <c r="J617" s="47"/>
      <c r="K617" s="47"/>
      <c r="L617" s="47"/>
      <c r="M617" s="47"/>
      <c r="N617" s="47"/>
      <c r="O617" s="47"/>
      <c r="P617" s="47"/>
      <c r="Q617" s="47"/>
      <c r="R617" s="47"/>
      <c r="S617" s="47"/>
      <c r="T617" s="47"/>
      <c r="U617" s="47"/>
      <c r="V617" s="47"/>
      <c r="W617" s="47"/>
      <c r="X617" s="47"/>
      <c r="Y617" s="47"/>
      <c r="Z617" s="47"/>
      <c r="AA617" s="47"/>
      <c r="AB617" s="47"/>
      <c r="AC617" s="47"/>
      <c r="AD617" s="47"/>
    </row>
    <row r="618" spans="1:30" ht="12.75" customHeight="1" x14ac:dyDescent="0.2">
      <c r="A618" s="47"/>
      <c r="B618" s="47"/>
      <c r="C618" s="47"/>
      <c r="D618" s="47"/>
      <c r="E618" s="47"/>
      <c r="F618" s="47"/>
      <c r="G618" s="47"/>
      <c r="H618" s="47"/>
      <c r="I618" s="47"/>
      <c r="J618" s="47"/>
      <c r="K618" s="47"/>
      <c r="L618" s="47"/>
      <c r="M618" s="47"/>
      <c r="N618" s="47"/>
      <c r="O618" s="47"/>
      <c r="P618" s="47"/>
      <c r="Q618" s="47"/>
      <c r="R618" s="47"/>
      <c r="S618" s="47"/>
      <c r="T618" s="47"/>
      <c r="U618" s="47"/>
      <c r="V618" s="47"/>
      <c r="W618" s="47"/>
      <c r="X618" s="47"/>
      <c r="Y618" s="47"/>
      <c r="Z618" s="47"/>
      <c r="AA618" s="47"/>
      <c r="AB618" s="47"/>
      <c r="AC618" s="47"/>
      <c r="AD618" s="47"/>
    </row>
    <row r="619" spans="1:30" ht="12.75" customHeight="1" x14ac:dyDescent="0.2">
      <c r="A619" s="47"/>
      <c r="B619" s="47"/>
      <c r="C619" s="47"/>
      <c r="D619" s="47"/>
      <c r="E619" s="47"/>
      <c r="F619" s="47"/>
      <c r="G619" s="47"/>
      <c r="H619" s="47"/>
      <c r="I619" s="47"/>
      <c r="J619" s="47"/>
      <c r="K619" s="47"/>
      <c r="L619" s="47"/>
      <c r="M619" s="47"/>
      <c r="N619" s="47"/>
      <c r="O619" s="47"/>
      <c r="P619" s="47"/>
      <c r="Q619" s="47"/>
      <c r="R619" s="47"/>
      <c r="S619" s="47"/>
      <c r="T619" s="47"/>
      <c r="U619" s="47"/>
      <c r="V619" s="47"/>
      <c r="W619" s="47"/>
      <c r="X619" s="47"/>
      <c r="Y619" s="47"/>
      <c r="Z619" s="47"/>
      <c r="AA619" s="47"/>
      <c r="AB619" s="47"/>
      <c r="AC619" s="47"/>
      <c r="AD619" s="47"/>
    </row>
    <row r="620" spans="1:30" ht="12.75" customHeight="1" x14ac:dyDescent="0.2">
      <c r="A620" s="47"/>
      <c r="B620" s="47"/>
      <c r="C620" s="47"/>
      <c r="D620" s="47"/>
      <c r="E620" s="47"/>
      <c r="F620" s="47"/>
      <c r="G620" s="47"/>
      <c r="H620" s="47"/>
      <c r="I620" s="47"/>
      <c r="J620" s="47"/>
      <c r="K620" s="47"/>
      <c r="L620" s="47"/>
      <c r="M620" s="47"/>
      <c r="N620" s="47"/>
      <c r="O620" s="47"/>
      <c r="P620" s="47"/>
      <c r="Q620" s="47"/>
      <c r="R620" s="47"/>
      <c r="S620" s="47"/>
      <c r="T620" s="47"/>
      <c r="U620" s="47"/>
      <c r="V620" s="47"/>
      <c r="W620" s="47"/>
      <c r="X620" s="47"/>
      <c r="Y620" s="47"/>
      <c r="Z620" s="47"/>
      <c r="AA620" s="47"/>
      <c r="AB620" s="47"/>
      <c r="AC620" s="47"/>
      <c r="AD620" s="47"/>
    </row>
    <row r="621" spans="1:30" ht="12.75" customHeight="1" x14ac:dyDescent="0.2">
      <c r="A621" s="47"/>
      <c r="B621" s="47"/>
      <c r="C621" s="47"/>
      <c r="D621" s="47"/>
      <c r="E621" s="47"/>
      <c r="F621" s="47"/>
      <c r="G621" s="47"/>
      <c r="H621" s="47"/>
      <c r="I621" s="47"/>
      <c r="J621" s="47"/>
      <c r="K621" s="47"/>
      <c r="L621" s="47"/>
      <c r="M621" s="47"/>
      <c r="N621" s="47"/>
      <c r="O621" s="47"/>
      <c r="P621" s="47"/>
      <c r="Q621" s="47"/>
      <c r="R621" s="47"/>
      <c r="S621" s="47"/>
      <c r="T621" s="47"/>
      <c r="U621" s="47"/>
      <c r="V621" s="47"/>
      <c r="W621" s="47"/>
      <c r="X621" s="47"/>
      <c r="Y621" s="47"/>
      <c r="Z621" s="47"/>
      <c r="AA621" s="47"/>
      <c r="AB621" s="47"/>
      <c r="AC621" s="47"/>
      <c r="AD621" s="47"/>
    </row>
    <row r="622" spans="1:30" ht="12.75" customHeight="1" x14ac:dyDescent="0.2">
      <c r="A622" s="47"/>
      <c r="B622" s="47"/>
      <c r="C622" s="47"/>
      <c r="D622" s="47"/>
      <c r="E622" s="47"/>
      <c r="F622" s="47"/>
      <c r="G622" s="47"/>
      <c r="H622" s="47"/>
      <c r="I622" s="47"/>
      <c r="J622" s="47"/>
      <c r="K622" s="47"/>
      <c r="L622" s="47"/>
      <c r="M622" s="47"/>
      <c r="N622" s="47"/>
      <c r="O622" s="47"/>
      <c r="P622" s="47"/>
      <c r="Q622" s="47"/>
      <c r="R622" s="47"/>
      <c r="S622" s="47"/>
      <c r="T622" s="47"/>
      <c r="U622" s="47"/>
      <c r="V622" s="47"/>
      <c r="W622" s="47"/>
      <c r="X622" s="47"/>
      <c r="Y622" s="47"/>
      <c r="Z622" s="47"/>
      <c r="AA622" s="47"/>
      <c r="AB622" s="47"/>
      <c r="AC622" s="47"/>
      <c r="AD622" s="47"/>
    </row>
    <row r="623" spans="1:30" ht="12.75" customHeight="1" x14ac:dyDescent="0.2">
      <c r="A623" s="47"/>
      <c r="B623" s="47"/>
      <c r="C623" s="47"/>
      <c r="D623" s="47"/>
      <c r="E623" s="47"/>
      <c r="F623" s="47"/>
      <c r="G623" s="47"/>
      <c r="H623" s="47"/>
      <c r="I623" s="47"/>
      <c r="J623" s="47"/>
      <c r="K623" s="47"/>
      <c r="L623" s="47"/>
      <c r="M623" s="47"/>
      <c r="N623" s="47"/>
      <c r="O623" s="47"/>
      <c r="P623" s="47"/>
      <c r="Q623" s="47"/>
      <c r="R623" s="47"/>
      <c r="S623" s="47"/>
      <c r="T623" s="47"/>
      <c r="U623" s="47"/>
      <c r="V623" s="47"/>
      <c r="W623" s="47"/>
      <c r="X623" s="47"/>
      <c r="Y623" s="47"/>
      <c r="Z623" s="47"/>
      <c r="AA623" s="47"/>
      <c r="AB623" s="47"/>
      <c r="AC623" s="47"/>
      <c r="AD623" s="47"/>
    </row>
    <row r="624" spans="1:30" ht="12.75" customHeight="1" x14ac:dyDescent="0.2">
      <c r="A624" s="47"/>
      <c r="B624" s="47"/>
      <c r="C624" s="47"/>
      <c r="D624" s="47"/>
      <c r="E624" s="47"/>
      <c r="F624" s="47"/>
      <c r="G624" s="47"/>
      <c r="H624" s="47"/>
      <c r="I624" s="47"/>
      <c r="J624" s="47"/>
      <c r="K624" s="47"/>
      <c r="L624" s="47"/>
      <c r="M624" s="47"/>
      <c r="N624" s="47"/>
      <c r="O624" s="47"/>
      <c r="P624" s="47"/>
      <c r="Q624" s="47"/>
      <c r="R624" s="47"/>
      <c r="S624" s="47"/>
      <c r="T624" s="47"/>
      <c r="U624" s="47"/>
      <c r="V624" s="47"/>
      <c r="W624" s="47"/>
      <c r="X624" s="47"/>
      <c r="Y624" s="47"/>
      <c r="Z624" s="47"/>
      <c r="AA624" s="47"/>
      <c r="AB624" s="47"/>
      <c r="AC624" s="47"/>
      <c r="AD624" s="47"/>
    </row>
    <row r="625" spans="1:30" ht="12.75" customHeight="1" x14ac:dyDescent="0.2">
      <c r="A625" s="47"/>
      <c r="B625" s="47"/>
      <c r="C625" s="47"/>
      <c r="D625" s="47"/>
      <c r="E625" s="47"/>
      <c r="F625" s="47"/>
      <c r="G625" s="47"/>
      <c r="H625" s="47"/>
      <c r="I625" s="47"/>
      <c r="J625" s="47"/>
      <c r="K625" s="47"/>
      <c r="L625" s="47"/>
      <c r="M625" s="47"/>
      <c r="N625" s="47"/>
      <c r="O625" s="47"/>
      <c r="P625" s="47"/>
      <c r="Q625" s="47"/>
      <c r="R625" s="47"/>
      <c r="S625" s="47"/>
      <c r="T625" s="47"/>
      <c r="U625" s="47"/>
      <c r="V625" s="47"/>
      <c r="W625" s="47"/>
      <c r="X625" s="47"/>
      <c r="Y625" s="47"/>
      <c r="Z625" s="47"/>
      <c r="AA625" s="47"/>
      <c r="AB625" s="47"/>
      <c r="AC625" s="47"/>
      <c r="AD625" s="47"/>
    </row>
    <row r="626" spans="1:30" ht="12.75" customHeight="1" x14ac:dyDescent="0.2">
      <c r="A626" s="47"/>
      <c r="B626" s="47"/>
      <c r="C626" s="47"/>
      <c r="D626" s="47"/>
      <c r="E626" s="47"/>
      <c r="F626" s="47"/>
      <c r="G626" s="47"/>
      <c r="H626" s="47"/>
      <c r="I626" s="47"/>
      <c r="J626" s="47"/>
      <c r="K626" s="47"/>
      <c r="L626" s="47"/>
      <c r="M626" s="47"/>
      <c r="N626" s="47"/>
      <c r="O626" s="47"/>
      <c r="P626" s="47"/>
      <c r="Q626" s="47"/>
      <c r="R626" s="47"/>
      <c r="S626" s="47"/>
      <c r="T626" s="47"/>
      <c r="U626" s="47"/>
      <c r="V626" s="47"/>
      <c r="W626" s="47"/>
      <c r="X626" s="47"/>
      <c r="Y626" s="47"/>
      <c r="Z626" s="47"/>
      <c r="AA626" s="47"/>
      <c r="AB626" s="47"/>
      <c r="AC626" s="47"/>
      <c r="AD626" s="47"/>
    </row>
    <row r="627" spans="1:30" ht="12.75" customHeight="1" x14ac:dyDescent="0.2">
      <c r="A627" s="47"/>
      <c r="B627" s="47"/>
      <c r="C627" s="47"/>
      <c r="D627" s="47"/>
      <c r="E627" s="47"/>
      <c r="F627" s="47"/>
      <c r="G627" s="47"/>
      <c r="H627" s="47"/>
      <c r="I627" s="47"/>
      <c r="J627" s="47"/>
      <c r="K627" s="47"/>
      <c r="L627" s="47"/>
      <c r="M627" s="47"/>
      <c r="N627" s="47"/>
      <c r="O627" s="47"/>
      <c r="P627" s="47"/>
      <c r="Q627" s="47"/>
      <c r="R627" s="47"/>
      <c r="S627" s="47"/>
      <c r="T627" s="47"/>
      <c r="U627" s="47"/>
      <c r="V627" s="47"/>
      <c r="W627" s="47"/>
      <c r="X627" s="47"/>
      <c r="Y627" s="47"/>
      <c r="Z627" s="47"/>
      <c r="AA627" s="47"/>
      <c r="AB627" s="47"/>
      <c r="AC627" s="47"/>
      <c r="AD627" s="47"/>
    </row>
    <row r="628" spans="1:30" ht="12.75" customHeight="1" x14ac:dyDescent="0.2">
      <c r="A628" s="47"/>
      <c r="B628" s="47"/>
      <c r="C628" s="47"/>
      <c r="D628" s="47"/>
      <c r="E628" s="47"/>
      <c r="F628" s="47"/>
      <c r="G628" s="47"/>
      <c r="H628" s="47"/>
      <c r="I628" s="47"/>
      <c r="J628" s="47"/>
      <c r="K628" s="47"/>
      <c r="L628" s="47"/>
      <c r="M628" s="47"/>
      <c r="N628" s="47"/>
      <c r="O628" s="47"/>
      <c r="P628" s="47"/>
      <c r="Q628" s="47"/>
      <c r="R628" s="47"/>
      <c r="S628" s="47"/>
      <c r="T628" s="47"/>
      <c r="U628" s="47"/>
      <c r="V628" s="47"/>
      <c r="W628" s="47"/>
      <c r="X628" s="47"/>
      <c r="Y628" s="47"/>
      <c r="Z628" s="47"/>
      <c r="AA628" s="47"/>
      <c r="AB628" s="47"/>
      <c r="AC628" s="47"/>
      <c r="AD628" s="47"/>
    </row>
    <row r="629" spans="1:30" ht="12.75" customHeight="1" x14ac:dyDescent="0.2">
      <c r="A629" s="47"/>
      <c r="B629" s="47"/>
      <c r="C629" s="47"/>
      <c r="D629" s="47"/>
      <c r="E629" s="47"/>
      <c r="F629" s="47"/>
      <c r="G629" s="47"/>
      <c r="H629" s="47"/>
      <c r="I629" s="47"/>
      <c r="J629" s="47"/>
      <c r="K629" s="47"/>
      <c r="L629" s="47"/>
      <c r="M629" s="47"/>
      <c r="N629" s="47"/>
      <c r="O629" s="47"/>
      <c r="P629" s="47"/>
      <c r="Q629" s="47"/>
      <c r="R629" s="47"/>
      <c r="S629" s="47"/>
      <c r="T629" s="47"/>
      <c r="U629" s="47"/>
      <c r="V629" s="47"/>
      <c r="W629" s="47"/>
      <c r="X629" s="47"/>
      <c r="Y629" s="47"/>
      <c r="Z629" s="47"/>
      <c r="AA629" s="47"/>
      <c r="AB629" s="47"/>
      <c r="AC629" s="47"/>
      <c r="AD629" s="47"/>
    </row>
    <row r="630" spans="1:30" ht="12.75" customHeight="1" x14ac:dyDescent="0.2">
      <c r="A630" s="47"/>
      <c r="B630" s="47"/>
      <c r="C630" s="47"/>
      <c r="D630" s="47"/>
      <c r="E630" s="47"/>
      <c r="F630" s="47"/>
      <c r="G630" s="47"/>
      <c r="H630" s="47"/>
      <c r="I630" s="47"/>
      <c r="J630" s="47"/>
      <c r="K630" s="47"/>
      <c r="L630" s="47"/>
      <c r="M630" s="47"/>
      <c r="N630" s="47"/>
      <c r="O630" s="47"/>
      <c r="P630" s="47"/>
      <c r="Q630" s="47"/>
      <c r="R630" s="47"/>
      <c r="S630" s="47"/>
      <c r="T630" s="47"/>
      <c r="U630" s="47"/>
      <c r="V630" s="47"/>
      <c r="W630" s="47"/>
      <c r="X630" s="47"/>
      <c r="Y630" s="47"/>
      <c r="Z630" s="47"/>
      <c r="AA630" s="47"/>
      <c r="AB630" s="47"/>
      <c r="AC630" s="47"/>
      <c r="AD630" s="47"/>
    </row>
    <row r="631" spans="1:30" ht="12.75" customHeight="1" x14ac:dyDescent="0.2">
      <c r="A631" s="47"/>
      <c r="B631" s="47"/>
      <c r="C631" s="47"/>
      <c r="D631" s="47"/>
      <c r="E631" s="47"/>
      <c r="F631" s="47"/>
      <c r="G631" s="47"/>
      <c r="H631" s="47"/>
      <c r="I631" s="47"/>
      <c r="J631" s="47"/>
      <c r="K631" s="47"/>
      <c r="L631" s="47"/>
      <c r="M631" s="47"/>
      <c r="N631" s="47"/>
      <c r="O631" s="47"/>
      <c r="P631" s="47"/>
      <c r="Q631" s="47"/>
      <c r="R631" s="47"/>
      <c r="S631" s="47"/>
      <c r="T631" s="47"/>
      <c r="U631" s="47"/>
      <c r="V631" s="47"/>
      <c r="W631" s="47"/>
      <c r="X631" s="47"/>
      <c r="Y631" s="47"/>
      <c r="Z631" s="47"/>
      <c r="AA631" s="47"/>
      <c r="AB631" s="47"/>
      <c r="AC631" s="47"/>
      <c r="AD631" s="47"/>
    </row>
    <row r="632" spans="1:30" ht="12.75" customHeight="1" x14ac:dyDescent="0.2">
      <c r="A632" s="47"/>
      <c r="B632" s="47"/>
      <c r="C632" s="47"/>
      <c r="D632" s="47"/>
      <c r="E632" s="47"/>
      <c r="F632" s="47"/>
      <c r="G632" s="47"/>
      <c r="H632" s="47"/>
      <c r="I632" s="47"/>
      <c r="J632" s="47"/>
      <c r="K632" s="47"/>
      <c r="L632" s="47"/>
      <c r="M632" s="47"/>
      <c r="N632" s="47"/>
      <c r="O632" s="47"/>
      <c r="P632" s="47"/>
      <c r="Q632" s="47"/>
      <c r="R632" s="47"/>
      <c r="S632" s="47"/>
      <c r="T632" s="47"/>
      <c r="U632" s="47"/>
      <c r="V632" s="47"/>
      <c r="W632" s="47"/>
      <c r="X632" s="47"/>
      <c r="Y632" s="47"/>
      <c r="Z632" s="47"/>
      <c r="AA632" s="47"/>
      <c r="AB632" s="47"/>
      <c r="AC632" s="47"/>
      <c r="AD632" s="47"/>
    </row>
    <row r="633" spans="1:30" ht="12.75" customHeight="1" x14ac:dyDescent="0.2">
      <c r="A633" s="47"/>
      <c r="B633" s="47"/>
      <c r="C633" s="47"/>
      <c r="D633" s="47"/>
      <c r="E633" s="47"/>
      <c r="F633" s="47"/>
      <c r="G633" s="47"/>
      <c r="H633" s="47"/>
      <c r="I633" s="47"/>
      <c r="J633" s="47"/>
      <c r="K633" s="47"/>
      <c r="L633" s="47"/>
      <c r="M633" s="47"/>
      <c r="N633" s="47"/>
      <c r="O633" s="47"/>
      <c r="P633" s="47"/>
      <c r="Q633" s="47"/>
      <c r="R633" s="47"/>
      <c r="S633" s="47"/>
      <c r="T633" s="47"/>
      <c r="U633" s="47"/>
      <c r="V633" s="47"/>
      <c r="W633" s="47"/>
      <c r="X633" s="47"/>
      <c r="Y633" s="47"/>
      <c r="Z633" s="47"/>
      <c r="AA633" s="47"/>
      <c r="AB633" s="47"/>
      <c r="AC633" s="47"/>
      <c r="AD633" s="47"/>
    </row>
    <row r="634" spans="1:30" ht="12.75" customHeight="1" x14ac:dyDescent="0.2">
      <c r="A634" s="47"/>
      <c r="B634" s="47"/>
      <c r="C634" s="47"/>
      <c r="D634" s="47"/>
      <c r="E634" s="47"/>
      <c r="F634" s="47"/>
      <c r="G634" s="47"/>
      <c r="H634" s="47"/>
      <c r="I634" s="47"/>
      <c r="J634" s="47"/>
      <c r="K634" s="47"/>
      <c r="L634" s="47"/>
      <c r="M634" s="47"/>
      <c r="N634" s="47"/>
      <c r="O634" s="47"/>
      <c r="P634" s="47"/>
      <c r="Q634" s="47"/>
      <c r="R634" s="47"/>
      <c r="S634" s="47"/>
      <c r="T634" s="47"/>
      <c r="U634" s="47"/>
      <c r="V634" s="47"/>
      <c r="W634" s="47"/>
      <c r="X634" s="47"/>
      <c r="Y634" s="47"/>
      <c r="Z634" s="47"/>
      <c r="AA634" s="47"/>
      <c r="AB634" s="47"/>
      <c r="AC634" s="47"/>
      <c r="AD634" s="47"/>
    </row>
    <row r="635" spans="1:30" ht="12.75" customHeight="1" x14ac:dyDescent="0.2">
      <c r="A635" s="47"/>
      <c r="B635" s="47"/>
      <c r="C635" s="47"/>
      <c r="D635" s="47"/>
      <c r="E635" s="47"/>
      <c r="F635" s="47"/>
      <c r="G635" s="47"/>
      <c r="H635" s="47"/>
      <c r="I635" s="47"/>
      <c r="J635" s="47"/>
      <c r="K635" s="47"/>
      <c r="L635" s="47"/>
      <c r="M635" s="47"/>
      <c r="N635" s="47"/>
      <c r="O635" s="47"/>
      <c r="P635" s="47"/>
      <c r="Q635" s="47"/>
      <c r="R635" s="47"/>
      <c r="S635" s="47"/>
      <c r="T635" s="47"/>
      <c r="U635" s="47"/>
      <c r="V635" s="47"/>
      <c r="W635" s="47"/>
      <c r="X635" s="47"/>
      <c r="Y635" s="47"/>
      <c r="Z635" s="47"/>
      <c r="AA635" s="47"/>
      <c r="AB635" s="47"/>
      <c r="AC635" s="47"/>
      <c r="AD635" s="47"/>
    </row>
    <row r="636" spans="1:30" ht="12.75" customHeight="1" x14ac:dyDescent="0.2">
      <c r="A636" s="47"/>
      <c r="B636" s="47"/>
      <c r="C636" s="47"/>
      <c r="D636" s="47"/>
      <c r="E636" s="47"/>
      <c r="F636" s="47"/>
      <c r="G636" s="47"/>
      <c r="H636" s="47"/>
      <c r="I636" s="47"/>
      <c r="J636" s="47"/>
      <c r="K636" s="47"/>
      <c r="L636" s="47"/>
      <c r="M636" s="47"/>
      <c r="N636" s="47"/>
      <c r="O636" s="47"/>
      <c r="P636" s="47"/>
      <c r="Q636" s="47"/>
      <c r="R636" s="47"/>
      <c r="S636" s="47"/>
      <c r="T636" s="47"/>
      <c r="U636" s="47"/>
      <c r="V636" s="47"/>
      <c r="W636" s="47"/>
      <c r="X636" s="47"/>
      <c r="Y636" s="47"/>
      <c r="Z636" s="47"/>
      <c r="AA636" s="47"/>
      <c r="AB636" s="47"/>
      <c r="AC636" s="47"/>
      <c r="AD636" s="47"/>
    </row>
    <row r="637" spans="1:30" ht="12.75" customHeight="1" x14ac:dyDescent="0.2">
      <c r="A637" s="47"/>
      <c r="B637" s="47"/>
      <c r="C637" s="47"/>
      <c r="D637" s="47"/>
      <c r="E637" s="47"/>
      <c r="F637" s="47"/>
      <c r="G637" s="47"/>
      <c r="H637" s="47"/>
      <c r="I637" s="47"/>
      <c r="J637" s="47"/>
      <c r="K637" s="47"/>
      <c r="L637" s="47"/>
      <c r="M637" s="47"/>
      <c r="N637" s="47"/>
      <c r="O637" s="47"/>
      <c r="P637" s="47"/>
      <c r="Q637" s="47"/>
      <c r="R637" s="47"/>
      <c r="S637" s="47"/>
      <c r="T637" s="47"/>
      <c r="U637" s="47"/>
      <c r="V637" s="47"/>
      <c r="W637" s="47"/>
      <c r="X637" s="47"/>
      <c r="Y637" s="47"/>
      <c r="Z637" s="47"/>
      <c r="AA637" s="47"/>
      <c r="AB637" s="47"/>
      <c r="AC637" s="47"/>
      <c r="AD637" s="47"/>
    </row>
    <row r="638" spans="1:30" ht="12.75" customHeight="1" x14ac:dyDescent="0.2">
      <c r="A638" s="47"/>
      <c r="B638" s="47"/>
      <c r="C638" s="47"/>
      <c r="D638" s="47"/>
      <c r="E638" s="47"/>
      <c r="F638" s="47"/>
      <c r="G638" s="47"/>
      <c r="H638" s="47"/>
      <c r="I638" s="47"/>
      <c r="J638" s="47"/>
      <c r="K638" s="47"/>
      <c r="L638" s="47"/>
      <c r="M638" s="47"/>
      <c r="N638" s="47"/>
      <c r="O638" s="47"/>
      <c r="P638" s="47"/>
      <c r="Q638" s="47"/>
      <c r="R638" s="47"/>
      <c r="S638" s="47"/>
      <c r="T638" s="47"/>
      <c r="U638" s="47"/>
      <c r="V638" s="47"/>
      <c r="W638" s="47"/>
      <c r="X638" s="47"/>
      <c r="Y638" s="47"/>
      <c r="Z638" s="47"/>
      <c r="AA638" s="47"/>
      <c r="AB638" s="47"/>
      <c r="AC638" s="47"/>
      <c r="AD638" s="47"/>
    </row>
    <row r="639" spans="1:30" ht="12.75" customHeight="1" x14ac:dyDescent="0.2">
      <c r="A639" s="47"/>
      <c r="B639" s="47"/>
      <c r="C639" s="47"/>
      <c r="D639" s="47"/>
      <c r="E639" s="47"/>
      <c r="F639" s="47"/>
      <c r="G639" s="47"/>
      <c r="H639" s="47"/>
      <c r="I639" s="47"/>
      <c r="J639" s="47"/>
      <c r="K639" s="47"/>
      <c r="L639" s="47"/>
      <c r="M639" s="47"/>
      <c r="N639" s="47"/>
      <c r="O639" s="47"/>
      <c r="P639" s="47"/>
      <c r="Q639" s="47"/>
      <c r="R639" s="47"/>
      <c r="S639" s="47"/>
      <c r="T639" s="47"/>
      <c r="U639" s="47"/>
      <c r="V639" s="47"/>
      <c r="W639" s="47"/>
      <c r="X639" s="47"/>
      <c r="Y639" s="47"/>
      <c r="Z639" s="47"/>
      <c r="AA639" s="47"/>
      <c r="AB639" s="47"/>
      <c r="AC639" s="47"/>
      <c r="AD639" s="47"/>
    </row>
    <row r="640" spans="1:30" ht="12.75" customHeight="1" x14ac:dyDescent="0.2">
      <c r="A640" s="47"/>
      <c r="B640" s="47"/>
      <c r="C640" s="47"/>
      <c r="D640" s="47"/>
      <c r="E640" s="47"/>
      <c r="F640" s="47"/>
      <c r="G640" s="47"/>
      <c r="H640" s="47"/>
      <c r="I640" s="47"/>
      <c r="J640" s="47"/>
      <c r="K640" s="47"/>
      <c r="L640" s="47"/>
      <c r="M640" s="47"/>
      <c r="N640" s="47"/>
      <c r="O640" s="47"/>
      <c r="P640" s="47"/>
      <c r="Q640" s="47"/>
      <c r="R640" s="47"/>
      <c r="S640" s="47"/>
      <c r="T640" s="47"/>
      <c r="U640" s="47"/>
      <c r="V640" s="47"/>
      <c r="W640" s="47"/>
      <c r="X640" s="47"/>
      <c r="Y640" s="47"/>
      <c r="Z640" s="47"/>
      <c r="AA640" s="47"/>
      <c r="AB640" s="47"/>
      <c r="AC640" s="47"/>
      <c r="AD640" s="47"/>
    </row>
    <row r="641" spans="1:30" ht="12.75" customHeight="1" x14ac:dyDescent="0.2">
      <c r="A641" s="47"/>
      <c r="B641" s="47"/>
      <c r="C641" s="47"/>
      <c r="D641" s="47"/>
      <c r="E641" s="47"/>
      <c r="F641" s="47"/>
      <c r="G641" s="47"/>
      <c r="H641" s="47"/>
      <c r="I641" s="47"/>
      <c r="J641" s="47"/>
      <c r="K641" s="47"/>
      <c r="L641" s="47"/>
      <c r="M641" s="47"/>
      <c r="N641" s="47"/>
      <c r="O641" s="47"/>
      <c r="P641" s="47"/>
      <c r="Q641" s="47"/>
      <c r="R641" s="47"/>
      <c r="S641" s="47"/>
      <c r="T641" s="47"/>
      <c r="U641" s="47"/>
      <c r="V641" s="47"/>
      <c r="W641" s="47"/>
      <c r="X641" s="47"/>
      <c r="Y641" s="47"/>
      <c r="Z641" s="47"/>
      <c r="AA641" s="47"/>
      <c r="AB641" s="47"/>
      <c r="AC641" s="47"/>
      <c r="AD641" s="47"/>
    </row>
    <row r="642" spans="1:30" ht="12.75" customHeight="1" x14ac:dyDescent="0.2">
      <c r="A642" s="47"/>
      <c r="B642" s="47"/>
      <c r="C642" s="47"/>
      <c r="D642" s="47"/>
      <c r="E642" s="47"/>
      <c r="F642" s="47"/>
      <c r="G642" s="47"/>
      <c r="H642" s="47"/>
      <c r="I642" s="47"/>
      <c r="J642" s="47"/>
      <c r="K642" s="47"/>
      <c r="L642" s="47"/>
      <c r="M642" s="47"/>
      <c r="N642" s="47"/>
      <c r="O642" s="47"/>
      <c r="P642" s="47"/>
      <c r="Q642" s="47"/>
      <c r="R642" s="47"/>
      <c r="S642" s="47"/>
      <c r="T642" s="47"/>
      <c r="U642" s="47"/>
      <c r="V642" s="47"/>
      <c r="W642" s="47"/>
      <c r="X642" s="47"/>
      <c r="Y642" s="47"/>
      <c r="Z642" s="47"/>
      <c r="AA642" s="47"/>
      <c r="AB642" s="47"/>
      <c r="AC642" s="47"/>
      <c r="AD642" s="47"/>
    </row>
    <row r="643" spans="1:30" ht="12.75" customHeight="1" x14ac:dyDescent="0.2">
      <c r="A643" s="47"/>
      <c r="B643" s="47"/>
      <c r="C643" s="47"/>
      <c r="D643" s="47"/>
      <c r="E643" s="47"/>
      <c r="F643" s="47"/>
      <c r="G643" s="47"/>
      <c r="H643" s="47"/>
      <c r="I643" s="47"/>
      <c r="J643" s="47"/>
      <c r="K643" s="47"/>
      <c r="L643" s="47"/>
      <c r="M643" s="47"/>
      <c r="N643" s="47"/>
      <c r="O643" s="47"/>
      <c r="P643" s="47"/>
      <c r="Q643" s="47"/>
      <c r="R643" s="47"/>
      <c r="S643" s="47"/>
      <c r="T643" s="47"/>
      <c r="U643" s="47"/>
      <c r="V643" s="47"/>
      <c r="W643" s="47"/>
      <c r="X643" s="47"/>
      <c r="Y643" s="47"/>
      <c r="Z643" s="47"/>
      <c r="AA643" s="47"/>
      <c r="AB643" s="47"/>
      <c r="AC643" s="47"/>
      <c r="AD643" s="47"/>
    </row>
    <row r="644" spans="1:30" ht="12.75" customHeight="1" x14ac:dyDescent="0.2">
      <c r="A644" s="47"/>
      <c r="B644" s="47"/>
      <c r="C644" s="47"/>
      <c r="D644" s="47"/>
      <c r="E644" s="47"/>
      <c r="F644" s="47"/>
      <c r="G644" s="47"/>
      <c r="H644" s="47"/>
      <c r="I644" s="47"/>
      <c r="J644" s="47"/>
      <c r="K644" s="47"/>
      <c r="L644" s="47"/>
      <c r="M644" s="47"/>
      <c r="N644" s="47"/>
      <c r="O644" s="47"/>
      <c r="P644" s="47"/>
      <c r="Q644" s="47"/>
      <c r="R644" s="47"/>
      <c r="S644" s="47"/>
      <c r="T644" s="47"/>
      <c r="U644" s="47"/>
      <c r="V644" s="47"/>
      <c r="W644" s="47"/>
      <c r="X644" s="47"/>
      <c r="Y644" s="47"/>
      <c r="Z644" s="47"/>
      <c r="AA644" s="47"/>
      <c r="AB644" s="47"/>
      <c r="AC644" s="47"/>
      <c r="AD644" s="47"/>
    </row>
    <row r="645" spans="1:30" ht="12.75" customHeight="1" x14ac:dyDescent="0.2">
      <c r="A645" s="47"/>
      <c r="B645" s="47"/>
      <c r="C645" s="47"/>
      <c r="D645" s="47"/>
      <c r="E645" s="47"/>
      <c r="F645" s="47"/>
      <c r="G645" s="47"/>
      <c r="H645" s="47"/>
      <c r="I645" s="47"/>
      <c r="J645" s="47"/>
      <c r="K645" s="47"/>
      <c r="L645" s="47"/>
      <c r="M645" s="47"/>
      <c r="N645" s="47"/>
      <c r="O645" s="47"/>
      <c r="P645" s="47"/>
      <c r="Q645" s="47"/>
      <c r="R645" s="47"/>
      <c r="S645" s="47"/>
      <c r="T645" s="47"/>
      <c r="U645" s="47"/>
      <c r="V645" s="47"/>
      <c r="W645" s="47"/>
      <c r="X645" s="47"/>
      <c r="Y645" s="47"/>
      <c r="Z645" s="47"/>
      <c r="AA645" s="47"/>
      <c r="AB645" s="47"/>
      <c r="AC645" s="47"/>
      <c r="AD645" s="47"/>
    </row>
    <row r="646" spans="1:30" ht="12.75" customHeight="1" x14ac:dyDescent="0.2">
      <c r="A646" s="47"/>
      <c r="B646" s="47"/>
      <c r="C646" s="47"/>
      <c r="D646" s="47"/>
      <c r="E646" s="47"/>
      <c r="F646" s="47"/>
      <c r="G646" s="47"/>
      <c r="H646" s="47"/>
      <c r="I646" s="47"/>
      <c r="J646" s="47"/>
      <c r="K646" s="47"/>
      <c r="L646" s="47"/>
      <c r="M646" s="47"/>
      <c r="N646" s="47"/>
      <c r="O646" s="47"/>
      <c r="P646" s="47"/>
      <c r="Q646" s="47"/>
      <c r="R646" s="47"/>
      <c r="S646" s="47"/>
      <c r="T646" s="47"/>
      <c r="U646" s="47"/>
      <c r="V646" s="47"/>
      <c r="W646" s="47"/>
      <c r="X646" s="47"/>
      <c r="Y646" s="47"/>
      <c r="Z646" s="47"/>
      <c r="AA646" s="47"/>
      <c r="AB646" s="47"/>
      <c r="AC646" s="47"/>
      <c r="AD646" s="47"/>
    </row>
    <row r="647" spans="1:30" ht="12.75" customHeight="1" x14ac:dyDescent="0.2">
      <c r="A647" s="47"/>
      <c r="B647" s="47"/>
      <c r="C647" s="47"/>
      <c r="D647" s="47"/>
      <c r="E647" s="47"/>
      <c r="F647" s="47"/>
      <c r="G647" s="47"/>
      <c r="H647" s="47"/>
      <c r="I647" s="47"/>
      <c r="J647" s="47"/>
      <c r="K647" s="47"/>
      <c r="L647" s="47"/>
      <c r="M647" s="47"/>
      <c r="N647" s="47"/>
      <c r="O647" s="47"/>
      <c r="P647" s="47"/>
      <c r="Q647" s="47"/>
      <c r="R647" s="47"/>
      <c r="S647" s="47"/>
      <c r="T647" s="47"/>
      <c r="U647" s="47"/>
      <c r="V647" s="47"/>
      <c r="W647" s="47"/>
      <c r="X647" s="47"/>
      <c r="Y647" s="47"/>
      <c r="Z647" s="47"/>
      <c r="AA647" s="47"/>
      <c r="AB647" s="47"/>
      <c r="AC647" s="47"/>
      <c r="AD647" s="47"/>
    </row>
    <row r="648" spans="1:30" ht="12.75" customHeight="1" x14ac:dyDescent="0.2">
      <c r="A648" s="47"/>
      <c r="B648" s="47"/>
      <c r="C648" s="47"/>
      <c r="D648" s="47"/>
      <c r="E648" s="47"/>
      <c r="F648" s="47"/>
      <c r="G648" s="47"/>
      <c r="H648" s="47"/>
      <c r="I648" s="47"/>
      <c r="J648" s="47"/>
      <c r="K648" s="47"/>
      <c r="L648" s="47"/>
      <c r="M648" s="47"/>
      <c r="N648" s="47"/>
      <c r="O648" s="47"/>
      <c r="P648" s="47"/>
      <c r="Q648" s="47"/>
      <c r="R648" s="47"/>
      <c r="S648" s="47"/>
      <c r="T648" s="47"/>
      <c r="U648" s="47"/>
      <c r="V648" s="47"/>
      <c r="W648" s="47"/>
      <c r="X648" s="47"/>
      <c r="Y648" s="47"/>
      <c r="Z648" s="47"/>
      <c r="AA648" s="47"/>
      <c r="AB648" s="47"/>
      <c r="AC648" s="47"/>
      <c r="AD648" s="47"/>
    </row>
    <row r="649" spans="1:30" ht="12.75" customHeight="1" x14ac:dyDescent="0.2">
      <c r="A649" s="47"/>
      <c r="B649" s="47"/>
      <c r="C649" s="47"/>
      <c r="D649" s="47"/>
      <c r="E649" s="47"/>
      <c r="F649" s="47"/>
      <c r="G649" s="47"/>
      <c r="H649" s="47"/>
      <c r="I649" s="47"/>
      <c r="J649" s="47"/>
      <c r="K649" s="47"/>
      <c r="L649" s="47"/>
      <c r="M649" s="47"/>
      <c r="N649" s="47"/>
      <c r="O649" s="47"/>
      <c r="P649" s="47"/>
      <c r="Q649" s="47"/>
      <c r="R649" s="47"/>
      <c r="S649" s="47"/>
      <c r="T649" s="47"/>
      <c r="U649" s="47"/>
      <c r="V649" s="47"/>
      <c r="W649" s="47"/>
      <c r="X649" s="47"/>
      <c r="Y649" s="47"/>
      <c r="Z649" s="47"/>
      <c r="AA649" s="47"/>
      <c r="AB649" s="47"/>
      <c r="AC649" s="47"/>
      <c r="AD649" s="47"/>
    </row>
    <row r="650" spans="1:30" ht="12.75" customHeight="1" x14ac:dyDescent="0.2">
      <c r="A650" s="47"/>
      <c r="B650" s="47"/>
      <c r="C650" s="47"/>
      <c r="D650" s="47"/>
      <c r="E650" s="47"/>
      <c r="F650" s="47"/>
      <c r="G650" s="47"/>
      <c r="H650" s="47"/>
      <c r="I650" s="47"/>
      <c r="J650" s="47"/>
      <c r="K650" s="47"/>
      <c r="L650" s="47"/>
      <c r="M650" s="47"/>
      <c r="N650" s="47"/>
      <c r="O650" s="47"/>
      <c r="P650" s="47"/>
      <c r="Q650" s="47"/>
      <c r="R650" s="47"/>
      <c r="S650" s="47"/>
      <c r="T650" s="47"/>
      <c r="U650" s="47"/>
      <c r="V650" s="47"/>
      <c r="W650" s="47"/>
      <c r="X650" s="47"/>
      <c r="Y650" s="47"/>
      <c r="Z650" s="47"/>
      <c r="AA650" s="47"/>
      <c r="AB650" s="47"/>
      <c r="AC650" s="47"/>
      <c r="AD650" s="47"/>
    </row>
    <row r="651" spans="1:30" ht="12.75" customHeight="1" x14ac:dyDescent="0.2">
      <c r="A651" s="47"/>
      <c r="B651" s="47"/>
      <c r="C651" s="47"/>
      <c r="D651" s="47"/>
      <c r="E651" s="47"/>
      <c r="F651" s="47"/>
      <c r="G651" s="47"/>
      <c r="H651" s="47"/>
      <c r="I651" s="47"/>
      <c r="J651" s="47"/>
      <c r="K651" s="47"/>
      <c r="L651" s="47"/>
      <c r="M651" s="47"/>
      <c r="N651" s="47"/>
      <c r="O651" s="47"/>
      <c r="P651" s="47"/>
      <c r="Q651" s="47"/>
      <c r="R651" s="47"/>
      <c r="S651" s="47"/>
      <c r="T651" s="47"/>
      <c r="U651" s="47"/>
      <c r="V651" s="47"/>
      <c r="W651" s="47"/>
      <c r="X651" s="47"/>
      <c r="Y651" s="47"/>
      <c r="Z651" s="47"/>
      <c r="AA651" s="47"/>
      <c r="AB651" s="47"/>
      <c r="AC651" s="47"/>
      <c r="AD651" s="47"/>
    </row>
    <row r="652" spans="1:30" ht="12.75" customHeight="1" x14ac:dyDescent="0.2">
      <c r="A652" s="47"/>
      <c r="B652" s="47"/>
      <c r="C652" s="47"/>
      <c r="D652" s="47"/>
      <c r="E652" s="47"/>
      <c r="F652" s="47"/>
      <c r="G652" s="47"/>
      <c r="H652" s="47"/>
      <c r="I652" s="47"/>
      <c r="J652" s="47"/>
      <c r="K652" s="47"/>
      <c r="L652" s="47"/>
      <c r="M652" s="47"/>
      <c r="N652" s="47"/>
      <c r="O652" s="47"/>
      <c r="P652" s="47"/>
      <c r="Q652" s="47"/>
      <c r="R652" s="47"/>
      <c r="S652" s="47"/>
      <c r="T652" s="47"/>
      <c r="U652" s="47"/>
      <c r="V652" s="47"/>
      <c r="W652" s="47"/>
      <c r="X652" s="47"/>
      <c r="Y652" s="47"/>
      <c r="Z652" s="47"/>
      <c r="AA652" s="47"/>
      <c r="AB652" s="47"/>
      <c r="AC652" s="47"/>
      <c r="AD652" s="47"/>
    </row>
    <row r="653" spans="1:30" ht="12.75" customHeight="1" x14ac:dyDescent="0.2">
      <c r="A653" s="47"/>
      <c r="B653" s="47"/>
      <c r="C653" s="47"/>
      <c r="D653" s="47"/>
      <c r="E653" s="47"/>
      <c r="F653" s="47"/>
      <c r="G653" s="47"/>
      <c r="H653" s="47"/>
      <c r="I653" s="47"/>
      <c r="J653" s="47"/>
      <c r="K653" s="47"/>
      <c r="L653" s="47"/>
      <c r="M653" s="47"/>
      <c r="N653" s="47"/>
      <c r="O653" s="47"/>
      <c r="P653" s="47"/>
      <c r="Q653" s="47"/>
      <c r="R653" s="47"/>
      <c r="S653" s="47"/>
      <c r="T653" s="47"/>
      <c r="U653" s="47"/>
      <c r="V653" s="47"/>
      <c r="W653" s="47"/>
      <c r="X653" s="47"/>
      <c r="Y653" s="47"/>
      <c r="Z653" s="47"/>
      <c r="AA653" s="47"/>
      <c r="AB653" s="47"/>
      <c r="AC653" s="47"/>
      <c r="AD653" s="47"/>
    </row>
    <row r="654" spans="1:30" ht="12.75" customHeight="1" x14ac:dyDescent="0.2">
      <c r="A654" s="47"/>
      <c r="B654" s="47"/>
      <c r="C654" s="47"/>
      <c r="D654" s="47"/>
      <c r="E654" s="47"/>
      <c r="F654" s="47"/>
      <c r="G654" s="47"/>
      <c r="H654" s="47"/>
      <c r="I654" s="47"/>
      <c r="J654" s="47"/>
      <c r="K654" s="47"/>
      <c r="L654" s="47"/>
      <c r="M654" s="47"/>
      <c r="N654" s="47"/>
      <c r="O654" s="47"/>
      <c r="P654" s="47"/>
      <c r="Q654" s="47"/>
      <c r="R654" s="47"/>
      <c r="S654" s="47"/>
      <c r="T654" s="47"/>
      <c r="U654" s="47"/>
      <c r="V654" s="47"/>
      <c r="W654" s="47"/>
      <c r="X654" s="47"/>
      <c r="Y654" s="47"/>
      <c r="Z654" s="47"/>
      <c r="AA654" s="47"/>
      <c r="AB654" s="47"/>
      <c r="AC654" s="47"/>
      <c r="AD654" s="47"/>
    </row>
    <row r="655" spans="1:30" ht="12.75" customHeight="1" x14ac:dyDescent="0.2">
      <c r="A655" s="47"/>
      <c r="B655" s="47"/>
      <c r="C655" s="47"/>
      <c r="D655" s="47"/>
      <c r="E655" s="47"/>
      <c r="F655" s="47"/>
      <c r="G655" s="47"/>
      <c r="H655" s="47"/>
      <c r="I655" s="47"/>
      <c r="J655" s="47"/>
      <c r="K655" s="47"/>
      <c r="L655" s="47"/>
      <c r="M655" s="47"/>
      <c r="N655" s="47"/>
      <c r="O655" s="47"/>
      <c r="P655" s="47"/>
      <c r="Q655" s="47"/>
      <c r="R655" s="47"/>
      <c r="S655" s="47"/>
      <c r="T655" s="47"/>
      <c r="U655" s="47"/>
      <c r="V655" s="47"/>
      <c r="W655" s="47"/>
      <c r="X655" s="47"/>
      <c r="Y655" s="47"/>
      <c r="Z655" s="47"/>
      <c r="AA655" s="47"/>
      <c r="AB655" s="47"/>
      <c r="AC655" s="47"/>
      <c r="AD655" s="47"/>
    </row>
    <row r="656" spans="1:30" ht="12.75" customHeight="1" x14ac:dyDescent="0.2">
      <c r="A656" s="47"/>
      <c r="B656" s="47"/>
      <c r="C656" s="47"/>
      <c r="D656" s="47"/>
      <c r="E656" s="47"/>
      <c r="F656" s="47"/>
      <c r="G656" s="47"/>
      <c r="H656" s="47"/>
      <c r="I656" s="47"/>
      <c r="J656" s="47"/>
      <c r="K656" s="47"/>
      <c r="L656" s="47"/>
      <c r="M656" s="47"/>
      <c r="N656" s="47"/>
      <c r="O656" s="47"/>
      <c r="P656" s="47"/>
      <c r="Q656" s="47"/>
      <c r="R656" s="47"/>
      <c r="S656" s="47"/>
      <c r="T656" s="47"/>
      <c r="U656" s="47"/>
      <c r="V656" s="47"/>
      <c r="W656" s="47"/>
      <c r="X656" s="47"/>
      <c r="Y656" s="47"/>
      <c r="Z656" s="47"/>
      <c r="AA656" s="47"/>
      <c r="AB656" s="47"/>
      <c r="AC656" s="47"/>
      <c r="AD656" s="47"/>
    </row>
    <row r="657" spans="1:30" ht="12.75" customHeight="1" x14ac:dyDescent="0.2">
      <c r="A657" s="47"/>
      <c r="B657" s="47"/>
      <c r="C657" s="47"/>
      <c r="D657" s="47"/>
      <c r="E657" s="47"/>
      <c r="F657" s="47"/>
      <c r="G657" s="47"/>
      <c r="H657" s="47"/>
      <c r="I657" s="47"/>
      <c r="J657" s="47"/>
      <c r="K657" s="47"/>
      <c r="L657" s="47"/>
      <c r="M657" s="47"/>
      <c r="N657" s="47"/>
      <c r="O657" s="47"/>
      <c r="P657" s="47"/>
      <c r="Q657" s="47"/>
      <c r="R657" s="47"/>
      <c r="S657" s="47"/>
      <c r="T657" s="47"/>
      <c r="U657" s="47"/>
      <c r="V657" s="47"/>
      <c r="W657" s="47"/>
      <c r="X657" s="47"/>
      <c r="Y657" s="47"/>
      <c r="Z657" s="47"/>
      <c r="AA657" s="47"/>
      <c r="AB657" s="47"/>
      <c r="AC657" s="47"/>
      <c r="AD657" s="47"/>
    </row>
    <row r="658" spans="1:30" ht="12.75" customHeight="1" x14ac:dyDescent="0.2">
      <c r="A658" s="47"/>
      <c r="B658" s="47"/>
      <c r="C658" s="47"/>
      <c r="D658" s="47"/>
      <c r="E658" s="47"/>
      <c r="F658" s="47"/>
      <c r="G658" s="47"/>
      <c r="H658" s="47"/>
      <c r="I658" s="47"/>
      <c r="J658" s="47"/>
      <c r="K658" s="47"/>
      <c r="L658" s="47"/>
      <c r="M658" s="47"/>
      <c r="N658" s="47"/>
      <c r="O658" s="47"/>
      <c r="P658" s="47"/>
      <c r="Q658" s="47"/>
      <c r="R658" s="47"/>
      <c r="S658" s="47"/>
      <c r="T658" s="47"/>
      <c r="U658" s="47"/>
      <c r="V658" s="47"/>
      <c r="W658" s="47"/>
      <c r="X658" s="47"/>
      <c r="Y658" s="47"/>
      <c r="Z658" s="47"/>
      <c r="AA658" s="47"/>
      <c r="AB658" s="47"/>
      <c r="AC658" s="47"/>
      <c r="AD658" s="47"/>
    </row>
    <row r="659" spans="1:30" ht="12.75" customHeight="1" x14ac:dyDescent="0.2">
      <c r="A659" s="47"/>
      <c r="B659" s="47"/>
      <c r="C659" s="47"/>
      <c r="D659" s="47"/>
      <c r="E659" s="47"/>
      <c r="F659" s="47"/>
      <c r="G659" s="47"/>
      <c r="H659" s="47"/>
      <c r="I659" s="47"/>
      <c r="J659" s="47"/>
      <c r="K659" s="47"/>
      <c r="L659" s="47"/>
      <c r="M659" s="47"/>
      <c r="N659" s="47"/>
      <c r="O659" s="47"/>
      <c r="P659" s="47"/>
      <c r="Q659" s="47"/>
      <c r="R659" s="47"/>
      <c r="S659" s="47"/>
      <c r="T659" s="47"/>
      <c r="U659" s="47"/>
      <c r="V659" s="47"/>
      <c r="W659" s="47"/>
      <c r="X659" s="47"/>
      <c r="Y659" s="47"/>
      <c r="Z659" s="47"/>
      <c r="AA659" s="47"/>
      <c r="AB659" s="47"/>
      <c r="AC659" s="47"/>
      <c r="AD659" s="47"/>
    </row>
    <row r="660" spans="1:30" ht="12.75" customHeight="1" x14ac:dyDescent="0.2">
      <c r="A660" s="47"/>
      <c r="B660" s="47"/>
      <c r="C660" s="47"/>
      <c r="D660" s="47"/>
      <c r="E660" s="47"/>
      <c r="F660" s="47"/>
      <c r="G660" s="47"/>
      <c r="H660" s="47"/>
      <c r="I660" s="47"/>
      <c r="J660" s="47"/>
      <c r="K660" s="47"/>
      <c r="L660" s="47"/>
      <c r="M660" s="47"/>
      <c r="N660" s="47"/>
      <c r="O660" s="47"/>
      <c r="P660" s="47"/>
      <c r="Q660" s="47"/>
      <c r="R660" s="47"/>
      <c r="S660" s="47"/>
      <c r="T660" s="47"/>
      <c r="U660" s="47"/>
      <c r="V660" s="47"/>
      <c r="W660" s="47"/>
      <c r="X660" s="47"/>
      <c r="Y660" s="47"/>
      <c r="Z660" s="47"/>
      <c r="AA660" s="47"/>
      <c r="AB660" s="47"/>
      <c r="AC660" s="47"/>
      <c r="AD660" s="47"/>
    </row>
    <row r="661" spans="1:30" ht="12.75" customHeight="1" x14ac:dyDescent="0.2">
      <c r="A661" s="47"/>
      <c r="B661" s="47"/>
      <c r="C661" s="47"/>
      <c r="D661" s="47"/>
      <c r="E661" s="47"/>
      <c r="F661" s="47"/>
      <c r="G661" s="47"/>
      <c r="H661" s="47"/>
      <c r="I661" s="47"/>
      <c r="J661" s="47"/>
      <c r="K661" s="47"/>
      <c r="L661" s="47"/>
      <c r="M661" s="47"/>
      <c r="N661" s="47"/>
      <c r="O661" s="47"/>
      <c r="P661" s="47"/>
      <c r="Q661" s="47"/>
      <c r="R661" s="47"/>
      <c r="S661" s="47"/>
      <c r="T661" s="47"/>
      <c r="U661" s="47"/>
      <c r="V661" s="47"/>
      <c r="W661" s="47"/>
      <c r="X661" s="47"/>
      <c r="Y661" s="47"/>
      <c r="Z661" s="47"/>
      <c r="AA661" s="47"/>
      <c r="AB661" s="47"/>
      <c r="AC661" s="47"/>
      <c r="AD661" s="47"/>
    </row>
    <row r="662" spans="1:30" ht="12.75" customHeight="1" x14ac:dyDescent="0.2">
      <c r="A662" s="47"/>
      <c r="B662" s="47"/>
      <c r="C662" s="47"/>
      <c r="D662" s="47"/>
      <c r="E662" s="47"/>
      <c r="F662" s="47"/>
      <c r="G662" s="47"/>
      <c r="H662" s="47"/>
      <c r="I662" s="47"/>
      <c r="J662" s="47"/>
      <c r="K662" s="47"/>
      <c r="L662" s="47"/>
      <c r="M662" s="47"/>
      <c r="N662" s="47"/>
      <c r="O662" s="47"/>
      <c r="P662" s="47"/>
      <c r="Q662" s="47"/>
      <c r="R662" s="47"/>
      <c r="S662" s="47"/>
      <c r="T662" s="47"/>
      <c r="U662" s="47"/>
      <c r="V662" s="47"/>
      <c r="W662" s="47"/>
      <c r="X662" s="47"/>
      <c r="Y662" s="47"/>
      <c r="Z662" s="47"/>
      <c r="AA662" s="47"/>
      <c r="AB662" s="47"/>
      <c r="AC662" s="47"/>
      <c r="AD662" s="47"/>
    </row>
    <row r="663" spans="1:30" ht="12.75" customHeight="1" x14ac:dyDescent="0.2">
      <c r="A663" s="47"/>
      <c r="B663" s="47"/>
      <c r="C663" s="47"/>
      <c r="D663" s="47"/>
      <c r="E663" s="47"/>
      <c r="F663" s="47"/>
      <c r="G663" s="47"/>
      <c r="H663" s="47"/>
      <c r="I663" s="47"/>
      <c r="J663" s="47"/>
      <c r="K663" s="47"/>
      <c r="L663" s="47"/>
      <c r="M663" s="47"/>
      <c r="N663" s="47"/>
      <c r="O663" s="47"/>
      <c r="P663" s="47"/>
      <c r="Q663" s="47"/>
      <c r="R663" s="47"/>
      <c r="S663" s="47"/>
      <c r="T663" s="47"/>
      <c r="U663" s="47"/>
      <c r="V663" s="47"/>
      <c r="W663" s="47"/>
      <c r="X663" s="47"/>
      <c r="Y663" s="47"/>
      <c r="Z663" s="47"/>
      <c r="AA663" s="47"/>
      <c r="AB663" s="47"/>
      <c r="AC663" s="47"/>
      <c r="AD663" s="47"/>
    </row>
    <row r="664" spans="1:30" ht="12.75" customHeight="1" x14ac:dyDescent="0.2">
      <c r="A664" s="47"/>
      <c r="B664" s="47"/>
      <c r="C664" s="47"/>
      <c r="D664" s="47"/>
      <c r="E664" s="47"/>
      <c r="F664" s="47"/>
      <c r="G664" s="47"/>
      <c r="H664" s="47"/>
      <c r="I664" s="47"/>
      <c r="J664" s="47"/>
      <c r="K664" s="47"/>
      <c r="L664" s="47"/>
      <c r="M664" s="47"/>
      <c r="N664" s="47"/>
      <c r="O664" s="47"/>
      <c r="P664" s="47"/>
      <c r="Q664" s="47"/>
      <c r="R664" s="47"/>
      <c r="S664" s="47"/>
      <c r="T664" s="47"/>
      <c r="U664" s="47"/>
      <c r="V664" s="47"/>
      <c r="W664" s="47"/>
      <c r="X664" s="47"/>
      <c r="Y664" s="47"/>
      <c r="Z664" s="47"/>
      <c r="AA664" s="47"/>
      <c r="AB664" s="47"/>
      <c r="AC664" s="47"/>
      <c r="AD664" s="47"/>
    </row>
    <row r="665" spans="1:30" ht="12.75" customHeight="1" x14ac:dyDescent="0.2">
      <c r="A665" s="47"/>
      <c r="B665" s="47"/>
      <c r="C665" s="47"/>
      <c r="D665" s="47"/>
      <c r="E665" s="47"/>
      <c r="F665" s="47"/>
      <c r="G665" s="47"/>
      <c r="H665" s="47"/>
      <c r="I665" s="47"/>
      <c r="J665" s="47"/>
      <c r="K665" s="47"/>
      <c r="L665" s="47"/>
      <c r="M665" s="47"/>
      <c r="N665" s="47"/>
      <c r="O665" s="47"/>
      <c r="P665" s="47"/>
      <c r="Q665" s="47"/>
      <c r="R665" s="47"/>
      <c r="S665" s="47"/>
      <c r="T665" s="47"/>
      <c r="U665" s="47"/>
      <c r="V665" s="47"/>
      <c r="W665" s="47"/>
      <c r="X665" s="47"/>
      <c r="Y665" s="47"/>
      <c r="Z665" s="47"/>
      <c r="AA665" s="47"/>
      <c r="AB665" s="47"/>
      <c r="AC665" s="47"/>
      <c r="AD665" s="47"/>
    </row>
    <row r="666" spans="1:30" ht="12.75" customHeight="1" x14ac:dyDescent="0.2">
      <c r="A666" s="47"/>
      <c r="B666" s="47"/>
      <c r="C666" s="47"/>
      <c r="D666" s="47"/>
      <c r="E666" s="47"/>
      <c r="F666" s="47"/>
      <c r="G666" s="47"/>
      <c r="H666" s="47"/>
      <c r="I666" s="47"/>
      <c r="J666" s="47"/>
      <c r="K666" s="47"/>
      <c r="L666" s="47"/>
      <c r="M666" s="47"/>
      <c r="N666" s="47"/>
      <c r="O666" s="47"/>
      <c r="P666" s="47"/>
      <c r="Q666" s="47"/>
      <c r="R666" s="47"/>
      <c r="S666" s="47"/>
      <c r="T666" s="47"/>
      <c r="U666" s="47"/>
      <c r="V666" s="47"/>
      <c r="W666" s="47"/>
      <c r="X666" s="47"/>
      <c r="Y666" s="47"/>
      <c r="Z666" s="47"/>
      <c r="AA666" s="47"/>
      <c r="AB666" s="47"/>
      <c r="AC666" s="47"/>
      <c r="AD666" s="47"/>
    </row>
    <row r="667" spans="1:30" ht="12.75" customHeight="1" x14ac:dyDescent="0.2">
      <c r="A667" s="47"/>
      <c r="B667" s="47"/>
      <c r="C667" s="47"/>
      <c r="D667" s="47"/>
      <c r="E667" s="47"/>
      <c r="F667" s="47"/>
      <c r="G667" s="47"/>
      <c r="H667" s="47"/>
      <c r="I667" s="47"/>
      <c r="J667" s="47"/>
      <c r="K667" s="47"/>
      <c r="L667" s="47"/>
      <c r="M667" s="47"/>
      <c r="N667" s="47"/>
      <c r="O667" s="47"/>
      <c r="P667" s="47"/>
      <c r="Q667" s="47"/>
      <c r="R667" s="47"/>
      <c r="S667" s="47"/>
      <c r="T667" s="47"/>
      <c r="U667" s="47"/>
      <c r="V667" s="47"/>
      <c r="W667" s="47"/>
      <c r="X667" s="47"/>
      <c r="Y667" s="47"/>
      <c r="Z667" s="47"/>
      <c r="AA667" s="47"/>
      <c r="AB667" s="47"/>
      <c r="AC667" s="47"/>
      <c r="AD667" s="47"/>
    </row>
    <row r="668" spans="1:30" ht="12.75" customHeight="1" x14ac:dyDescent="0.2">
      <c r="A668" s="47"/>
      <c r="B668" s="47"/>
      <c r="C668" s="47"/>
      <c r="D668" s="47"/>
      <c r="E668" s="47"/>
      <c r="F668" s="47"/>
      <c r="G668" s="47"/>
      <c r="H668" s="47"/>
      <c r="I668" s="47"/>
      <c r="J668" s="47"/>
      <c r="K668" s="47"/>
      <c r="L668" s="47"/>
      <c r="M668" s="47"/>
      <c r="N668" s="47"/>
      <c r="O668" s="47"/>
      <c r="P668" s="47"/>
      <c r="Q668" s="47"/>
      <c r="R668" s="47"/>
      <c r="S668" s="47"/>
      <c r="T668" s="47"/>
      <c r="U668" s="47"/>
      <c r="V668" s="47"/>
      <c r="W668" s="47"/>
      <c r="X668" s="47"/>
      <c r="Y668" s="47"/>
      <c r="Z668" s="47"/>
      <c r="AA668" s="47"/>
      <c r="AB668" s="47"/>
      <c r="AC668" s="47"/>
      <c r="AD668" s="47"/>
    </row>
    <row r="669" spans="1:30" ht="12.75" customHeight="1" x14ac:dyDescent="0.2">
      <c r="A669" s="47"/>
      <c r="B669" s="47"/>
      <c r="C669" s="47"/>
      <c r="D669" s="47"/>
      <c r="E669" s="47"/>
      <c r="F669" s="47"/>
      <c r="G669" s="47"/>
      <c r="H669" s="47"/>
      <c r="I669" s="47"/>
      <c r="J669" s="47"/>
      <c r="K669" s="47"/>
      <c r="L669" s="47"/>
      <c r="M669" s="47"/>
      <c r="N669" s="47"/>
      <c r="O669" s="47"/>
      <c r="P669" s="47"/>
      <c r="Q669" s="47"/>
      <c r="R669" s="47"/>
      <c r="S669" s="47"/>
      <c r="T669" s="47"/>
      <c r="U669" s="47"/>
      <c r="V669" s="47"/>
      <c r="W669" s="47"/>
      <c r="X669" s="47"/>
      <c r="Y669" s="47"/>
      <c r="Z669" s="47"/>
      <c r="AA669" s="47"/>
      <c r="AB669" s="47"/>
      <c r="AC669" s="47"/>
      <c r="AD669" s="47"/>
    </row>
    <row r="670" spans="1:30" ht="12.75" customHeight="1" x14ac:dyDescent="0.2">
      <c r="A670" s="47"/>
      <c r="B670" s="47"/>
      <c r="C670" s="47"/>
      <c r="D670" s="47"/>
      <c r="E670" s="47"/>
      <c r="F670" s="47"/>
      <c r="G670" s="47"/>
      <c r="H670" s="47"/>
      <c r="I670" s="47"/>
      <c r="J670" s="47"/>
      <c r="K670" s="47"/>
      <c r="L670" s="47"/>
      <c r="M670" s="47"/>
      <c r="N670" s="47"/>
      <c r="O670" s="47"/>
      <c r="P670" s="47"/>
      <c r="Q670" s="47"/>
      <c r="R670" s="47"/>
      <c r="S670" s="47"/>
      <c r="T670" s="47"/>
      <c r="U670" s="47"/>
      <c r="V670" s="47"/>
      <c r="W670" s="47"/>
      <c r="X670" s="47"/>
      <c r="Y670" s="47"/>
      <c r="Z670" s="47"/>
      <c r="AA670" s="47"/>
      <c r="AB670" s="47"/>
      <c r="AC670" s="47"/>
      <c r="AD670" s="47"/>
    </row>
    <row r="671" spans="1:30" ht="12.75" customHeight="1" x14ac:dyDescent="0.2">
      <c r="A671" s="47"/>
      <c r="B671" s="47"/>
      <c r="C671" s="47"/>
      <c r="D671" s="47"/>
      <c r="E671" s="47"/>
      <c r="F671" s="47"/>
      <c r="G671" s="47"/>
      <c r="H671" s="47"/>
      <c r="I671" s="47"/>
      <c r="J671" s="47"/>
      <c r="K671" s="47"/>
      <c r="L671" s="47"/>
      <c r="M671" s="47"/>
      <c r="N671" s="47"/>
      <c r="O671" s="47"/>
      <c r="P671" s="47"/>
      <c r="Q671" s="47"/>
      <c r="R671" s="47"/>
      <c r="S671" s="47"/>
      <c r="T671" s="47"/>
      <c r="U671" s="47"/>
      <c r="V671" s="47"/>
      <c r="W671" s="47"/>
      <c r="X671" s="47"/>
      <c r="Y671" s="47"/>
      <c r="Z671" s="47"/>
      <c r="AA671" s="47"/>
      <c r="AB671" s="47"/>
      <c r="AC671" s="47"/>
      <c r="AD671" s="47"/>
    </row>
    <row r="672" spans="1:30" ht="12.75" customHeight="1" x14ac:dyDescent="0.2">
      <c r="A672" s="47"/>
      <c r="B672" s="47"/>
      <c r="C672" s="47"/>
      <c r="D672" s="47"/>
      <c r="E672" s="47"/>
      <c r="F672" s="47"/>
      <c r="G672" s="47"/>
      <c r="H672" s="47"/>
      <c r="I672" s="47"/>
      <c r="J672" s="47"/>
      <c r="K672" s="47"/>
      <c r="L672" s="47"/>
      <c r="M672" s="47"/>
      <c r="N672" s="47"/>
      <c r="O672" s="47"/>
      <c r="P672" s="47"/>
      <c r="Q672" s="47"/>
      <c r="R672" s="47"/>
      <c r="S672" s="47"/>
      <c r="T672" s="47"/>
      <c r="U672" s="47"/>
      <c r="V672" s="47"/>
      <c r="W672" s="47"/>
      <c r="X672" s="47"/>
      <c r="Y672" s="47"/>
      <c r="Z672" s="47"/>
      <c r="AA672" s="47"/>
      <c r="AB672" s="47"/>
      <c r="AC672" s="47"/>
      <c r="AD672" s="47"/>
    </row>
    <row r="673" spans="1:30" ht="12.75" customHeight="1" x14ac:dyDescent="0.2">
      <c r="A673" s="47"/>
      <c r="B673" s="47"/>
      <c r="C673" s="47"/>
      <c r="D673" s="47"/>
      <c r="E673" s="47"/>
      <c r="F673" s="47"/>
      <c r="G673" s="47"/>
      <c r="H673" s="47"/>
      <c r="I673" s="47"/>
      <c r="J673" s="47"/>
      <c r="K673" s="47"/>
      <c r="L673" s="47"/>
      <c r="M673" s="47"/>
      <c r="N673" s="47"/>
      <c r="O673" s="47"/>
      <c r="P673" s="47"/>
      <c r="Q673" s="47"/>
      <c r="R673" s="47"/>
      <c r="S673" s="47"/>
      <c r="T673" s="47"/>
      <c r="U673" s="47"/>
      <c r="V673" s="47"/>
      <c r="W673" s="47"/>
      <c r="X673" s="47"/>
      <c r="Y673" s="47"/>
      <c r="Z673" s="47"/>
      <c r="AA673" s="47"/>
      <c r="AB673" s="47"/>
      <c r="AC673" s="47"/>
      <c r="AD673" s="47"/>
    </row>
    <row r="674" spans="1:30" ht="12.75" customHeight="1" x14ac:dyDescent="0.2">
      <c r="A674" s="47"/>
      <c r="B674" s="47"/>
      <c r="C674" s="47"/>
      <c r="D674" s="47"/>
      <c r="E674" s="47"/>
      <c r="F674" s="47"/>
      <c r="G674" s="47"/>
      <c r="H674" s="47"/>
      <c r="I674" s="47"/>
      <c r="J674" s="47"/>
      <c r="K674" s="47"/>
      <c r="L674" s="47"/>
      <c r="M674" s="47"/>
      <c r="N674" s="47"/>
      <c r="O674" s="47"/>
      <c r="P674" s="47"/>
      <c r="Q674" s="47"/>
      <c r="R674" s="47"/>
      <c r="S674" s="47"/>
      <c r="T674" s="47"/>
      <c r="U674" s="47"/>
      <c r="V674" s="47"/>
      <c r="W674" s="47"/>
      <c r="X674" s="47"/>
      <c r="Y674" s="47"/>
      <c r="Z674" s="47"/>
      <c r="AA674" s="47"/>
      <c r="AB674" s="47"/>
      <c r="AC674" s="47"/>
      <c r="AD674" s="47"/>
    </row>
    <row r="675" spans="1:30" ht="12.75" customHeight="1" x14ac:dyDescent="0.2">
      <c r="A675" s="47"/>
      <c r="B675" s="47"/>
      <c r="C675" s="47"/>
      <c r="D675" s="47"/>
      <c r="E675" s="47"/>
      <c r="F675" s="47"/>
      <c r="G675" s="47"/>
      <c r="H675" s="47"/>
      <c r="I675" s="47"/>
      <c r="J675" s="47"/>
      <c r="K675" s="47"/>
      <c r="L675" s="47"/>
      <c r="M675" s="47"/>
      <c r="N675" s="47"/>
      <c r="O675" s="47"/>
      <c r="P675" s="47"/>
      <c r="Q675" s="47"/>
      <c r="R675" s="47"/>
      <c r="S675" s="47"/>
      <c r="T675" s="47"/>
      <c r="U675" s="47"/>
      <c r="V675" s="47"/>
      <c r="W675" s="47"/>
      <c r="X675" s="47"/>
      <c r="Y675" s="47"/>
      <c r="Z675" s="47"/>
      <c r="AA675" s="47"/>
      <c r="AB675" s="47"/>
      <c r="AC675" s="47"/>
      <c r="AD675" s="47"/>
    </row>
    <row r="676" spans="1:30" ht="12.75" customHeight="1" x14ac:dyDescent="0.2">
      <c r="A676" s="47"/>
      <c r="B676" s="47"/>
      <c r="C676" s="47"/>
      <c r="D676" s="47"/>
      <c r="E676" s="47"/>
      <c r="F676" s="47"/>
      <c r="G676" s="47"/>
      <c r="H676" s="47"/>
      <c r="I676" s="47"/>
      <c r="J676" s="47"/>
      <c r="K676" s="47"/>
      <c r="L676" s="47"/>
      <c r="M676" s="47"/>
      <c r="N676" s="47"/>
      <c r="O676" s="47"/>
      <c r="P676" s="47"/>
      <c r="Q676" s="47"/>
      <c r="R676" s="47"/>
      <c r="S676" s="47"/>
      <c r="T676" s="47"/>
      <c r="U676" s="47"/>
      <c r="V676" s="47"/>
      <c r="W676" s="47"/>
      <c r="X676" s="47"/>
      <c r="Y676" s="47"/>
      <c r="Z676" s="47"/>
      <c r="AA676" s="47"/>
      <c r="AB676" s="47"/>
      <c r="AC676" s="47"/>
      <c r="AD676" s="47"/>
    </row>
    <row r="677" spans="1:30" ht="12.75" customHeight="1" x14ac:dyDescent="0.2">
      <c r="A677" s="47"/>
      <c r="B677" s="47"/>
      <c r="C677" s="47"/>
      <c r="D677" s="47"/>
      <c r="E677" s="47"/>
      <c r="F677" s="47"/>
      <c r="G677" s="47"/>
      <c r="H677" s="47"/>
      <c r="I677" s="47"/>
      <c r="J677" s="47"/>
      <c r="K677" s="47"/>
      <c r="L677" s="47"/>
      <c r="M677" s="47"/>
      <c r="N677" s="47"/>
      <c r="O677" s="47"/>
      <c r="P677" s="47"/>
      <c r="Q677" s="47"/>
      <c r="R677" s="47"/>
      <c r="S677" s="47"/>
      <c r="T677" s="47"/>
      <c r="U677" s="47"/>
      <c r="V677" s="47"/>
      <c r="W677" s="47"/>
      <c r="X677" s="47"/>
      <c r="Y677" s="47"/>
      <c r="Z677" s="47"/>
      <c r="AA677" s="47"/>
      <c r="AB677" s="47"/>
      <c r="AC677" s="47"/>
      <c r="AD677" s="47"/>
    </row>
    <row r="678" spans="1:30" ht="12.75" customHeight="1" x14ac:dyDescent="0.2">
      <c r="A678" s="47"/>
      <c r="B678" s="47"/>
      <c r="C678" s="47"/>
      <c r="D678" s="47"/>
      <c r="E678" s="47"/>
      <c r="F678" s="47"/>
      <c r="G678" s="47"/>
      <c r="H678" s="47"/>
      <c r="I678" s="47"/>
      <c r="J678" s="47"/>
      <c r="K678" s="47"/>
      <c r="L678" s="47"/>
      <c r="M678" s="47"/>
      <c r="N678" s="47"/>
      <c r="O678" s="47"/>
      <c r="P678" s="47"/>
      <c r="Q678" s="47"/>
      <c r="R678" s="47"/>
      <c r="S678" s="47"/>
      <c r="T678" s="47"/>
      <c r="U678" s="47"/>
      <c r="V678" s="47"/>
      <c r="W678" s="47"/>
      <c r="X678" s="47"/>
      <c r="Y678" s="47"/>
      <c r="Z678" s="47"/>
      <c r="AA678" s="47"/>
      <c r="AB678" s="47"/>
      <c r="AC678" s="47"/>
      <c r="AD678" s="47"/>
    </row>
    <row r="679" spans="1:30" ht="12.75" customHeight="1" x14ac:dyDescent="0.2">
      <c r="A679" s="47"/>
      <c r="B679" s="47"/>
      <c r="C679" s="47"/>
      <c r="D679" s="47"/>
      <c r="E679" s="47"/>
      <c r="F679" s="47"/>
      <c r="G679" s="47"/>
      <c r="H679" s="47"/>
      <c r="I679" s="47"/>
      <c r="J679" s="47"/>
      <c r="K679" s="47"/>
      <c r="L679" s="47"/>
      <c r="M679" s="47"/>
      <c r="N679" s="47"/>
      <c r="O679" s="47"/>
      <c r="P679" s="47"/>
      <c r="Q679" s="47"/>
      <c r="R679" s="47"/>
      <c r="S679" s="47"/>
      <c r="T679" s="47"/>
      <c r="U679" s="47"/>
      <c r="V679" s="47"/>
      <c r="W679" s="47"/>
      <c r="X679" s="47"/>
      <c r="Y679" s="47"/>
      <c r="Z679" s="47"/>
      <c r="AA679" s="47"/>
      <c r="AB679" s="47"/>
      <c r="AC679" s="47"/>
      <c r="AD679" s="47"/>
    </row>
    <row r="680" spans="1:30" ht="12.75" customHeight="1" x14ac:dyDescent="0.2">
      <c r="A680" s="47"/>
      <c r="B680" s="47"/>
      <c r="C680" s="47"/>
      <c r="D680" s="47"/>
      <c r="E680" s="47"/>
      <c r="F680" s="47"/>
      <c r="G680" s="47"/>
      <c r="H680" s="47"/>
      <c r="I680" s="47"/>
      <c r="J680" s="47"/>
      <c r="K680" s="47"/>
      <c r="L680" s="47"/>
      <c r="M680" s="47"/>
      <c r="N680" s="47"/>
      <c r="O680" s="47"/>
      <c r="P680" s="47"/>
      <c r="Q680" s="47"/>
      <c r="R680" s="47"/>
      <c r="S680" s="47"/>
      <c r="T680" s="47"/>
      <c r="U680" s="47"/>
      <c r="V680" s="47"/>
      <c r="W680" s="47"/>
      <c r="X680" s="47"/>
      <c r="Y680" s="47"/>
      <c r="Z680" s="47"/>
      <c r="AA680" s="47"/>
      <c r="AB680" s="47"/>
      <c r="AC680" s="47"/>
      <c r="AD680" s="47"/>
    </row>
    <row r="681" spans="1:30" ht="12.75" customHeight="1" x14ac:dyDescent="0.2">
      <c r="A681" s="47"/>
      <c r="B681" s="47"/>
      <c r="C681" s="47"/>
      <c r="D681" s="47"/>
      <c r="E681" s="47"/>
      <c r="F681" s="47"/>
      <c r="G681" s="47"/>
      <c r="H681" s="47"/>
      <c r="I681" s="47"/>
      <c r="J681" s="47"/>
      <c r="K681" s="47"/>
      <c r="L681" s="47"/>
      <c r="M681" s="47"/>
      <c r="N681" s="47"/>
      <c r="O681" s="47"/>
      <c r="P681" s="47"/>
      <c r="Q681" s="47"/>
      <c r="R681" s="47"/>
      <c r="S681" s="47"/>
      <c r="T681" s="47"/>
      <c r="U681" s="47"/>
      <c r="V681" s="47"/>
      <c r="W681" s="47"/>
      <c r="X681" s="47"/>
      <c r="Y681" s="47"/>
      <c r="Z681" s="47"/>
      <c r="AA681" s="47"/>
      <c r="AB681" s="47"/>
      <c r="AC681" s="47"/>
      <c r="AD681" s="47"/>
    </row>
    <row r="682" spans="1:30" ht="12.75" customHeight="1" x14ac:dyDescent="0.2">
      <c r="A682" s="47"/>
      <c r="B682" s="47"/>
      <c r="C682" s="47"/>
      <c r="D682" s="47"/>
      <c r="E682" s="47"/>
      <c r="F682" s="47"/>
      <c r="G682" s="47"/>
      <c r="H682" s="47"/>
      <c r="I682" s="47"/>
      <c r="J682" s="47"/>
      <c r="K682" s="47"/>
      <c r="L682" s="47"/>
      <c r="M682" s="47"/>
      <c r="N682" s="47"/>
      <c r="O682" s="47"/>
      <c r="P682" s="47"/>
      <c r="Q682" s="47"/>
      <c r="R682" s="47"/>
      <c r="S682" s="47"/>
      <c r="T682" s="47"/>
      <c r="U682" s="47"/>
      <c r="V682" s="47"/>
      <c r="W682" s="47"/>
      <c r="X682" s="47"/>
      <c r="Y682" s="47"/>
      <c r="Z682" s="47"/>
      <c r="AA682" s="47"/>
      <c r="AB682" s="47"/>
      <c r="AC682" s="47"/>
      <c r="AD682" s="47"/>
    </row>
    <row r="683" spans="1:30" ht="12.75" customHeight="1" x14ac:dyDescent="0.2">
      <c r="A683" s="47"/>
      <c r="B683" s="47"/>
      <c r="C683" s="47"/>
      <c r="D683" s="47"/>
      <c r="E683" s="47"/>
      <c r="F683" s="47"/>
      <c r="G683" s="47"/>
      <c r="H683" s="47"/>
      <c r="I683" s="47"/>
      <c r="J683" s="47"/>
      <c r="K683" s="47"/>
      <c r="L683" s="47"/>
      <c r="M683" s="47"/>
      <c r="N683" s="47"/>
      <c r="O683" s="47"/>
      <c r="P683" s="47"/>
      <c r="Q683" s="47"/>
      <c r="R683" s="47"/>
      <c r="S683" s="47"/>
      <c r="T683" s="47"/>
      <c r="U683" s="47"/>
      <c r="V683" s="47"/>
      <c r="W683" s="47"/>
      <c r="X683" s="47"/>
      <c r="Y683" s="47"/>
      <c r="Z683" s="47"/>
      <c r="AA683" s="47"/>
      <c r="AB683" s="47"/>
      <c r="AC683" s="47"/>
      <c r="AD683" s="47"/>
    </row>
    <row r="684" spans="1:30" ht="12.75" customHeight="1" x14ac:dyDescent="0.2">
      <c r="A684" s="47"/>
      <c r="B684" s="47"/>
      <c r="C684" s="47"/>
      <c r="D684" s="47"/>
      <c r="E684" s="47"/>
      <c r="F684" s="47"/>
      <c r="G684" s="47"/>
      <c r="H684" s="47"/>
      <c r="I684" s="47"/>
      <c r="J684" s="47"/>
      <c r="K684" s="47"/>
      <c r="L684" s="47"/>
      <c r="M684" s="47"/>
      <c r="N684" s="47"/>
      <c r="O684" s="47"/>
      <c r="P684" s="47"/>
      <c r="Q684" s="47"/>
      <c r="R684" s="47"/>
      <c r="S684" s="47"/>
      <c r="T684" s="47"/>
      <c r="U684" s="47"/>
      <c r="V684" s="47"/>
      <c r="W684" s="47"/>
      <c r="X684" s="47"/>
      <c r="Y684" s="47"/>
      <c r="Z684" s="47"/>
      <c r="AA684" s="47"/>
      <c r="AB684" s="47"/>
      <c r="AC684" s="47"/>
      <c r="AD684" s="47"/>
    </row>
    <row r="685" spans="1:30" ht="12.75" customHeight="1" x14ac:dyDescent="0.2">
      <c r="A685" s="47"/>
      <c r="B685" s="47"/>
      <c r="C685" s="47"/>
      <c r="D685" s="47"/>
      <c r="E685" s="47"/>
      <c r="F685" s="47"/>
      <c r="G685" s="47"/>
      <c r="H685" s="47"/>
      <c r="I685" s="47"/>
      <c r="J685" s="47"/>
      <c r="K685" s="47"/>
      <c r="L685" s="47"/>
      <c r="M685" s="47"/>
      <c r="N685" s="47"/>
      <c r="O685" s="47"/>
      <c r="P685" s="47"/>
      <c r="Q685" s="47"/>
      <c r="R685" s="47"/>
      <c r="S685" s="47"/>
      <c r="T685" s="47"/>
      <c r="U685" s="47"/>
      <c r="V685" s="47"/>
      <c r="W685" s="47"/>
      <c r="X685" s="47"/>
      <c r="Y685" s="47"/>
      <c r="Z685" s="47"/>
      <c r="AA685" s="47"/>
      <c r="AB685" s="47"/>
      <c r="AC685" s="47"/>
      <c r="AD685" s="47"/>
    </row>
    <row r="686" spans="1:30" ht="12.75" customHeight="1" x14ac:dyDescent="0.2">
      <c r="A686" s="47"/>
      <c r="B686" s="47"/>
      <c r="C686" s="47"/>
      <c r="D686" s="47"/>
      <c r="E686" s="47"/>
      <c r="F686" s="47"/>
      <c r="G686" s="47"/>
      <c r="H686" s="47"/>
      <c r="I686" s="47"/>
      <c r="J686" s="47"/>
      <c r="K686" s="47"/>
      <c r="L686" s="47"/>
      <c r="M686" s="47"/>
      <c r="N686" s="47"/>
      <c r="O686" s="47"/>
      <c r="P686" s="47"/>
      <c r="Q686" s="47"/>
      <c r="R686" s="47"/>
      <c r="S686" s="47"/>
      <c r="T686" s="47"/>
      <c r="U686" s="47"/>
      <c r="V686" s="47"/>
      <c r="W686" s="47"/>
      <c r="X686" s="47"/>
      <c r="Y686" s="47"/>
      <c r="Z686" s="47"/>
      <c r="AA686" s="47"/>
      <c r="AB686" s="47"/>
      <c r="AC686" s="47"/>
      <c r="AD686" s="47"/>
    </row>
    <row r="687" spans="1:30" ht="12.75" customHeight="1" x14ac:dyDescent="0.2">
      <c r="A687" s="47"/>
      <c r="B687" s="47"/>
      <c r="C687" s="47"/>
      <c r="D687" s="47"/>
      <c r="E687" s="47"/>
      <c r="F687" s="47"/>
      <c r="G687" s="47"/>
      <c r="H687" s="47"/>
      <c r="I687" s="47"/>
      <c r="J687" s="47"/>
      <c r="K687" s="47"/>
      <c r="L687" s="47"/>
      <c r="M687" s="47"/>
      <c r="N687" s="47"/>
      <c r="O687" s="47"/>
      <c r="P687" s="47"/>
      <c r="Q687" s="47"/>
      <c r="R687" s="47"/>
      <c r="S687" s="47"/>
      <c r="T687" s="47"/>
      <c r="U687" s="47"/>
      <c r="V687" s="47"/>
      <c r="W687" s="47"/>
      <c r="X687" s="47"/>
      <c r="Y687" s="47"/>
      <c r="Z687" s="47"/>
      <c r="AA687" s="47"/>
      <c r="AB687" s="47"/>
      <c r="AC687" s="47"/>
      <c r="AD687" s="47"/>
    </row>
    <row r="688" spans="1:30" ht="12.75" customHeight="1" x14ac:dyDescent="0.2">
      <c r="A688" s="47"/>
      <c r="B688" s="47"/>
      <c r="C688" s="47"/>
      <c r="D688" s="47"/>
      <c r="E688" s="47"/>
      <c r="F688" s="47"/>
      <c r="G688" s="47"/>
      <c r="H688" s="47"/>
      <c r="I688" s="47"/>
      <c r="J688" s="47"/>
      <c r="K688" s="47"/>
      <c r="L688" s="47"/>
      <c r="M688" s="47"/>
      <c r="N688" s="47"/>
      <c r="O688" s="47"/>
      <c r="P688" s="47"/>
      <c r="Q688" s="47"/>
      <c r="R688" s="47"/>
      <c r="S688" s="47"/>
      <c r="T688" s="47"/>
      <c r="U688" s="47"/>
      <c r="V688" s="47"/>
      <c r="W688" s="47"/>
      <c r="X688" s="47"/>
      <c r="Y688" s="47"/>
      <c r="Z688" s="47"/>
      <c r="AA688" s="47"/>
      <c r="AB688" s="47"/>
      <c r="AC688" s="47"/>
      <c r="AD688" s="47"/>
    </row>
    <row r="689" spans="1:30" ht="12.75" customHeight="1" x14ac:dyDescent="0.2">
      <c r="A689" s="47"/>
      <c r="B689" s="47"/>
      <c r="C689" s="47"/>
      <c r="D689" s="47"/>
      <c r="E689" s="47"/>
      <c r="F689" s="47"/>
      <c r="G689" s="47"/>
      <c r="H689" s="47"/>
      <c r="I689" s="47"/>
      <c r="J689" s="47"/>
      <c r="K689" s="47"/>
      <c r="L689" s="47"/>
      <c r="M689" s="47"/>
      <c r="N689" s="47"/>
      <c r="O689" s="47"/>
      <c r="P689" s="47"/>
      <c r="Q689" s="47"/>
      <c r="R689" s="47"/>
      <c r="S689" s="47"/>
      <c r="T689" s="47"/>
      <c r="U689" s="47"/>
      <c r="V689" s="47"/>
      <c r="W689" s="47"/>
      <c r="X689" s="47"/>
      <c r="Y689" s="47"/>
      <c r="Z689" s="47"/>
      <c r="AA689" s="47"/>
      <c r="AB689" s="47"/>
      <c r="AC689" s="47"/>
      <c r="AD689" s="47"/>
    </row>
    <row r="690" spans="1:30" ht="12.75" customHeight="1" x14ac:dyDescent="0.2">
      <c r="A690" s="47"/>
      <c r="B690" s="47"/>
      <c r="C690" s="47"/>
      <c r="D690" s="47"/>
      <c r="E690" s="47"/>
      <c r="F690" s="47"/>
      <c r="G690" s="47"/>
      <c r="H690" s="47"/>
      <c r="I690" s="47"/>
      <c r="J690" s="47"/>
      <c r="K690" s="47"/>
      <c r="L690" s="47"/>
      <c r="M690" s="47"/>
      <c r="N690" s="47"/>
      <c r="O690" s="47"/>
      <c r="P690" s="47"/>
      <c r="Q690" s="47"/>
      <c r="R690" s="47"/>
      <c r="S690" s="47"/>
      <c r="T690" s="47"/>
      <c r="U690" s="47"/>
      <c r="V690" s="47"/>
      <c r="W690" s="47"/>
      <c r="X690" s="47"/>
      <c r="Y690" s="47"/>
      <c r="Z690" s="47"/>
      <c r="AA690" s="47"/>
      <c r="AB690" s="47"/>
      <c r="AC690" s="47"/>
      <c r="AD690" s="47"/>
    </row>
    <row r="691" spans="1:30" ht="12.75" customHeight="1" x14ac:dyDescent="0.2">
      <c r="A691" s="47"/>
      <c r="B691" s="47"/>
      <c r="C691" s="47"/>
      <c r="D691" s="47"/>
      <c r="E691" s="47"/>
      <c r="F691" s="47"/>
      <c r="G691" s="47"/>
      <c r="H691" s="47"/>
      <c r="I691" s="47"/>
      <c r="J691" s="47"/>
      <c r="K691" s="47"/>
      <c r="L691" s="47"/>
      <c r="M691" s="47"/>
      <c r="N691" s="47"/>
      <c r="O691" s="47"/>
      <c r="P691" s="47"/>
      <c r="Q691" s="47"/>
      <c r="R691" s="47"/>
      <c r="S691" s="47"/>
      <c r="T691" s="47"/>
      <c r="U691" s="47"/>
      <c r="V691" s="47"/>
      <c r="W691" s="47"/>
      <c r="X691" s="47"/>
      <c r="Y691" s="47"/>
      <c r="Z691" s="47"/>
      <c r="AA691" s="47"/>
      <c r="AB691" s="47"/>
      <c r="AC691" s="47"/>
      <c r="AD691" s="47"/>
    </row>
    <row r="692" spans="1:30" ht="12.75" customHeight="1" x14ac:dyDescent="0.2">
      <c r="A692" s="47"/>
      <c r="B692" s="47"/>
      <c r="C692" s="47"/>
      <c r="D692" s="47"/>
      <c r="E692" s="47"/>
      <c r="F692" s="47"/>
      <c r="G692" s="47"/>
      <c r="H692" s="47"/>
      <c r="I692" s="47"/>
      <c r="J692" s="47"/>
      <c r="K692" s="47"/>
      <c r="L692" s="47"/>
      <c r="M692" s="47"/>
      <c r="N692" s="47"/>
      <c r="O692" s="47"/>
      <c r="P692" s="47"/>
      <c r="Q692" s="47"/>
      <c r="R692" s="47"/>
      <c r="S692" s="47"/>
      <c r="T692" s="47"/>
      <c r="U692" s="47"/>
      <c r="V692" s="47"/>
      <c r="W692" s="47"/>
      <c r="X692" s="47"/>
      <c r="Y692" s="47"/>
      <c r="Z692" s="47"/>
      <c r="AA692" s="47"/>
      <c r="AB692" s="47"/>
      <c r="AC692" s="47"/>
      <c r="AD692" s="47"/>
    </row>
    <row r="693" spans="1:30" ht="12.75" customHeight="1" x14ac:dyDescent="0.2">
      <c r="A693" s="47"/>
      <c r="B693" s="47"/>
      <c r="C693" s="47"/>
      <c r="D693" s="47"/>
      <c r="E693" s="47"/>
      <c r="F693" s="47"/>
      <c r="G693" s="47"/>
      <c r="H693" s="47"/>
      <c r="I693" s="47"/>
      <c r="J693" s="47"/>
      <c r="K693" s="47"/>
      <c r="L693" s="47"/>
      <c r="M693" s="47"/>
      <c r="N693" s="47"/>
      <c r="O693" s="47"/>
      <c r="P693" s="47"/>
      <c r="Q693" s="47"/>
      <c r="R693" s="47"/>
      <c r="S693" s="47"/>
      <c r="T693" s="47"/>
      <c r="U693" s="47"/>
      <c r="V693" s="47"/>
      <c r="W693" s="47"/>
      <c r="X693" s="47"/>
      <c r="Y693" s="47"/>
      <c r="Z693" s="47"/>
      <c r="AA693" s="47"/>
      <c r="AB693" s="47"/>
      <c r="AC693" s="47"/>
      <c r="AD693" s="47"/>
    </row>
    <row r="694" spans="1:30" ht="12.75" customHeight="1" x14ac:dyDescent="0.2">
      <c r="A694" s="47"/>
      <c r="B694" s="47"/>
      <c r="C694" s="47"/>
      <c r="D694" s="47"/>
      <c r="E694" s="47"/>
      <c r="F694" s="47"/>
      <c r="G694" s="47"/>
      <c r="H694" s="47"/>
      <c r="I694" s="47"/>
      <c r="J694" s="47"/>
      <c r="K694" s="47"/>
      <c r="L694" s="47"/>
      <c r="M694" s="47"/>
      <c r="N694" s="47"/>
      <c r="O694" s="47"/>
      <c r="P694" s="47"/>
      <c r="Q694" s="47"/>
      <c r="R694" s="47"/>
      <c r="S694" s="47"/>
      <c r="T694" s="47"/>
      <c r="U694" s="47"/>
      <c r="V694" s="47"/>
      <c r="W694" s="47"/>
      <c r="X694" s="47"/>
      <c r="Y694" s="47"/>
      <c r="Z694" s="47"/>
      <c r="AA694" s="47"/>
      <c r="AB694" s="47"/>
      <c r="AC694" s="47"/>
      <c r="AD694" s="47"/>
    </row>
    <row r="695" spans="1:30" ht="12.75" customHeight="1" x14ac:dyDescent="0.2">
      <c r="A695" s="47"/>
      <c r="B695" s="47"/>
      <c r="C695" s="47"/>
      <c r="D695" s="47"/>
      <c r="E695" s="47"/>
      <c r="F695" s="47"/>
      <c r="G695" s="47"/>
      <c r="H695" s="47"/>
      <c r="I695" s="47"/>
      <c r="J695" s="47"/>
      <c r="K695" s="47"/>
      <c r="L695" s="47"/>
      <c r="M695" s="47"/>
      <c r="N695" s="47"/>
      <c r="O695" s="47"/>
      <c r="P695" s="47"/>
      <c r="Q695" s="47"/>
      <c r="R695" s="47"/>
      <c r="S695" s="47"/>
      <c r="T695" s="47"/>
      <c r="U695" s="47"/>
      <c r="V695" s="47"/>
      <c r="W695" s="47"/>
      <c r="X695" s="47"/>
      <c r="Y695" s="47"/>
      <c r="Z695" s="47"/>
      <c r="AA695" s="47"/>
      <c r="AB695" s="47"/>
      <c r="AC695" s="47"/>
      <c r="AD695" s="47"/>
    </row>
    <row r="696" spans="1:30" ht="12.75" customHeight="1" x14ac:dyDescent="0.2">
      <c r="A696" s="47"/>
      <c r="B696" s="47"/>
      <c r="C696" s="47"/>
      <c r="D696" s="47"/>
      <c r="E696" s="47"/>
      <c r="F696" s="47"/>
      <c r="G696" s="47"/>
      <c r="H696" s="47"/>
      <c r="I696" s="47"/>
      <c r="J696" s="47"/>
      <c r="K696" s="47"/>
      <c r="L696" s="47"/>
      <c r="M696" s="47"/>
      <c r="N696" s="47"/>
      <c r="O696" s="47"/>
      <c r="P696" s="47"/>
      <c r="Q696" s="47"/>
      <c r="R696" s="47"/>
      <c r="S696" s="47"/>
      <c r="T696" s="47"/>
      <c r="U696" s="47"/>
      <c r="V696" s="47"/>
      <c r="W696" s="47"/>
      <c r="X696" s="47"/>
      <c r="Y696" s="47"/>
      <c r="Z696" s="47"/>
      <c r="AA696" s="47"/>
      <c r="AB696" s="47"/>
      <c r="AC696" s="47"/>
      <c r="AD696" s="47"/>
    </row>
    <row r="697" spans="1:30" ht="12.75" customHeight="1" x14ac:dyDescent="0.2">
      <c r="A697" s="47"/>
      <c r="B697" s="47"/>
      <c r="C697" s="47"/>
      <c r="D697" s="47"/>
      <c r="E697" s="47"/>
      <c r="F697" s="47"/>
      <c r="G697" s="47"/>
      <c r="H697" s="47"/>
      <c r="I697" s="47"/>
      <c r="J697" s="47"/>
      <c r="K697" s="47"/>
      <c r="L697" s="47"/>
      <c r="M697" s="47"/>
      <c r="N697" s="47"/>
      <c r="O697" s="47"/>
      <c r="P697" s="47"/>
      <c r="Q697" s="47"/>
      <c r="R697" s="47"/>
      <c r="S697" s="47"/>
      <c r="T697" s="47"/>
      <c r="U697" s="47"/>
      <c r="V697" s="47"/>
      <c r="W697" s="47"/>
      <c r="X697" s="47"/>
      <c r="Y697" s="47"/>
      <c r="Z697" s="47"/>
      <c r="AA697" s="47"/>
      <c r="AB697" s="47"/>
      <c r="AC697" s="47"/>
      <c r="AD697" s="47"/>
    </row>
    <row r="698" spans="1:30" ht="12.75" customHeight="1" x14ac:dyDescent="0.2">
      <c r="A698" s="47"/>
      <c r="B698" s="47"/>
      <c r="C698" s="47"/>
      <c r="D698" s="47"/>
      <c r="E698" s="47"/>
      <c r="F698" s="47"/>
      <c r="G698" s="47"/>
      <c r="H698" s="47"/>
      <c r="I698" s="47"/>
      <c r="J698" s="47"/>
      <c r="K698" s="47"/>
      <c r="L698" s="47"/>
      <c r="M698" s="47"/>
      <c r="N698" s="47"/>
      <c r="O698" s="47"/>
      <c r="P698" s="47"/>
      <c r="Q698" s="47"/>
      <c r="R698" s="47"/>
      <c r="S698" s="47"/>
      <c r="T698" s="47"/>
      <c r="U698" s="47"/>
      <c r="V698" s="47"/>
      <c r="W698" s="47"/>
      <c r="X698" s="47"/>
      <c r="Y698" s="47"/>
      <c r="Z698" s="47"/>
      <c r="AA698" s="47"/>
      <c r="AB698" s="47"/>
      <c r="AC698" s="47"/>
      <c r="AD698" s="47"/>
    </row>
    <row r="699" spans="1:30" ht="12.75" customHeight="1" x14ac:dyDescent="0.2">
      <c r="A699" s="47"/>
      <c r="B699" s="47"/>
      <c r="C699" s="47"/>
      <c r="D699" s="47"/>
      <c r="E699" s="47"/>
      <c r="F699" s="47"/>
      <c r="G699" s="47"/>
      <c r="H699" s="47"/>
      <c r="I699" s="47"/>
      <c r="J699" s="47"/>
      <c r="K699" s="47"/>
      <c r="L699" s="47"/>
      <c r="M699" s="47"/>
      <c r="N699" s="47"/>
      <c r="O699" s="47"/>
      <c r="P699" s="47"/>
      <c r="Q699" s="47"/>
      <c r="R699" s="47"/>
      <c r="S699" s="47"/>
      <c r="T699" s="47"/>
      <c r="U699" s="47"/>
      <c r="V699" s="47"/>
      <c r="W699" s="47"/>
      <c r="X699" s="47"/>
      <c r="Y699" s="47"/>
      <c r="Z699" s="47"/>
      <c r="AA699" s="47"/>
      <c r="AB699" s="47"/>
      <c r="AC699" s="47"/>
      <c r="AD699" s="47"/>
    </row>
    <row r="700" spans="1:30" ht="12.75" customHeight="1" x14ac:dyDescent="0.2">
      <c r="A700" s="47"/>
      <c r="B700" s="47"/>
      <c r="C700" s="47"/>
      <c r="D700" s="47"/>
      <c r="E700" s="47"/>
      <c r="F700" s="47"/>
      <c r="G700" s="47"/>
      <c r="H700" s="47"/>
      <c r="I700" s="47"/>
      <c r="J700" s="47"/>
      <c r="K700" s="47"/>
      <c r="L700" s="47"/>
      <c r="M700" s="47"/>
      <c r="N700" s="47"/>
      <c r="O700" s="47"/>
      <c r="P700" s="47"/>
      <c r="Q700" s="47"/>
      <c r="R700" s="47"/>
      <c r="S700" s="47"/>
      <c r="T700" s="47"/>
      <c r="U700" s="47"/>
      <c r="V700" s="47"/>
      <c r="W700" s="47"/>
      <c r="X700" s="47"/>
      <c r="Y700" s="47"/>
      <c r="Z700" s="47"/>
      <c r="AA700" s="47"/>
      <c r="AB700" s="47"/>
      <c r="AC700" s="47"/>
      <c r="AD700" s="47"/>
    </row>
    <row r="701" spans="1:30" ht="12.75" customHeight="1" x14ac:dyDescent="0.2">
      <c r="A701" s="47"/>
      <c r="B701" s="47"/>
      <c r="C701" s="47"/>
      <c r="D701" s="47"/>
      <c r="E701" s="47"/>
      <c r="F701" s="47"/>
      <c r="G701" s="47"/>
      <c r="H701" s="47"/>
      <c r="I701" s="47"/>
      <c r="J701" s="47"/>
      <c r="K701" s="47"/>
      <c r="L701" s="47"/>
      <c r="M701" s="47"/>
      <c r="N701" s="47"/>
      <c r="O701" s="47"/>
      <c r="P701" s="47"/>
      <c r="Q701" s="47"/>
      <c r="R701" s="47"/>
      <c r="S701" s="47"/>
      <c r="T701" s="47"/>
      <c r="U701" s="47"/>
      <c r="V701" s="47"/>
      <c r="W701" s="47"/>
      <c r="X701" s="47"/>
      <c r="Y701" s="47"/>
      <c r="Z701" s="47"/>
      <c r="AA701" s="47"/>
      <c r="AB701" s="47"/>
      <c r="AC701" s="47"/>
      <c r="AD701" s="47"/>
    </row>
    <row r="702" spans="1:30" ht="12.75" customHeight="1" x14ac:dyDescent="0.2">
      <c r="A702" s="47"/>
      <c r="B702" s="47"/>
      <c r="C702" s="47"/>
      <c r="D702" s="47"/>
      <c r="E702" s="47"/>
      <c r="F702" s="47"/>
      <c r="G702" s="47"/>
      <c r="H702" s="47"/>
      <c r="I702" s="47"/>
      <c r="J702" s="47"/>
      <c r="K702" s="47"/>
      <c r="L702" s="47"/>
      <c r="M702" s="47"/>
      <c r="N702" s="47"/>
      <c r="O702" s="47"/>
      <c r="P702" s="47"/>
      <c r="Q702" s="47"/>
      <c r="R702" s="47"/>
      <c r="S702" s="47"/>
      <c r="T702" s="47"/>
      <c r="U702" s="47"/>
      <c r="V702" s="47"/>
      <c r="W702" s="47"/>
      <c r="X702" s="47"/>
      <c r="Y702" s="47"/>
      <c r="Z702" s="47"/>
      <c r="AA702" s="47"/>
      <c r="AB702" s="47"/>
      <c r="AC702" s="47"/>
      <c r="AD702" s="47"/>
    </row>
    <row r="703" spans="1:30" ht="12.75" customHeight="1" x14ac:dyDescent="0.2">
      <c r="A703" s="47"/>
      <c r="B703" s="47"/>
      <c r="C703" s="47"/>
      <c r="D703" s="47"/>
      <c r="E703" s="47"/>
      <c r="F703" s="47"/>
      <c r="G703" s="47"/>
      <c r="H703" s="47"/>
      <c r="I703" s="47"/>
      <c r="J703" s="47"/>
      <c r="K703" s="47"/>
      <c r="L703" s="47"/>
      <c r="M703" s="47"/>
      <c r="N703" s="47"/>
      <c r="O703" s="47"/>
      <c r="P703" s="47"/>
      <c r="Q703" s="47"/>
      <c r="R703" s="47"/>
      <c r="S703" s="47"/>
      <c r="T703" s="47"/>
      <c r="U703" s="47"/>
      <c r="V703" s="47"/>
      <c r="W703" s="47"/>
      <c r="X703" s="47"/>
      <c r="Y703" s="47"/>
      <c r="Z703" s="47"/>
      <c r="AA703" s="47"/>
      <c r="AB703" s="47"/>
      <c r="AC703" s="47"/>
      <c r="AD703" s="47"/>
    </row>
    <row r="704" spans="1:30" ht="12.75" customHeight="1" x14ac:dyDescent="0.2">
      <c r="A704" s="47"/>
      <c r="B704" s="47"/>
      <c r="C704" s="47"/>
      <c r="D704" s="47"/>
      <c r="E704" s="47"/>
      <c r="F704" s="47"/>
      <c r="G704" s="47"/>
      <c r="H704" s="47"/>
      <c r="I704" s="47"/>
      <c r="J704" s="47"/>
      <c r="K704" s="47"/>
      <c r="L704" s="47"/>
      <c r="M704" s="47"/>
      <c r="N704" s="47"/>
      <c r="O704" s="47"/>
      <c r="P704" s="47"/>
      <c r="Q704" s="47"/>
      <c r="R704" s="47"/>
      <c r="S704" s="47"/>
      <c r="T704" s="47"/>
      <c r="U704" s="47"/>
      <c r="V704" s="47"/>
      <c r="W704" s="47"/>
      <c r="X704" s="47"/>
      <c r="Y704" s="47"/>
      <c r="Z704" s="47"/>
      <c r="AA704" s="47"/>
      <c r="AB704" s="47"/>
      <c r="AC704" s="47"/>
      <c r="AD704" s="47"/>
    </row>
    <row r="705" spans="1:30" ht="12.75" customHeight="1" x14ac:dyDescent="0.2">
      <c r="A705" s="47"/>
      <c r="B705" s="47"/>
      <c r="C705" s="47"/>
      <c r="D705" s="47"/>
      <c r="E705" s="47"/>
      <c r="F705" s="47"/>
      <c r="G705" s="47"/>
      <c r="H705" s="47"/>
      <c r="I705" s="47"/>
      <c r="J705" s="47"/>
      <c r="K705" s="47"/>
      <c r="L705" s="47"/>
      <c r="M705" s="47"/>
      <c r="N705" s="47"/>
      <c r="O705" s="47"/>
      <c r="P705" s="47"/>
      <c r="Q705" s="47"/>
      <c r="R705" s="47"/>
      <c r="S705" s="47"/>
      <c r="T705" s="47"/>
      <c r="U705" s="47"/>
      <c r="V705" s="47"/>
      <c r="W705" s="47"/>
      <c r="X705" s="47"/>
      <c r="Y705" s="47"/>
      <c r="Z705" s="47"/>
      <c r="AA705" s="47"/>
      <c r="AB705" s="47"/>
      <c r="AC705" s="47"/>
      <c r="AD705" s="47"/>
    </row>
    <row r="706" spans="1:30" ht="12.75" customHeight="1" x14ac:dyDescent="0.2">
      <c r="A706" s="47"/>
      <c r="B706" s="47"/>
      <c r="C706" s="47"/>
      <c r="D706" s="47"/>
      <c r="E706" s="47"/>
      <c r="F706" s="47"/>
      <c r="G706" s="47"/>
      <c r="H706" s="47"/>
      <c r="I706" s="47"/>
      <c r="J706" s="47"/>
      <c r="K706" s="47"/>
      <c r="L706" s="47"/>
      <c r="M706" s="47"/>
      <c r="N706" s="47"/>
      <c r="O706" s="47"/>
      <c r="P706" s="47"/>
      <c r="Q706" s="47"/>
      <c r="R706" s="47"/>
      <c r="S706" s="47"/>
      <c r="T706" s="47"/>
      <c r="U706" s="47"/>
      <c r="V706" s="47"/>
      <c r="W706" s="47"/>
      <c r="X706" s="47"/>
      <c r="Y706" s="47"/>
      <c r="Z706" s="47"/>
      <c r="AA706" s="47"/>
      <c r="AB706" s="47"/>
      <c r="AC706" s="47"/>
      <c r="AD706" s="47"/>
    </row>
    <row r="707" spans="1:30" ht="12.75" customHeight="1" x14ac:dyDescent="0.2">
      <c r="A707" s="47"/>
      <c r="B707" s="47"/>
      <c r="C707" s="47"/>
      <c r="D707" s="47"/>
      <c r="E707" s="47"/>
      <c r="F707" s="47"/>
      <c r="G707" s="47"/>
      <c r="H707" s="47"/>
      <c r="I707" s="47"/>
      <c r="J707" s="47"/>
      <c r="K707" s="47"/>
      <c r="L707" s="47"/>
      <c r="M707" s="47"/>
      <c r="N707" s="47"/>
      <c r="O707" s="47"/>
      <c r="P707" s="47"/>
      <c r="Q707" s="47"/>
      <c r="R707" s="47"/>
      <c r="S707" s="47"/>
      <c r="T707" s="47"/>
      <c r="U707" s="47"/>
      <c r="V707" s="47"/>
      <c r="W707" s="47"/>
      <c r="X707" s="47"/>
      <c r="Y707" s="47"/>
      <c r="Z707" s="47"/>
      <c r="AA707" s="47"/>
      <c r="AB707" s="47"/>
      <c r="AC707" s="47"/>
      <c r="AD707" s="47"/>
    </row>
    <row r="708" spans="1:30" ht="12.75" customHeight="1" x14ac:dyDescent="0.2">
      <c r="A708" s="47"/>
      <c r="B708" s="47"/>
      <c r="C708" s="47"/>
      <c r="D708" s="47"/>
      <c r="E708" s="47"/>
      <c r="F708" s="47"/>
      <c r="G708" s="47"/>
      <c r="H708" s="47"/>
      <c r="I708" s="47"/>
      <c r="J708" s="47"/>
      <c r="K708" s="47"/>
      <c r="L708" s="47"/>
      <c r="M708" s="47"/>
      <c r="N708" s="47"/>
      <c r="O708" s="47"/>
      <c r="P708" s="47"/>
      <c r="Q708" s="47"/>
      <c r="R708" s="47"/>
      <c r="S708" s="47"/>
      <c r="T708" s="47"/>
      <c r="U708" s="47"/>
      <c r="V708" s="47"/>
      <c r="W708" s="47"/>
      <c r="X708" s="47"/>
      <c r="Y708" s="47"/>
      <c r="Z708" s="47"/>
      <c r="AA708" s="47"/>
      <c r="AB708" s="47"/>
      <c r="AC708" s="47"/>
      <c r="AD708" s="47"/>
    </row>
    <row r="709" spans="1:30" ht="12.75" customHeight="1" x14ac:dyDescent="0.2">
      <c r="A709" s="47"/>
      <c r="B709" s="47"/>
      <c r="C709" s="47"/>
      <c r="D709" s="47"/>
      <c r="E709" s="47"/>
      <c r="F709" s="47"/>
      <c r="G709" s="47"/>
      <c r="H709" s="47"/>
      <c r="I709" s="47"/>
      <c r="J709" s="47"/>
      <c r="K709" s="47"/>
      <c r="L709" s="47"/>
      <c r="M709" s="47"/>
      <c r="N709" s="47"/>
      <c r="O709" s="47"/>
      <c r="P709" s="47"/>
      <c r="Q709" s="47"/>
      <c r="R709" s="47"/>
      <c r="S709" s="47"/>
      <c r="T709" s="47"/>
      <c r="U709" s="47"/>
      <c r="V709" s="47"/>
      <c r="W709" s="47"/>
      <c r="X709" s="47"/>
      <c r="Y709" s="47"/>
      <c r="Z709" s="47"/>
      <c r="AA709" s="47"/>
      <c r="AB709" s="47"/>
      <c r="AC709" s="47"/>
      <c r="AD709" s="47"/>
    </row>
    <row r="710" spans="1:30" ht="12.75" customHeight="1" x14ac:dyDescent="0.2">
      <c r="A710" s="47"/>
      <c r="B710" s="47"/>
      <c r="C710" s="47"/>
      <c r="D710" s="47"/>
      <c r="E710" s="47"/>
      <c r="F710" s="47"/>
      <c r="G710" s="47"/>
      <c r="H710" s="47"/>
      <c r="I710" s="47"/>
      <c r="J710" s="47"/>
      <c r="K710" s="47"/>
      <c r="L710" s="47"/>
      <c r="M710" s="47"/>
      <c r="N710" s="47"/>
      <c r="O710" s="47"/>
      <c r="P710" s="47"/>
      <c r="Q710" s="47"/>
      <c r="R710" s="47"/>
      <c r="S710" s="47"/>
      <c r="T710" s="47"/>
      <c r="U710" s="47"/>
      <c r="V710" s="47"/>
      <c r="W710" s="47"/>
      <c r="X710" s="47"/>
      <c r="Y710" s="47"/>
      <c r="Z710" s="47"/>
      <c r="AA710" s="47"/>
      <c r="AB710" s="47"/>
      <c r="AC710" s="47"/>
      <c r="AD710" s="47"/>
    </row>
    <row r="711" spans="1:30" ht="12.75" customHeight="1" x14ac:dyDescent="0.2">
      <c r="A711" s="47"/>
      <c r="B711" s="47"/>
      <c r="C711" s="47"/>
      <c r="D711" s="47"/>
      <c r="E711" s="47"/>
      <c r="F711" s="47"/>
      <c r="G711" s="47"/>
      <c r="H711" s="47"/>
      <c r="I711" s="47"/>
      <c r="J711" s="47"/>
      <c r="K711" s="47"/>
      <c r="L711" s="47"/>
      <c r="M711" s="47"/>
      <c r="N711" s="47"/>
      <c r="O711" s="47"/>
      <c r="P711" s="47"/>
      <c r="Q711" s="47"/>
      <c r="R711" s="47"/>
      <c r="S711" s="47"/>
      <c r="T711" s="47"/>
      <c r="U711" s="47"/>
      <c r="V711" s="47"/>
      <c r="W711" s="47"/>
      <c r="X711" s="47"/>
      <c r="Y711" s="47"/>
      <c r="Z711" s="47"/>
      <c r="AA711" s="47"/>
      <c r="AB711" s="47"/>
      <c r="AC711" s="47"/>
      <c r="AD711" s="47"/>
    </row>
    <row r="712" spans="1:30" ht="12.75" customHeight="1" x14ac:dyDescent="0.2">
      <c r="A712" s="47"/>
      <c r="B712" s="47"/>
      <c r="C712" s="47"/>
      <c r="D712" s="47"/>
      <c r="E712" s="47"/>
      <c r="F712" s="47"/>
      <c r="G712" s="47"/>
      <c r="H712" s="47"/>
      <c r="I712" s="47"/>
      <c r="J712" s="47"/>
      <c r="K712" s="47"/>
      <c r="L712" s="47"/>
      <c r="M712" s="47"/>
      <c r="N712" s="47"/>
      <c r="O712" s="47"/>
      <c r="P712" s="47"/>
      <c r="Q712" s="47"/>
      <c r="R712" s="47"/>
      <c r="S712" s="47"/>
      <c r="T712" s="47"/>
      <c r="U712" s="47"/>
      <c r="V712" s="47"/>
      <c r="W712" s="47"/>
      <c r="X712" s="47"/>
      <c r="Y712" s="47"/>
      <c r="Z712" s="47"/>
      <c r="AA712" s="47"/>
      <c r="AB712" s="47"/>
      <c r="AC712" s="47"/>
      <c r="AD712" s="47"/>
    </row>
    <row r="713" spans="1:30" ht="12.75" customHeight="1" x14ac:dyDescent="0.2">
      <c r="A713" s="47"/>
      <c r="B713" s="47"/>
      <c r="C713" s="47"/>
      <c r="D713" s="47"/>
      <c r="E713" s="47"/>
      <c r="F713" s="47"/>
      <c r="G713" s="47"/>
      <c r="H713" s="47"/>
      <c r="I713" s="47"/>
      <c r="J713" s="47"/>
      <c r="K713" s="47"/>
      <c r="L713" s="47"/>
      <c r="M713" s="47"/>
      <c r="N713" s="47"/>
      <c r="O713" s="47"/>
      <c r="P713" s="47"/>
      <c r="Q713" s="47"/>
      <c r="R713" s="47"/>
      <c r="S713" s="47"/>
      <c r="T713" s="47"/>
      <c r="U713" s="47"/>
      <c r="V713" s="47"/>
      <c r="W713" s="47"/>
      <c r="X713" s="47"/>
      <c r="Y713" s="47"/>
      <c r="Z713" s="47"/>
      <c r="AA713" s="47"/>
      <c r="AB713" s="47"/>
      <c r="AC713" s="47"/>
      <c r="AD713" s="47"/>
    </row>
    <row r="714" spans="1:30" ht="12.75" customHeight="1" x14ac:dyDescent="0.2">
      <c r="A714" s="47"/>
      <c r="B714" s="47"/>
      <c r="C714" s="47"/>
      <c r="D714" s="47"/>
      <c r="E714" s="47"/>
      <c r="F714" s="47"/>
      <c r="G714" s="47"/>
      <c r="H714" s="47"/>
      <c r="I714" s="47"/>
      <c r="J714" s="47"/>
      <c r="K714" s="47"/>
      <c r="L714" s="47"/>
      <c r="M714" s="47"/>
      <c r="N714" s="47"/>
      <c r="O714" s="47"/>
      <c r="P714" s="47"/>
      <c r="Q714" s="47"/>
      <c r="R714" s="47"/>
      <c r="S714" s="47"/>
      <c r="T714" s="47"/>
      <c r="U714" s="47"/>
      <c r="V714" s="47"/>
      <c r="W714" s="47"/>
      <c r="X714" s="47"/>
      <c r="Y714" s="47"/>
      <c r="Z714" s="47"/>
      <c r="AA714" s="47"/>
      <c r="AB714" s="47"/>
      <c r="AC714" s="47"/>
      <c r="AD714" s="47"/>
    </row>
    <row r="715" spans="1:30" ht="12.75" customHeight="1" x14ac:dyDescent="0.2">
      <c r="A715" s="47"/>
      <c r="B715" s="47"/>
      <c r="C715" s="47"/>
      <c r="D715" s="47"/>
      <c r="E715" s="47"/>
      <c r="F715" s="47"/>
      <c r="G715" s="47"/>
      <c r="H715" s="47"/>
      <c r="I715" s="47"/>
      <c r="J715" s="47"/>
      <c r="K715" s="47"/>
      <c r="L715" s="47"/>
      <c r="M715" s="47"/>
      <c r="N715" s="47"/>
      <c r="O715" s="47"/>
      <c r="P715" s="47"/>
      <c r="Q715" s="47"/>
      <c r="R715" s="47"/>
      <c r="S715" s="47"/>
      <c r="T715" s="47"/>
      <c r="U715" s="47"/>
      <c r="V715" s="47"/>
      <c r="W715" s="47"/>
      <c r="X715" s="47"/>
      <c r="Y715" s="47"/>
      <c r="Z715" s="47"/>
      <c r="AA715" s="47"/>
      <c r="AB715" s="47"/>
      <c r="AC715" s="47"/>
      <c r="AD715" s="47"/>
    </row>
    <row r="716" spans="1:30" ht="12.75" customHeight="1" x14ac:dyDescent="0.2">
      <c r="A716" s="47"/>
      <c r="B716" s="47"/>
      <c r="C716" s="47"/>
      <c r="D716" s="47"/>
      <c r="E716" s="47"/>
      <c r="F716" s="47"/>
      <c r="G716" s="47"/>
      <c r="H716" s="47"/>
      <c r="I716" s="47"/>
      <c r="J716" s="47"/>
      <c r="K716" s="47"/>
      <c r="L716" s="47"/>
      <c r="M716" s="47"/>
      <c r="N716" s="47"/>
      <c r="O716" s="47"/>
      <c r="P716" s="47"/>
      <c r="Q716" s="47"/>
      <c r="R716" s="47"/>
      <c r="S716" s="47"/>
      <c r="T716" s="47"/>
      <c r="U716" s="47"/>
      <c r="V716" s="47"/>
      <c r="W716" s="47"/>
      <c r="X716" s="47"/>
      <c r="Y716" s="47"/>
      <c r="Z716" s="47"/>
      <c r="AA716" s="47"/>
      <c r="AB716" s="47"/>
      <c r="AC716" s="47"/>
      <c r="AD716" s="47"/>
    </row>
    <row r="717" spans="1:30" ht="12.75" customHeight="1" x14ac:dyDescent="0.2">
      <c r="A717" s="47"/>
      <c r="B717" s="47"/>
      <c r="C717" s="47"/>
      <c r="D717" s="47"/>
      <c r="E717" s="47"/>
      <c r="F717" s="47"/>
      <c r="G717" s="47"/>
      <c r="H717" s="47"/>
      <c r="I717" s="47"/>
      <c r="J717" s="47"/>
      <c r="K717" s="47"/>
      <c r="L717" s="47"/>
      <c r="M717" s="47"/>
      <c r="N717" s="47"/>
      <c r="O717" s="47"/>
      <c r="P717" s="47"/>
      <c r="Q717" s="47"/>
      <c r="R717" s="47"/>
      <c r="S717" s="47"/>
      <c r="T717" s="47"/>
      <c r="U717" s="47"/>
      <c r="V717" s="47"/>
      <c r="W717" s="47"/>
      <c r="X717" s="47"/>
      <c r="Y717" s="47"/>
      <c r="Z717" s="47"/>
      <c r="AA717" s="47"/>
      <c r="AB717" s="47"/>
      <c r="AC717" s="47"/>
      <c r="AD717" s="47"/>
    </row>
    <row r="718" spans="1:30" ht="12.75" customHeight="1" x14ac:dyDescent="0.2">
      <c r="A718" s="47"/>
      <c r="B718" s="47"/>
      <c r="C718" s="47"/>
      <c r="D718" s="47"/>
      <c r="E718" s="47"/>
      <c r="F718" s="47"/>
      <c r="G718" s="47"/>
      <c r="H718" s="47"/>
      <c r="I718" s="47"/>
      <c r="J718" s="47"/>
      <c r="K718" s="47"/>
      <c r="L718" s="47"/>
      <c r="M718" s="47"/>
      <c r="N718" s="47"/>
      <c r="O718" s="47"/>
      <c r="P718" s="47"/>
      <c r="Q718" s="47"/>
      <c r="R718" s="47"/>
      <c r="S718" s="47"/>
      <c r="T718" s="47"/>
      <c r="U718" s="47"/>
      <c r="V718" s="47"/>
      <c r="W718" s="47"/>
      <c r="X718" s="47"/>
      <c r="Y718" s="47"/>
      <c r="Z718" s="47"/>
      <c r="AA718" s="47"/>
      <c r="AB718" s="47"/>
      <c r="AC718" s="47"/>
      <c r="AD718" s="47"/>
    </row>
    <row r="719" spans="1:30" ht="12.75" customHeight="1" x14ac:dyDescent="0.2">
      <c r="A719" s="47"/>
      <c r="B719" s="47"/>
      <c r="C719" s="47"/>
      <c r="D719" s="47"/>
      <c r="E719" s="47"/>
      <c r="F719" s="47"/>
      <c r="G719" s="47"/>
      <c r="H719" s="47"/>
      <c r="I719" s="47"/>
      <c r="J719" s="47"/>
      <c r="K719" s="47"/>
      <c r="L719" s="47"/>
      <c r="M719" s="47"/>
      <c r="N719" s="47"/>
      <c r="O719" s="47"/>
      <c r="P719" s="47"/>
      <c r="Q719" s="47"/>
      <c r="R719" s="47"/>
      <c r="S719" s="47"/>
      <c r="T719" s="47"/>
      <c r="U719" s="47"/>
      <c r="V719" s="47"/>
      <c r="W719" s="47"/>
      <c r="X719" s="47"/>
      <c r="Y719" s="47"/>
      <c r="Z719" s="47"/>
      <c r="AA719" s="47"/>
      <c r="AB719" s="47"/>
      <c r="AC719" s="47"/>
      <c r="AD719" s="47"/>
    </row>
    <row r="720" spans="1:30" ht="12.75" customHeight="1" x14ac:dyDescent="0.2">
      <c r="A720" s="47"/>
      <c r="B720" s="47"/>
      <c r="C720" s="47"/>
      <c r="D720" s="47"/>
      <c r="E720" s="47"/>
      <c r="F720" s="47"/>
      <c r="G720" s="47"/>
      <c r="H720" s="47"/>
      <c r="I720" s="47"/>
      <c r="J720" s="47"/>
      <c r="K720" s="47"/>
      <c r="L720" s="47"/>
      <c r="M720" s="47"/>
      <c r="N720" s="47"/>
      <c r="O720" s="47"/>
      <c r="P720" s="47"/>
      <c r="Q720" s="47"/>
      <c r="R720" s="47"/>
      <c r="S720" s="47"/>
      <c r="T720" s="47"/>
      <c r="U720" s="47"/>
      <c r="V720" s="47"/>
      <c r="W720" s="47"/>
      <c r="X720" s="47"/>
      <c r="Y720" s="47"/>
      <c r="Z720" s="47"/>
      <c r="AA720" s="47"/>
      <c r="AB720" s="47"/>
      <c r="AC720" s="47"/>
      <c r="AD720" s="47"/>
    </row>
    <row r="721" spans="1:30" ht="12.75" customHeight="1" x14ac:dyDescent="0.2">
      <c r="A721" s="47"/>
      <c r="B721" s="47"/>
      <c r="C721" s="47"/>
      <c r="D721" s="47"/>
      <c r="E721" s="47"/>
      <c r="F721" s="47"/>
      <c r="G721" s="47"/>
      <c r="H721" s="47"/>
      <c r="I721" s="47"/>
      <c r="J721" s="47"/>
      <c r="K721" s="47"/>
      <c r="L721" s="47"/>
      <c r="M721" s="47"/>
      <c r="N721" s="47"/>
      <c r="O721" s="47"/>
      <c r="P721" s="47"/>
      <c r="Q721" s="47"/>
      <c r="R721" s="47"/>
      <c r="S721" s="47"/>
      <c r="T721" s="47"/>
      <c r="U721" s="47"/>
      <c r="V721" s="47"/>
      <c r="W721" s="47"/>
      <c r="X721" s="47"/>
      <c r="Y721" s="47"/>
      <c r="Z721" s="47"/>
      <c r="AA721" s="47"/>
      <c r="AB721" s="47"/>
      <c r="AC721" s="47"/>
      <c r="AD721" s="47"/>
    </row>
    <row r="722" spans="1:30" ht="12.75" customHeight="1" x14ac:dyDescent="0.2">
      <c r="A722" s="47"/>
      <c r="B722" s="47"/>
      <c r="C722" s="47"/>
      <c r="D722" s="47"/>
      <c r="E722" s="47"/>
      <c r="F722" s="47"/>
      <c r="G722" s="47"/>
      <c r="H722" s="47"/>
      <c r="I722" s="47"/>
      <c r="J722" s="47"/>
      <c r="K722" s="47"/>
      <c r="L722" s="47"/>
      <c r="M722" s="47"/>
      <c r="N722" s="47"/>
      <c r="O722" s="47"/>
      <c r="P722" s="47"/>
      <c r="Q722" s="47"/>
      <c r="R722" s="47"/>
      <c r="S722" s="47"/>
      <c r="T722" s="47"/>
      <c r="U722" s="47"/>
      <c r="V722" s="47"/>
      <c r="W722" s="47"/>
      <c r="X722" s="47"/>
      <c r="Y722" s="47"/>
      <c r="Z722" s="47"/>
      <c r="AA722" s="47"/>
      <c r="AB722" s="47"/>
      <c r="AC722" s="47"/>
      <c r="AD722" s="47"/>
    </row>
    <row r="723" spans="1:30" ht="12.75" customHeight="1" x14ac:dyDescent="0.2">
      <c r="A723" s="47"/>
      <c r="B723" s="47"/>
      <c r="C723" s="47"/>
      <c r="D723" s="47"/>
      <c r="E723" s="47"/>
      <c r="F723" s="47"/>
      <c r="G723" s="47"/>
      <c r="H723" s="47"/>
      <c r="I723" s="47"/>
      <c r="J723" s="47"/>
      <c r="K723" s="47"/>
      <c r="L723" s="47"/>
      <c r="M723" s="47"/>
      <c r="N723" s="47"/>
      <c r="O723" s="47"/>
      <c r="P723" s="47"/>
      <c r="Q723" s="47"/>
      <c r="R723" s="47"/>
      <c r="S723" s="47"/>
      <c r="T723" s="47"/>
      <c r="U723" s="47"/>
      <c r="V723" s="47"/>
      <c r="W723" s="47"/>
      <c r="X723" s="47"/>
      <c r="Y723" s="47"/>
      <c r="Z723" s="47"/>
      <c r="AA723" s="47"/>
      <c r="AB723" s="47"/>
      <c r="AC723" s="47"/>
      <c r="AD723" s="47"/>
    </row>
    <row r="724" spans="1:30" ht="12.75" customHeight="1" x14ac:dyDescent="0.2">
      <c r="A724" s="47"/>
      <c r="B724" s="47"/>
      <c r="C724" s="47"/>
      <c r="D724" s="47"/>
      <c r="E724" s="47"/>
      <c r="F724" s="47"/>
      <c r="G724" s="47"/>
      <c r="H724" s="47"/>
      <c r="I724" s="47"/>
      <c r="J724" s="47"/>
      <c r="K724" s="47"/>
      <c r="L724" s="47"/>
      <c r="M724" s="47"/>
      <c r="N724" s="47"/>
      <c r="O724" s="47"/>
      <c r="P724" s="47"/>
      <c r="Q724" s="47"/>
      <c r="R724" s="47"/>
      <c r="S724" s="47"/>
      <c r="T724" s="47"/>
      <c r="U724" s="47"/>
      <c r="V724" s="47"/>
      <c r="W724" s="47"/>
      <c r="X724" s="47"/>
      <c r="Y724" s="47"/>
      <c r="Z724" s="47"/>
      <c r="AA724" s="47"/>
      <c r="AB724" s="47"/>
      <c r="AC724" s="47"/>
      <c r="AD724" s="47"/>
    </row>
    <row r="725" spans="1:30" ht="12.75" customHeight="1" x14ac:dyDescent="0.2">
      <c r="A725" s="47"/>
      <c r="B725" s="47"/>
      <c r="C725" s="47"/>
      <c r="D725" s="47"/>
      <c r="E725" s="47"/>
      <c r="F725" s="47"/>
      <c r="G725" s="47"/>
      <c r="H725" s="47"/>
      <c r="I725" s="47"/>
      <c r="J725" s="47"/>
      <c r="K725" s="47"/>
      <c r="L725" s="47"/>
      <c r="M725" s="47"/>
      <c r="N725" s="47"/>
      <c r="O725" s="47"/>
      <c r="P725" s="47"/>
      <c r="Q725" s="47"/>
      <c r="R725" s="47"/>
      <c r="S725" s="47"/>
      <c r="T725" s="47"/>
      <c r="U725" s="47"/>
      <c r="V725" s="47"/>
      <c r="W725" s="47"/>
      <c r="X725" s="47"/>
      <c r="Y725" s="47"/>
      <c r="Z725" s="47"/>
      <c r="AA725" s="47"/>
      <c r="AB725" s="47"/>
      <c r="AC725" s="47"/>
      <c r="AD725" s="47"/>
    </row>
    <row r="726" spans="1:30" ht="12.75" customHeight="1" x14ac:dyDescent="0.2">
      <c r="A726" s="47"/>
      <c r="B726" s="47"/>
      <c r="C726" s="47"/>
      <c r="D726" s="47"/>
      <c r="E726" s="47"/>
      <c r="F726" s="47"/>
      <c r="G726" s="47"/>
      <c r="H726" s="47"/>
      <c r="I726" s="47"/>
      <c r="J726" s="47"/>
      <c r="K726" s="47"/>
      <c r="L726" s="47"/>
      <c r="M726" s="47"/>
      <c r="N726" s="47"/>
      <c r="O726" s="47"/>
      <c r="P726" s="47"/>
      <c r="Q726" s="47"/>
      <c r="R726" s="47"/>
      <c r="S726" s="47"/>
      <c r="T726" s="47"/>
      <c r="U726" s="47"/>
      <c r="V726" s="47"/>
      <c r="W726" s="47"/>
      <c r="X726" s="47"/>
      <c r="Y726" s="47"/>
      <c r="Z726" s="47"/>
      <c r="AA726" s="47"/>
      <c r="AB726" s="47"/>
      <c r="AC726" s="47"/>
      <c r="AD726" s="47"/>
    </row>
    <row r="727" spans="1:30" ht="12.75" customHeight="1" x14ac:dyDescent="0.2">
      <c r="A727" s="47"/>
      <c r="B727" s="47"/>
      <c r="C727" s="47"/>
      <c r="D727" s="47"/>
      <c r="E727" s="47"/>
      <c r="F727" s="47"/>
      <c r="G727" s="47"/>
      <c r="H727" s="47"/>
      <c r="I727" s="47"/>
      <c r="J727" s="47"/>
      <c r="K727" s="47"/>
      <c r="L727" s="47"/>
      <c r="M727" s="47"/>
      <c r="N727" s="47"/>
      <c r="O727" s="47"/>
      <c r="P727" s="47"/>
      <c r="Q727" s="47"/>
      <c r="R727" s="47"/>
      <c r="S727" s="47"/>
      <c r="T727" s="47"/>
      <c r="U727" s="47"/>
      <c r="V727" s="47"/>
      <c r="W727" s="47"/>
      <c r="X727" s="47"/>
      <c r="Y727" s="47"/>
      <c r="Z727" s="47"/>
      <c r="AA727" s="47"/>
      <c r="AB727" s="47"/>
      <c r="AC727" s="47"/>
      <c r="AD727" s="47"/>
    </row>
    <row r="728" spans="1:30" ht="12.75" customHeight="1" x14ac:dyDescent="0.2">
      <c r="A728" s="47"/>
      <c r="B728" s="47"/>
      <c r="C728" s="47"/>
      <c r="D728" s="47"/>
      <c r="E728" s="47"/>
      <c r="F728" s="47"/>
      <c r="G728" s="47"/>
      <c r="H728" s="47"/>
      <c r="I728" s="47"/>
      <c r="J728" s="47"/>
      <c r="K728" s="47"/>
      <c r="L728" s="47"/>
      <c r="M728" s="47"/>
      <c r="N728" s="47"/>
      <c r="O728" s="47"/>
      <c r="P728" s="47"/>
      <c r="Q728" s="47"/>
      <c r="R728" s="47"/>
      <c r="S728" s="47"/>
      <c r="T728" s="47"/>
      <c r="U728" s="47"/>
      <c r="V728" s="47"/>
      <c r="W728" s="47"/>
      <c r="X728" s="47"/>
      <c r="Y728" s="47"/>
      <c r="Z728" s="47"/>
      <c r="AA728" s="47"/>
      <c r="AB728" s="47"/>
      <c r="AC728" s="47"/>
      <c r="AD728" s="47"/>
    </row>
    <row r="729" spans="1:30" ht="12.75" customHeight="1" x14ac:dyDescent="0.2">
      <c r="A729" s="47"/>
      <c r="B729" s="47"/>
      <c r="C729" s="47"/>
      <c r="D729" s="47"/>
      <c r="E729" s="47"/>
      <c r="F729" s="47"/>
      <c r="G729" s="47"/>
      <c r="H729" s="47"/>
      <c r="I729" s="47"/>
      <c r="J729" s="47"/>
      <c r="K729" s="47"/>
      <c r="L729" s="47"/>
      <c r="M729" s="47"/>
      <c r="N729" s="47"/>
      <c r="O729" s="47"/>
      <c r="P729" s="47"/>
      <c r="Q729" s="47"/>
      <c r="R729" s="47"/>
      <c r="S729" s="47"/>
      <c r="T729" s="47"/>
      <c r="U729" s="47"/>
      <c r="V729" s="47"/>
      <c r="W729" s="47"/>
      <c r="X729" s="47"/>
      <c r="Y729" s="47"/>
      <c r="Z729" s="47"/>
      <c r="AA729" s="47"/>
      <c r="AB729" s="47"/>
      <c r="AC729" s="47"/>
      <c r="AD729" s="47"/>
    </row>
    <row r="730" spans="1:30" ht="12.75" customHeight="1" x14ac:dyDescent="0.2">
      <c r="A730" s="47"/>
      <c r="B730" s="47"/>
      <c r="C730" s="47"/>
      <c r="D730" s="47"/>
      <c r="E730" s="47"/>
      <c r="F730" s="47"/>
      <c r="G730" s="47"/>
      <c r="H730" s="47"/>
      <c r="I730" s="47"/>
      <c r="J730" s="47"/>
      <c r="K730" s="47"/>
      <c r="L730" s="47"/>
      <c r="M730" s="47"/>
      <c r="N730" s="47"/>
      <c r="O730" s="47"/>
      <c r="P730" s="47"/>
      <c r="Q730" s="47"/>
      <c r="R730" s="47"/>
      <c r="S730" s="47"/>
      <c r="T730" s="47"/>
      <c r="U730" s="47"/>
      <c r="V730" s="47"/>
      <c r="W730" s="47"/>
      <c r="X730" s="47"/>
      <c r="Y730" s="47"/>
      <c r="Z730" s="47"/>
      <c r="AA730" s="47"/>
      <c r="AB730" s="47"/>
      <c r="AC730" s="47"/>
      <c r="AD730" s="47"/>
    </row>
    <row r="731" spans="1:30" ht="12.75" customHeight="1" x14ac:dyDescent="0.2">
      <c r="A731" s="47"/>
      <c r="B731" s="47"/>
      <c r="C731" s="47"/>
      <c r="D731" s="47"/>
      <c r="E731" s="47"/>
      <c r="F731" s="47"/>
      <c r="G731" s="47"/>
      <c r="H731" s="47"/>
      <c r="I731" s="47"/>
      <c r="J731" s="47"/>
      <c r="K731" s="47"/>
      <c r="L731" s="47"/>
      <c r="M731" s="47"/>
      <c r="N731" s="47"/>
      <c r="O731" s="47"/>
      <c r="P731" s="47"/>
      <c r="Q731" s="47"/>
      <c r="R731" s="47"/>
      <c r="S731" s="47"/>
      <c r="T731" s="47"/>
      <c r="U731" s="47"/>
      <c r="V731" s="47"/>
      <c r="W731" s="47"/>
      <c r="X731" s="47"/>
      <c r="Y731" s="47"/>
      <c r="Z731" s="47"/>
      <c r="AA731" s="47"/>
      <c r="AB731" s="47"/>
      <c r="AC731" s="47"/>
      <c r="AD731" s="47"/>
    </row>
    <row r="732" spans="1:30" ht="12.75" customHeight="1" x14ac:dyDescent="0.2">
      <c r="A732" s="47"/>
      <c r="B732" s="47"/>
      <c r="C732" s="47"/>
      <c r="D732" s="47"/>
      <c r="E732" s="47"/>
      <c r="F732" s="47"/>
      <c r="G732" s="47"/>
      <c r="H732" s="47"/>
      <c r="I732" s="47"/>
      <c r="J732" s="47"/>
      <c r="K732" s="47"/>
      <c r="L732" s="47"/>
      <c r="M732" s="47"/>
      <c r="N732" s="47"/>
      <c r="O732" s="47"/>
      <c r="P732" s="47"/>
      <c r="Q732" s="47"/>
      <c r="R732" s="47"/>
      <c r="S732" s="47"/>
      <c r="T732" s="47"/>
      <c r="U732" s="47"/>
      <c r="V732" s="47"/>
      <c r="W732" s="47"/>
      <c r="X732" s="47"/>
      <c r="Y732" s="47"/>
      <c r="Z732" s="47"/>
      <c r="AA732" s="47"/>
      <c r="AB732" s="47"/>
      <c r="AC732" s="47"/>
      <c r="AD732" s="47"/>
    </row>
    <row r="733" spans="1:30" ht="12.75" customHeight="1" x14ac:dyDescent="0.2">
      <c r="A733" s="47"/>
      <c r="B733" s="47"/>
      <c r="C733" s="47"/>
      <c r="D733" s="47"/>
      <c r="E733" s="47"/>
      <c r="F733" s="47"/>
      <c r="G733" s="47"/>
      <c r="H733" s="47"/>
      <c r="I733" s="47"/>
      <c r="J733" s="47"/>
      <c r="K733" s="47"/>
      <c r="L733" s="47"/>
      <c r="M733" s="47"/>
      <c r="N733" s="47"/>
      <c r="O733" s="47"/>
      <c r="P733" s="47"/>
      <c r="Q733" s="47"/>
      <c r="R733" s="47"/>
      <c r="S733" s="47"/>
      <c r="T733" s="47"/>
      <c r="U733" s="47"/>
      <c r="V733" s="47"/>
      <c r="W733" s="47"/>
      <c r="X733" s="47"/>
      <c r="Y733" s="47"/>
      <c r="Z733" s="47"/>
      <c r="AA733" s="47"/>
      <c r="AB733" s="47"/>
      <c r="AC733" s="47"/>
      <c r="AD733" s="47"/>
    </row>
    <row r="734" spans="1:30" ht="12.75" customHeight="1" x14ac:dyDescent="0.2">
      <c r="A734" s="47"/>
      <c r="B734" s="47"/>
      <c r="C734" s="47"/>
      <c r="D734" s="47"/>
      <c r="E734" s="47"/>
      <c r="F734" s="47"/>
      <c r="G734" s="47"/>
      <c r="H734" s="47"/>
      <c r="I734" s="47"/>
      <c r="J734" s="47"/>
      <c r="K734" s="47"/>
      <c r="L734" s="47"/>
      <c r="M734" s="47"/>
      <c r="N734" s="47"/>
      <c r="O734" s="47"/>
      <c r="P734" s="47"/>
      <c r="Q734" s="47"/>
      <c r="R734" s="47"/>
      <c r="S734" s="47"/>
      <c r="T734" s="47"/>
      <c r="U734" s="47"/>
      <c r="V734" s="47"/>
      <c r="W734" s="47"/>
      <c r="X734" s="47"/>
      <c r="Y734" s="47"/>
      <c r="Z734" s="47"/>
      <c r="AA734" s="47"/>
      <c r="AB734" s="47"/>
      <c r="AC734" s="47"/>
      <c r="AD734" s="47"/>
    </row>
    <row r="735" spans="1:30" ht="12.75" customHeight="1" x14ac:dyDescent="0.2">
      <c r="A735" s="47"/>
      <c r="B735" s="47"/>
      <c r="C735" s="47"/>
      <c r="D735" s="47"/>
      <c r="E735" s="47"/>
      <c r="F735" s="47"/>
      <c r="G735" s="47"/>
      <c r="H735" s="47"/>
      <c r="I735" s="47"/>
      <c r="J735" s="47"/>
      <c r="K735" s="47"/>
      <c r="L735" s="47"/>
      <c r="M735" s="47"/>
      <c r="N735" s="47"/>
      <c r="O735" s="47"/>
      <c r="P735" s="47"/>
      <c r="Q735" s="47"/>
      <c r="R735" s="47"/>
      <c r="S735" s="47"/>
      <c r="T735" s="47"/>
      <c r="U735" s="47"/>
      <c r="V735" s="47"/>
      <c r="W735" s="47"/>
      <c r="X735" s="47"/>
      <c r="Y735" s="47"/>
      <c r="Z735" s="47"/>
      <c r="AA735" s="47"/>
      <c r="AB735" s="47"/>
      <c r="AC735" s="47"/>
      <c r="AD735" s="47"/>
    </row>
    <row r="736" spans="1:30" ht="12.75" customHeight="1" x14ac:dyDescent="0.2">
      <c r="A736" s="47"/>
      <c r="B736" s="47"/>
      <c r="C736" s="47"/>
      <c r="D736" s="47"/>
      <c r="E736" s="47"/>
      <c r="F736" s="47"/>
      <c r="G736" s="47"/>
      <c r="H736" s="47"/>
      <c r="I736" s="47"/>
      <c r="J736" s="47"/>
      <c r="K736" s="47"/>
      <c r="L736" s="47"/>
      <c r="M736" s="47"/>
      <c r="N736" s="47"/>
      <c r="O736" s="47"/>
      <c r="P736" s="47"/>
      <c r="Q736" s="47"/>
      <c r="R736" s="47"/>
      <c r="S736" s="47"/>
      <c r="T736" s="47"/>
      <c r="U736" s="47"/>
      <c r="V736" s="47"/>
      <c r="W736" s="47"/>
      <c r="X736" s="47"/>
      <c r="Y736" s="47"/>
      <c r="Z736" s="47"/>
      <c r="AA736" s="47"/>
      <c r="AB736" s="47"/>
      <c r="AC736" s="47"/>
      <c r="AD736" s="47"/>
    </row>
    <row r="737" spans="1:30" ht="12.75" customHeight="1" x14ac:dyDescent="0.2">
      <c r="A737" s="47"/>
      <c r="B737" s="47"/>
      <c r="C737" s="47"/>
      <c r="D737" s="47"/>
      <c r="E737" s="47"/>
      <c r="F737" s="47"/>
      <c r="G737" s="47"/>
      <c r="H737" s="47"/>
      <c r="I737" s="47"/>
      <c r="J737" s="47"/>
      <c r="K737" s="47"/>
      <c r="L737" s="47"/>
      <c r="M737" s="47"/>
      <c r="N737" s="47"/>
      <c r="O737" s="47"/>
      <c r="P737" s="47"/>
      <c r="Q737" s="47"/>
      <c r="R737" s="47"/>
      <c r="S737" s="47"/>
      <c r="T737" s="47"/>
      <c r="U737" s="47"/>
      <c r="V737" s="47"/>
      <c r="W737" s="47"/>
      <c r="X737" s="47"/>
      <c r="Y737" s="47"/>
      <c r="Z737" s="47"/>
      <c r="AA737" s="47"/>
      <c r="AB737" s="47"/>
      <c r="AC737" s="47"/>
      <c r="AD737" s="47"/>
    </row>
    <row r="738" spans="1:30" ht="12.75" customHeight="1" x14ac:dyDescent="0.2">
      <c r="A738" s="47"/>
      <c r="B738" s="47"/>
      <c r="C738" s="47"/>
      <c r="D738" s="47"/>
      <c r="E738" s="47"/>
      <c r="F738" s="47"/>
      <c r="G738" s="47"/>
      <c r="H738" s="47"/>
      <c r="I738" s="47"/>
      <c r="J738" s="47"/>
      <c r="K738" s="47"/>
      <c r="L738" s="47"/>
      <c r="M738" s="47"/>
      <c r="N738" s="47"/>
      <c r="O738" s="47"/>
      <c r="P738" s="47"/>
      <c r="Q738" s="47"/>
      <c r="R738" s="47"/>
      <c r="S738" s="47"/>
      <c r="T738" s="47"/>
      <c r="U738" s="47"/>
      <c r="V738" s="47"/>
      <c r="W738" s="47"/>
      <c r="X738" s="47"/>
      <c r="Y738" s="47"/>
      <c r="Z738" s="47"/>
      <c r="AA738" s="47"/>
      <c r="AB738" s="47"/>
      <c r="AC738" s="47"/>
      <c r="AD738" s="47"/>
    </row>
    <row r="739" spans="1:30" ht="12.75" customHeight="1" x14ac:dyDescent="0.2">
      <c r="A739" s="47"/>
      <c r="B739" s="47"/>
      <c r="C739" s="47"/>
      <c r="D739" s="47"/>
      <c r="E739" s="47"/>
      <c r="F739" s="47"/>
      <c r="G739" s="47"/>
      <c r="H739" s="47"/>
      <c r="I739" s="47"/>
      <c r="J739" s="47"/>
      <c r="K739" s="47"/>
      <c r="L739" s="47"/>
      <c r="M739" s="47"/>
      <c r="N739" s="47"/>
      <c r="O739" s="47"/>
      <c r="P739" s="47"/>
      <c r="Q739" s="47"/>
      <c r="R739" s="47"/>
      <c r="S739" s="47"/>
      <c r="T739" s="47"/>
      <c r="U739" s="47"/>
      <c r="V739" s="47"/>
      <c r="W739" s="47"/>
      <c r="X739" s="47"/>
      <c r="Y739" s="47"/>
      <c r="Z739" s="47"/>
      <c r="AA739" s="47"/>
      <c r="AB739" s="47"/>
      <c r="AC739" s="47"/>
      <c r="AD739" s="47"/>
    </row>
    <row r="740" spans="1:30" ht="12.75" customHeight="1" x14ac:dyDescent="0.2">
      <c r="A740" s="47"/>
      <c r="B740" s="47"/>
      <c r="C740" s="47"/>
      <c r="D740" s="47"/>
      <c r="E740" s="47"/>
      <c r="F740" s="47"/>
      <c r="G740" s="47"/>
      <c r="H740" s="47"/>
      <c r="I740" s="47"/>
      <c r="J740" s="47"/>
      <c r="K740" s="47"/>
      <c r="L740" s="47"/>
      <c r="M740" s="47"/>
      <c r="N740" s="47"/>
      <c r="O740" s="47"/>
      <c r="P740" s="47"/>
      <c r="Q740" s="47"/>
      <c r="R740" s="47"/>
      <c r="S740" s="47"/>
      <c r="T740" s="47"/>
      <c r="U740" s="47"/>
      <c r="V740" s="47"/>
      <c r="W740" s="47"/>
      <c r="X740" s="47"/>
      <c r="Y740" s="47"/>
      <c r="Z740" s="47"/>
      <c r="AA740" s="47"/>
      <c r="AB740" s="47"/>
      <c r="AC740" s="47"/>
      <c r="AD740" s="47"/>
    </row>
    <row r="741" spans="1:30" ht="12.75" customHeight="1" x14ac:dyDescent="0.2">
      <c r="A741" s="47"/>
      <c r="B741" s="47"/>
      <c r="C741" s="47"/>
      <c r="D741" s="47"/>
      <c r="E741" s="47"/>
      <c r="F741" s="47"/>
      <c r="G741" s="47"/>
      <c r="H741" s="47"/>
      <c r="I741" s="47"/>
      <c r="J741" s="47"/>
      <c r="K741" s="47"/>
      <c r="L741" s="47"/>
      <c r="M741" s="47"/>
      <c r="N741" s="47"/>
      <c r="O741" s="47"/>
      <c r="P741" s="47"/>
      <c r="Q741" s="47"/>
      <c r="R741" s="47"/>
      <c r="S741" s="47"/>
      <c r="T741" s="47"/>
      <c r="U741" s="47"/>
      <c r="V741" s="47"/>
      <c r="W741" s="47"/>
      <c r="X741" s="47"/>
      <c r="Y741" s="47"/>
      <c r="Z741" s="47"/>
      <c r="AA741" s="47"/>
      <c r="AB741" s="47"/>
      <c r="AC741" s="47"/>
      <c r="AD741" s="47"/>
    </row>
    <row r="742" spans="1:30" ht="12.75" customHeight="1" x14ac:dyDescent="0.2">
      <c r="A742" s="47"/>
      <c r="B742" s="47"/>
      <c r="C742" s="47"/>
      <c r="D742" s="47"/>
      <c r="E742" s="47"/>
      <c r="F742" s="47"/>
      <c r="G742" s="47"/>
      <c r="H742" s="47"/>
      <c r="I742" s="47"/>
      <c r="J742" s="47"/>
      <c r="K742" s="47"/>
      <c r="L742" s="47"/>
      <c r="M742" s="47"/>
      <c r="N742" s="47"/>
      <c r="O742" s="47"/>
      <c r="P742" s="47"/>
      <c r="Q742" s="47"/>
      <c r="R742" s="47"/>
      <c r="S742" s="47"/>
      <c r="T742" s="47"/>
      <c r="U742" s="47"/>
      <c r="V742" s="47"/>
      <c r="W742" s="47"/>
      <c r="X742" s="47"/>
      <c r="Y742" s="47"/>
      <c r="Z742" s="47"/>
      <c r="AA742" s="47"/>
      <c r="AB742" s="47"/>
      <c r="AC742" s="47"/>
      <c r="AD742" s="47"/>
    </row>
    <row r="743" spans="1:30" ht="12.75" customHeight="1" x14ac:dyDescent="0.2">
      <c r="A743" s="47"/>
      <c r="B743" s="47"/>
      <c r="C743" s="47"/>
      <c r="D743" s="47"/>
      <c r="E743" s="47"/>
      <c r="F743" s="47"/>
      <c r="G743" s="47"/>
      <c r="H743" s="47"/>
      <c r="I743" s="47"/>
      <c r="J743" s="47"/>
      <c r="K743" s="47"/>
      <c r="L743" s="47"/>
      <c r="M743" s="47"/>
      <c r="N743" s="47"/>
      <c r="O743" s="47"/>
      <c r="P743" s="47"/>
      <c r="Q743" s="47"/>
      <c r="R743" s="47"/>
      <c r="S743" s="47"/>
      <c r="T743" s="47"/>
      <c r="U743" s="47"/>
      <c r="V743" s="47"/>
      <c r="W743" s="47"/>
      <c r="X743" s="47"/>
      <c r="Y743" s="47"/>
      <c r="Z743" s="47"/>
      <c r="AA743" s="47"/>
      <c r="AB743" s="47"/>
      <c r="AC743" s="47"/>
      <c r="AD743" s="47"/>
    </row>
    <row r="744" spans="1:30" ht="12.75" customHeight="1" x14ac:dyDescent="0.2">
      <c r="A744" s="47"/>
      <c r="B744" s="47"/>
      <c r="C744" s="47"/>
      <c r="D744" s="47"/>
      <c r="E744" s="47"/>
      <c r="F744" s="47"/>
      <c r="G744" s="47"/>
      <c r="H744" s="47"/>
      <c r="I744" s="47"/>
      <c r="J744" s="47"/>
      <c r="K744" s="47"/>
      <c r="L744" s="47"/>
      <c r="M744" s="47"/>
      <c r="N744" s="47"/>
      <c r="O744" s="47"/>
      <c r="P744" s="47"/>
      <c r="Q744" s="47"/>
      <c r="R744" s="47"/>
      <c r="S744" s="47"/>
      <c r="T744" s="47"/>
      <c r="U744" s="47"/>
      <c r="V744" s="47"/>
      <c r="W744" s="47"/>
      <c r="X744" s="47"/>
      <c r="Y744" s="47"/>
      <c r="Z744" s="47"/>
      <c r="AA744" s="47"/>
      <c r="AB744" s="47"/>
      <c r="AC744" s="47"/>
      <c r="AD744" s="47"/>
    </row>
    <row r="745" spans="1:30" ht="12.75" customHeight="1" x14ac:dyDescent="0.2">
      <c r="A745" s="47"/>
      <c r="B745" s="47"/>
      <c r="C745" s="47"/>
      <c r="D745" s="47"/>
      <c r="E745" s="47"/>
      <c r="F745" s="47"/>
      <c r="G745" s="47"/>
      <c r="H745" s="47"/>
      <c r="I745" s="47"/>
      <c r="J745" s="47"/>
      <c r="K745" s="47"/>
      <c r="L745" s="47"/>
      <c r="M745" s="47"/>
      <c r="N745" s="47"/>
      <c r="O745" s="47"/>
      <c r="P745" s="47"/>
      <c r="Q745" s="47"/>
      <c r="R745" s="47"/>
      <c r="S745" s="47"/>
      <c r="T745" s="47"/>
      <c r="U745" s="47"/>
      <c r="V745" s="47"/>
      <c r="W745" s="47"/>
      <c r="X745" s="47"/>
      <c r="Y745" s="47"/>
      <c r="Z745" s="47"/>
      <c r="AA745" s="47"/>
      <c r="AB745" s="47"/>
      <c r="AC745" s="47"/>
      <c r="AD745" s="47"/>
    </row>
    <row r="746" spans="1:30" ht="12.75" customHeight="1" x14ac:dyDescent="0.2">
      <c r="A746" s="47"/>
      <c r="B746" s="47"/>
      <c r="C746" s="47"/>
      <c r="D746" s="47"/>
      <c r="E746" s="47"/>
      <c r="F746" s="47"/>
      <c r="G746" s="47"/>
      <c r="H746" s="47"/>
      <c r="I746" s="47"/>
      <c r="J746" s="47"/>
      <c r="K746" s="47"/>
      <c r="L746" s="47"/>
      <c r="M746" s="47"/>
      <c r="N746" s="47"/>
      <c r="O746" s="47"/>
      <c r="P746" s="47"/>
      <c r="Q746" s="47"/>
      <c r="R746" s="47"/>
      <c r="S746" s="47"/>
      <c r="T746" s="47"/>
      <c r="U746" s="47"/>
      <c r="V746" s="47"/>
      <c r="W746" s="47"/>
      <c r="X746" s="47"/>
      <c r="Y746" s="47"/>
      <c r="Z746" s="47"/>
      <c r="AA746" s="47"/>
      <c r="AB746" s="47"/>
      <c r="AC746" s="47"/>
      <c r="AD746" s="47"/>
    </row>
    <row r="747" spans="1:30" ht="12.75" customHeight="1" x14ac:dyDescent="0.2">
      <c r="A747" s="47"/>
      <c r="B747" s="47"/>
      <c r="C747" s="47"/>
      <c r="D747" s="47"/>
      <c r="E747" s="47"/>
      <c r="F747" s="47"/>
      <c r="G747" s="47"/>
      <c r="H747" s="47"/>
      <c r="I747" s="47"/>
      <c r="J747" s="47"/>
      <c r="K747" s="47"/>
      <c r="L747" s="47"/>
      <c r="M747" s="47"/>
      <c r="N747" s="47"/>
      <c r="O747" s="47"/>
      <c r="P747" s="47"/>
      <c r="Q747" s="47"/>
      <c r="R747" s="47"/>
      <c r="S747" s="47"/>
      <c r="T747" s="47"/>
      <c r="U747" s="47"/>
      <c r="V747" s="47"/>
      <c r="W747" s="47"/>
      <c r="X747" s="47"/>
      <c r="Y747" s="47"/>
      <c r="Z747" s="47"/>
      <c r="AA747" s="47"/>
      <c r="AB747" s="47"/>
      <c r="AC747" s="47"/>
      <c r="AD747" s="47"/>
    </row>
    <row r="748" spans="1:30" ht="12.75" customHeight="1" x14ac:dyDescent="0.2">
      <c r="A748" s="47"/>
      <c r="B748" s="47"/>
      <c r="C748" s="47"/>
      <c r="D748" s="47"/>
      <c r="E748" s="47"/>
      <c r="F748" s="47"/>
      <c r="G748" s="47"/>
      <c r="H748" s="47"/>
      <c r="I748" s="47"/>
      <c r="J748" s="47"/>
      <c r="K748" s="47"/>
      <c r="L748" s="47"/>
      <c r="M748" s="47"/>
      <c r="N748" s="47"/>
      <c r="O748" s="47"/>
      <c r="P748" s="47"/>
      <c r="Q748" s="47"/>
      <c r="R748" s="47"/>
      <c r="S748" s="47"/>
      <c r="T748" s="47"/>
      <c r="U748" s="47"/>
      <c r="V748" s="47"/>
      <c r="W748" s="47"/>
      <c r="X748" s="47"/>
      <c r="Y748" s="47"/>
      <c r="Z748" s="47"/>
      <c r="AA748" s="47"/>
      <c r="AB748" s="47"/>
      <c r="AC748" s="47"/>
      <c r="AD748" s="47"/>
    </row>
    <row r="749" spans="1:30" ht="12.75" customHeight="1" x14ac:dyDescent="0.2">
      <c r="A749" s="47"/>
      <c r="B749" s="47"/>
      <c r="C749" s="47"/>
      <c r="D749" s="47"/>
      <c r="E749" s="47"/>
      <c r="F749" s="47"/>
      <c r="G749" s="47"/>
      <c r="H749" s="47"/>
      <c r="I749" s="47"/>
      <c r="J749" s="47"/>
      <c r="K749" s="47"/>
      <c r="L749" s="47"/>
      <c r="M749" s="47"/>
      <c r="N749" s="47"/>
      <c r="O749" s="47"/>
      <c r="P749" s="47"/>
      <c r="Q749" s="47"/>
      <c r="R749" s="47"/>
      <c r="S749" s="47"/>
      <c r="T749" s="47"/>
      <c r="U749" s="47"/>
      <c r="V749" s="47"/>
      <c r="W749" s="47"/>
      <c r="X749" s="47"/>
      <c r="Y749" s="47"/>
      <c r="Z749" s="47"/>
      <c r="AA749" s="47"/>
      <c r="AB749" s="47"/>
      <c r="AC749" s="47"/>
      <c r="AD749" s="47"/>
    </row>
    <row r="750" spans="1:30" ht="12.75" customHeight="1" x14ac:dyDescent="0.2">
      <c r="A750" s="47"/>
      <c r="B750" s="47"/>
      <c r="C750" s="47"/>
      <c r="D750" s="47"/>
      <c r="E750" s="47"/>
      <c r="F750" s="47"/>
      <c r="G750" s="47"/>
      <c r="H750" s="47"/>
      <c r="I750" s="47"/>
      <c r="J750" s="47"/>
      <c r="K750" s="47"/>
      <c r="L750" s="47"/>
      <c r="M750" s="47"/>
      <c r="N750" s="47"/>
      <c r="O750" s="47"/>
      <c r="P750" s="47"/>
      <c r="Q750" s="47"/>
      <c r="R750" s="47"/>
      <c r="S750" s="47"/>
      <c r="T750" s="47"/>
      <c r="U750" s="47"/>
      <c r="V750" s="47"/>
      <c r="W750" s="47"/>
      <c r="X750" s="47"/>
      <c r="Y750" s="47"/>
      <c r="Z750" s="47"/>
      <c r="AA750" s="47"/>
      <c r="AB750" s="47"/>
      <c r="AC750" s="47"/>
      <c r="AD750" s="47"/>
    </row>
    <row r="751" spans="1:30" ht="12.75" customHeight="1" x14ac:dyDescent="0.2">
      <c r="A751" s="47"/>
      <c r="B751" s="47"/>
      <c r="C751" s="47"/>
      <c r="D751" s="47"/>
      <c r="E751" s="47"/>
      <c r="F751" s="47"/>
      <c r="G751" s="47"/>
      <c r="H751" s="47"/>
      <c r="I751" s="47"/>
      <c r="J751" s="47"/>
      <c r="K751" s="47"/>
      <c r="L751" s="47"/>
      <c r="M751" s="47"/>
      <c r="N751" s="47"/>
      <c r="O751" s="47"/>
      <c r="P751" s="47"/>
      <c r="Q751" s="47"/>
      <c r="R751" s="47"/>
      <c r="S751" s="47"/>
      <c r="T751" s="47"/>
      <c r="U751" s="47"/>
      <c r="V751" s="47"/>
      <c r="W751" s="47"/>
      <c r="X751" s="47"/>
      <c r="Y751" s="47"/>
      <c r="Z751" s="47"/>
      <c r="AA751" s="47"/>
      <c r="AB751" s="47"/>
      <c r="AC751" s="47"/>
      <c r="AD751" s="47"/>
    </row>
    <row r="752" spans="1:30" ht="12.75" customHeight="1" x14ac:dyDescent="0.2">
      <c r="A752" s="47"/>
      <c r="B752" s="47"/>
      <c r="C752" s="47"/>
      <c r="D752" s="47"/>
      <c r="E752" s="47"/>
      <c r="F752" s="47"/>
      <c r="G752" s="47"/>
      <c r="H752" s="47"/>
      <c r="I752" s="47"/>
      <c r="J752" s="47"/>
      <c r="K752" s="47"/>
      <c r="L752" s="47"/>
      <c r="M752" s="47"/>
      <c r="N752" s="47"/>
      <c r="O752" s="47"/>
      <c r="P752" s="47"/>
      <c r="Q752" s="47"/>
      <c r="R752" s="47"/>
      <c r="S752" s="47"/>
      <c r="T752" s="47"/>
      <c r="U752" s="47"/>
      <c r="V752" s="47"/>
      <c r="W752" s="47"/>
      <c r="X752" s="47"/>
      <c r="Y752" s="47"/>
      <c r="Z752" s="47"/>
      <c r="AA752" s="47"/>
      <c r="AB752" s="47"/>
      <c r="AC752" s="47"/>
      <c r="AD752" s="47"/>
    </row>
    <row r="753" spans="1:30" ht="12.75" customHeight="1" x14ac:dyDescent="0.2">
      <c r="A753" s="47"/>
      <c r="B753" s="47"/>
      <c r="C753" s="47"/>
      <c r="D753" s="47"/>
      <c r="E753" s="47"/>
      <c r="F753" s="47"/>
      <c r="G753" s="47"/>
      <c r="H753" s="47"/>
      <c r="I753" s="47"/>
      <c r="J753" s="47"/>
      <c r="K753" s="47"/>
      <c r="L753" s="47"/>
      <c r="M753" s="47"/>
      <c r="N753" s="47"/>
      <c r="O753" s="47"/>
      <c r="P753" s="47"/>
      <c r="Q753" s="47"/>
      <c r="R753" s="47"/>
      <c r="S753" s="47"/>
      <c r="T753" s="47"/>
      <c r="U753" s="47"/>
      <c r="V753" s="47"/>
      <c r="W753" s="47"/>
      <c r="X753" s="47"/>
      <c r="Y753" s="47"/>
      <c r="Z753" s="47"/>
      <c r="AA753" s="47"/>
      <c r="AB753" s="47"/>
      <c r="AC753" s="47"/>
      <c r="AD753" s="47"/>
    </row>
    <row r="754" spans="1:30" ht="12.75" customHeight="1" x14ac:dyDescent="0.2">
      <c r="A754" s="47"/>
      <c r="B754" s="47"/>
      <c r="C754" s="47"/>
      <c r="D754" s="47"/>
      <c r="E754" s="47"/>
      <c r="F754" s="47"/>
      <c r="G754" s="47"/>
      <c r="H754" s="47"/>
      <c r="I754" s="47"/>
      <c r="J754" s="47"/>
      <c r="K754" s="47"/>
      <c r="L754" s="47"/>
      <c r="M754" s="47"/>
      <c r="N754" s="47"/>
      <c r="O754" s="47"/>
      <c r="P754" s="47"/>
      <c r="Q754" s="47"/>
      <c r="R754" s="47"/>
      <c r="S754" s="47"/>
      <c r="T754" s="47"/>
      <c r="U754" s="47"/>
      <c r="V754" s="47"/>
      <c r="W754" s="47"/>
      <c r="X754" s="47"/>
      <c r="Y754" s="47"/>
      <c r="Z754" s="47"/>
      <c r="AA754" s="47"/>
      <c r="AB754" s="47"/>
      <c r="AC754" s="47"/>
      <c r="AD754" s="47"/>
    </row>
    <row r="755" spans="1:30" ht="12.75" customHeight="1" x14ac:dyDescent="0.2">
      <c r="A755" s="47"/>
      <c r="B755" s="47"/>
      <c r="C755" s="47"/>
      <c r="D755" s="47"/>
      <c r="E755" s="47"/>
      <c r="F755" s="47"/>
      <c r="G755" s="47"/>
      <c r="H755" s="47"/>
      <c r="I755" s="47"/>
      <c r="J755" s="47"/>
      <c r="K755" s="47"/>
      <c r="L755" s="47"/>
      <c r="M755" s="47"/>
      <c r="N755" s="47"/>
      <c r="O755" s="47"/>
      <c r="P755" s="47"/>
      <c r="Q755" s="47"/>
      <c r="R755" s="47"/>
      <c r="S755" s="47"/>
      <c r="T755" s="47"/>
      <c r="U755" s="47"/>
      <c r="V755" s="47"/>
      <c r="W755" s="47"/>
      <c r="X755" s="47"/>
      <c r="Y755" s="47"/>
      <c r="Z755" s="47"/>
      <c r="AA755" s="47"/>
      <c r="AB755" s="47"/>
      <c r="AC755" s="47"/>
      <c r="AD755" s="47"/>
    </row>
    <row r="756" spans="1:30" ht="12.75" customHeight="1" x14ac:dyDescent="0.2">
      <c r="A756" s="47"/>
      <c r="B756" s="47"/>
      <c r="C756" s="47"/>
      <c r="D756" s="47"/>
      <c r="E756" s="47"/>
      <c r="F756" s="47"/>
      <c r="G756" s="47"/>
      <c r="H756" s="47"/>
      <c r="I756" s="47"/>
      <c r="J756" s="47"/>
      <c r="K756" s="47"/>
      <c r="L756" s="47"/>
      <c r="M756" s="47"/>
      <c r="N756" s="47"/>
      <c r="O756" s="47"/>
      <c r="P756" s="47"/>
      <c r="Q756" s="47"/>
      <c r="R756" s="47"/>
      <c r="S756" s="47"/>
      <c r="T756" s="47"/>
      <c r="U756" s="47"/>
      <c r="V756" s="47"/>
      <c r="W756" s="47"/>
      <c r="X756" s="47"/>
      <c r="Y756" s="47"/>
      <c r="Z756" s="47"/>
      <c r="AA756" s="47"/>
      <c r="AB756" s="47"/>
      <c r="AC756" s="47"/>
      <c r="AD756" s="47"/>
    </row>
    <row r="757" spans="1:30" ht="12.75" customHeight="1" x14ac:dyDescent="0.2">
      <c r="A757" s="47"/>
      <c r="B757" s="47"/>
      <c r="C757" s="47"/>
      <c r="D757" s="47"/>
      <c r="E757" s="47"/>
      <c r="F757" s="47"/>
      <c r="G757" s="47"/>
      <c r="H757" s="47"/>
      <c r="I757" s="47"/>
      <c r="J757" s="47"/>
      <c r="K757" s="47"/>
      <c r="L757" s="47"/>
      <c r="M757" s="47"/>
      <c r="N757" s="47"/>
      <c r="O757" s="47"/>
      <c r="P757" s="47"/>
      <c r="Q757" s="47"/>
      <c r="R757" s="47"/>
      <c r="S757" s="47"/>
      <c r="T757" s="47"/>
      <c r="U757" s="47"/>
      <c r="V757" s="47"/>
      <c r="W757" s="47"/>
      <c r="X757" s="47"/>
      <c r="Y757" s="47"/>
      <c r="Z757" s="47"/>
      <c r="AA757" s="47"/>
      <c r="AB757" s="47"/>
      <c r="AC757" s="47"/>
      <c r="AD757" s="47"/>
    </row>
    <row r="758" spans="1:30" ht="12.75" customHeight="1" x14ac:dyDescent="0.2">
      <c r="A758" s="47"/>
      <c r="B758" s="47"/>
      <c r="C758" s="47"/>
      <c r="D758" s="47"/>
      <c r="E758" s="47"/>
      <c r="F758" s="47"/>
      <c r="G758" s="47"/>
      <c r="H758" s="47"/>
      <c r="I758" s="47"/>
      <c r="J758" s="47"/>
      <c r="K758" s="47"/>
      <c r="L758" s="47"/>
      <c r="M758" s="47"/>
      <c r="N758" s="47"/>
      <c r="O758" s="47"/>
      <c r="P758" s="47"/>
      <c r="Q758" s="47"/>
      <c r="R758" s="47"/>
      <c r="S758" s="47"/>
      <c r="T758" s="47"/>
      <c r="U758" s="47"/>
      <c r="V758" s="47"/>
      <c r="W758" s="47"/>
      <c r="X758" s="47"/>
      <c r="Y758" s="47"/>
      <c r="Z758" s="47"/>
      <c r="AA758" s="47"/>
      <c r="AB758" s="47"/>
      <c r="AC758" s="47"/>
      <c r="AD758" s="47"/>
    </row>
    <row r="759" spans="1:30" ht="12.75" customHeight="1" x14ac:dyDescent="0.2">
      <c r="A759" s="47"/>
      <c r="B759" s="47"/>
      <c r="C759" s="47"/>
      <c r="D759" s="47"/>
      <c r="E759" s="47"/>
      <c r="F759" s="47"/>
      <c r="G759" s="47"/>
      <c r="H759" s="47"/>
      <c r="I759" s="47"/>
      <c r="J759" s="47"/>
      <c r="K759" s="47"/>
      <c r="L759" s="47"/>
      <c r="M759" s="47"/>
      <c r="N759" s="47"/>
      <c r="O759" s="47"/>
      <c r="P759" s="47"/>
      <c r="Q759" s="47"/>
      <c r="R759" s="47"/>
      <c r="S759" s="47"/>
      <c r="T759" s="47"/>
      <c r="U759" s="47"/>
      <c r="V759" s="47"/>
      <c r="W759" s="47"/>
      <c r="X759" s="47"/>
      <c r="Y759" s="47"/>
      <c r="Z759" s="47"/>
      <c r="AA759" s="47"/>
      <c r="AB759" s="47"/>
      <c r="AC759" s="47"/>
      <c r="AD759" s="47"/>
    </row>
    <row r="760" spans="1:30" ht="12.75" customHeight="1" x14ac:dyDescent="0.2">
      <c r="A760" s="47"/>
      <c r="B760" s="47"/>
      <c r="C760" s="47"/>
      <c r="D760" s="47"/>
      <c r="E760" s="47"/>
      <c r="F760" s="47"/>
      <c r="G760" s="47"/>
      <c r="H760" s="47"/>
      <c r="I760" s="47"/>
      <c r="J760" s="47"/>
      <c r="K760" s="47"/>
      <c r="L760" s="47"/>
      <c r="M760" s="47"/>
      <c r="N760" s="47"/>
      <c r="O760" s="47"/>
      <c r="P760" s="47"/>
      <c r="Q760" s="47"/>
      <c r="R760" s="47"/>
      <c r="S760" s="47"/>
      <c r="T760" s="47"/>
      <c r="U760" s="47"/>
      <c r="V760" s="47"/>
      <c r="W760" s="47"/>
      <c r="X760" s="47"/>
      <c r="Y760" s="47"/>
      <c r="Z760" s="47"/>
      <c r="AA760" s="47"/>
      <c r="AB760" s="47"/>
      <c r="AC760" s="47"/>
      <c r="AD760" s="47"/>
    </row>
    <row r="761" spans="1:30" ht="12.75" customHeight="1" x14ac:dyDescent="0.2">
      <c r="A761" s="47"/>
      <c r="B761" s="47"/>
      <c r="C761" s="47"/>
      <c r="D761" s="47"/>
      <c r="E761" s="47"/>
      <c r="F761" s="47"/>
      <c r="G761" s="47"/>
      <c r="H761" s="47"/>
      <c r="I761" s="47"/>
      <c r="J761" s="47"/>
      <c r="K761" s="47"/>
      <c r="L761" s="47"/>
      <c r="M761" s="47"/>
      <c r="N761" s="47"/>
      <c r="O761" s="47"/>
      <c r="P761" s="47"/>
      <c r="Q761" s="47"/>
      <c r="R761" s="47"/>
      <c r="S761" s="47"/>
      <c r="T761" s="47"/>
      <c r="U761" s="47"/>
      <c r="V761" s="47"/>
      <c r="W761" s="47"/>
      <c r="X761" s="47"/>
      <c r="Y761" s="47"/>
      <c r="Z761" s="47"/>
      <c r="AA761" s="47"/>
      <c r="AB761" s="47"/>
      <c r="AC761" s="47"/>
      <c r="AD761" s="47"/>
    </row>
    <row r="762" spans="1:30" ht="12.75" customHeight="1" x14ac:dyDescent="0.2">
      <c r="A762" s="47"/>
      <c r="B762" s="47"/>
      <c r="C762" s="47"/>
      <c r="D762" s="47"/>
      <c r="E762" s="47"/>
      <c r="F762" s="47"/>
      <c r="G762" s="47"/>
      <c r="H762" s="47"/>
      <c r="I762" s="47"/>
      <c r="J762" s="47"/>
      <c r="K762" s="47"/>
      <c r="L762" s="47"/>
      <c r="M762" s="47"/>
      <c r="N762" s="47"/>
      <c r="O762" s="47"/>
      <c r="P762" s="47"/>
      <c r="Q762" s="47"/>
      <c r="R762" s="47"/>
      <c r="S762" s="47"/>
      <c r="T762" s="47"/>
      <c r="U762" s="47"/>
      <c r="V762" s="47"/>
      <c r="W762" s="47"/>
      <c r="X762" s="47"/>
      <c r="Y762" s="47"/>
      <c r="Z762" s="47"/>
      <c r="AA762" s="47"/>
      <c r="AB762" s="47"/>
      <c r="AC762" s="47"/>
      <c r="AD762" s="47"/>
    </row>
    <row r="763" spans="1:30" ht="12.75" customHeight="1" x14ac:dyDescent="0.2">
      <c r="A763" s="47"/>
      <c r="B763" s="47"/>
      <c r="C763" s="47"/>
      <c r="D763" s="47"/>
      <c r="E763" s="47"/>
      <c r="F763" s="47"/>
      <c r="G763" s="47"/>
      <c r="H763" s="47"/>
      <c r="I763" s="47"/>
      <c r="J763" s="47"/>
      <c r="K763" s="47"/>
      <c r="L763" s="47"/>
      <c r="M763" s="47"/>
      <c r="N763" s="47"/>
      <c r="O763" s="47"/>
      <c r="P763" s="47"/>
      <c r="Q763" s="47"/>
      <c r="R763" s="47"/>
      <c r="S763" s="47"/>
      <c r="T763" s="47"/>
      <c r="U763" s="47"/>
      <c r="V763" s="47"/>
      <c r="W763" s="47"/>
      <c r="X763" s="47"/>
      <c r="Y763" s="47"/>
      <c r="Z763" s="47"/>
      <c r="AA763" s="47"/>
      <c r="AB763" s="47"/>
      <c r="AC763" s="47"/>
      <c r="AD763" s="47"/>
    </row>
    <row r="764" spans="1:30" ht="12.75" customHeight="1" x14ac:dyDescent="0.2">
      <c r="A764" s="47"/>
      <c r="B764" s="47"/>
      <c r="C764" s="47"/>
      <c r="D764" s="47"/>
      <c r="E764" s="47"/>
      <c r="F764" s="47"/>
      <c r="G764" s="47"/>
      <c r="H764" s="47"/>
      <c r="I764" s="47"/>
      <c r="J764" s="47"/>
      <c r="K764" s="47"/>
      <c r="L764" s="47"/>
      <c r="M764" s="47"/>
      <c r="N764" s="47"/>
      <c r="O764" s="47"/>
      <c r="P764" s="47"/>
      <c r="Q764" s="47"/>
      <c r="R764" s="47"/>
      <c r="S764" s="47"/>
      <c r="T764" s="47"/>
      <c r="U764" s="47"/>
      <c r="V764" s="47"/>
      <c r="W764" s="47"/>
      <c r="X764" s="47"/>
      <c r="Y764" s="47"/>
      <c r="Z764" s="47"/>
      <c r="AA764" s="47"/>
      <c r="AB764" s="47"/>
      <c r="AC764" s="47"/>
      <c r="AD764" s="47"/>
    </row>
    <row r="765" spans="1:30" ht="12.75" customHeight="1" x14ac:dyDescent="0.2">
      <c r="A765" s="47"/>
      <c r="B765" s="47"/>
      <c r="C765" s="47"/>
      <c r="D765" s="47"/>
      <c r="E765" s="47"/>
      <c r="F765" s="47"/>
      <c r="G765" s="47"/>
      <c r="H765" s="47"/>
      <c r="I765" s="47"/>
      <c r="J765" s="47"/>
      <c r="K765" s="47"/>
      <c r="L765" s="47"/>
      <c r="M765" s="47"/>
      <c r="N765" s="47"/>
      <c r="O765" s="47"/>
      <c r="P765" s="47"/>
      <c r="Q765" s="47"/>
      <c r="R765" s="47"/>
      <c r="S765" s="47"/>
      <c r="T765" s="47"/>
      <c r="U765" s="47"/>
      <c r="V765" s="47"/>
      <c r="W765" s="47"/>
      <c r="X765" s="47"/>
      <c r="Y765" s="47"/>
      <c r="Z765" s="47"/>
      <c r="AA765" s="47"/>
      <c r="AB765" s="47"/>
      <c r="AC765" s="47"/>
      <c r="AD765" s="47"/>
    </row>
    <row r="766" spans="1:30" ht="12.75" customHeight="1" x14ac:dyDescent="0.2">
      <c r="A766" s="47"/>
      <c r="B766" s="47"/>
      <c r="C766" s="47"/>
      <c r="D766" s="47"/>
      <c r="E766" s="47"/>
      <c r="F766" s="47"/>
      <c r="G766" s="47"/>
      <c r="H766" s="47"/>
      <c r="I766" s="47"/>
      <c r="J766" s="47"/>
      <c r="K766" s="47"/>
      <c r="L766" s="47"/>
      <c r="M766" s="47"/>
      <c r="N766" s="47"/>
      <c r="O766" s="47"/>
      <c r="P766" s="47"/>
      <c r="Q766" s="47"/>
      <c r="R766" s="47"/>
      <c r="S766" s="47"/>
      <c r="T766" s="47"/>
      <c r="U766" s="47"/>
      <c r="V766" s="47"/>
      <c r="W766" s="47"/>
      <c r="X766" s="47"/>
      <c r="Y766" s="47"/>
      <c r="Z766" s="47"/>
      <c r="AA766" s="47"/>
      <c r="AB766" s="47"/>
      <c r="AC766" s="47"/>
      <c r="AD766" s="47"/>
    </row>
    <row r="767" spans="1:30" ht="12.75" customHeight="1" x14ac:dyDescent="0.2">
      <c r="A767" s="47"/>
      <c r="B767" s="47"/>
      <c r="C767" s="47"/>
      <c r="D767" s="47"/>
      <c r="E767" s="47"/>
      <c r="F767" s="47"/>
      <c r="G767" s="47"/>
      <c r="H767" s="47"/>
      <c r="I767" s="47"/>
      <c r="J767" s="47"/>
      <c r="K767" s="47"/>
      <c r="L767" s="47"/>
      <c r="M767" s="47"/>
      <c r="N767" s="47"/>
      <c r="O767" s="47"/>
      <c r="P767" s="47"/>
      <c r="Q767" s="47"/>
      <c r="R767" s="47"/>
      <c r="S767" s="47"/>
      <c r="T767" s="47"/>
      <c r="U767" s="47"/>
      <c r="V767" s="47"/>
      <c r="W767" s="47"/>
      <c r="X767" s="47"/>
      <c r="Y767" s="47"/>
      <c r="Z767" s="47"/>
      <c r="AA767" s="47"/>
      <c r="AB767" s="47"/>
      <c r="AC767" s="47"/>
      <c r="AD767" s="47"/>
    </row>
    <row r="768" spans="1:30" ht="12.75" customHeight="1" x14ac:dyDescent="0.2">
      <c r="A768" s="47"/>
      <c r="B768" s="47"/>
      <c r="C768" s="47"/>
      <c r="D768" s="47"/>
      <c r="E768" s="47"/>
      <c r="F768" s="47"/>
      <c r="G768" s="47"/>
      <c r="H768" s="47"/>
      <c r="I768" s="47"/>
      <c r="J768" s="47"/>
      <c r="K768" s="47"/>
      <c r="L768" s="47"/>
      <c r="M768" s="47"/>
      <c r="N768" s="47"/>
      <c r="O768" s="47"/>
      <c r="P768" s="47"/>
      <c r="Q768" s="47"/>
      <c r="R768" s="47"/>
      <c r="S768" s="47"/>
      <c r="T768" s="47"/>
      <c r="U768" s="47"/>
      <c r="V768" s="47"/>
      <c r="W768" s="47"/>
      <c r="X768" s="47"/>
      <c r="Y768" s="47"/>
      <c r="Z768" s="47"/>
      <c r="AA768" s="47"/>
      <c r="AB768" s="47"/>
      <c r="AC768" s="47"/>
      <c r="AD768" s="47"/>
    </row>
    <row r="769" spans="1:30" ht="12.75" customHeight="1" x14ac:dyDescent="0.2">
      <c r="A769" s="47"/>
      <c r="B769" s="47"/>
      <c r="C769" s="47"/>
      <c r="D769" s="47"/>
      <c r="E769" s="47"/>
      <c r="F769" s="47"/>
      <c r="G769" s="47"/>
      <c r="H769" s="47"/>
      <c r="I769" s="47"/>
      <c r="J769" s="47"/>
      <c r="K769" s="47"/>
      <c r="L769" s="47"/>
      <c r="M769" s="47"/>
      <c r="N769" s="47"/>
      <c r="O769" s="47"/>
      <c r="P769" s="47"/>
      <c r="Q769" s="47"/>
      <c r="R769" s="47"/>
      <c r="S769" s="47"/>
      <c r="T769" s="47"/>
      <c r="U769" s="47"/>
      <c r="V769" s="47"/>
      <c r="W769" s="47"/>
      <c r="X769" s="47"/>
      <c r="Y769" s="47"/>
      <c r="Z769" s="47"/>
      <c r="AA769" s="47"/>
      <c r="AB769" s="47"/>
      <c r="AC769" s="47"/>
      <c r="AD769" s="47"/>
    </row>
    <row r="770" spans="1:30" ht="12.75" customHeight="1" x14ac:dyDescent="0.2">
      <c r="A770" s="47"/>
      <c r="B770" s="47"/>
      <c r="C770" s="47"/>
      <c r="D770" s="47"/>
      <c r="E770" s="47"/>
      <c r="F770" s="47"/>
      <c r="G770" s="47"/>
      <c r="H770" s="47"/>
      <c r="I770" s="47"/>
      <c r="J770" s="47"/>
      <c r="K770" s="47"/>
      <c r="L770" s="47"/>
      <c r="M770" s="47"/>
      <c r="N770" s="47"/>
      <c r="O770" s="47"/>
      <c r="P770" s="47"/>
      <c r="Q770" s="47"/>
      <c r="R770" s="47"/>
      <c r="S770" s="47"/>
      <c r="T770" s="47"/>
      <c r="U770" s="47"/>
      <c r="V770" s="47"/>
      <c r="W770" s="47"/>
      <c r="X770" s="47"/>
      <c r="Y770" s="47"/>
      <c r="Z770" s="47"/>
      <c r="AA770" s="47"/>
      <c r="AB770" s="47"/>
      <c r="AC770" s="47"/>
      <c r="AD770" s="47"/>
    </row>
    <row r="771" spans="1:30" ht="12.75" customHeight="1" x14ac:dyDescent="0.2">
      <c r="A771" s="47"/>
      <c r="B771" s="47"/>
      <c r="C771" s="47"/>
      <c r="D771" s="47"/>
      <c r="E771" s="47"/>
      <c r="F771" s="47"/>
      <c r="G771" s="47"/>
      <c r="H771" s="47"/>
      <c r="I771" s="47"/>
      <c r="J771" s="47"/>
      <c r="K771" s="47"/>
      <c r="L771" s="47"/>
      <c r="M771" s="47"/>
      <c r="N771" s="47"/>
      <c r="O771" s="47"/>
      <c r="P771" s="47"/>
      <c r="Q771" s="47"/>
      <c r="R771" s="47"/>
      <c r="S771" s="47"/>
      <c r="T771" s="47"/>
      <c r="U771" s="47"/>
      <c r="V771" s="47"/>
      <c r="W771" s="47"/>
      <c r="X771" s="47"/>
      <c r="Y771" s="47"/>
      <c r="Z771" s="47"/>
      <c r="AA771" s="47"/>
      <c r="AB771" s="47"/>
      <c r="AC771" s="47"/>
      <c r="AD771" s="47"/>
    </row>
    <row r="772" spans="1:30" ht="12.75" customHeight="1" x14ac:dyDescent="0.2">
      <c r="A772" s="47"/>
      <c r="B772" s="47"/>
      <c r="C772" s="47"/>
      <c r="D772" s="47"/>
      <c r="E772" s="47"/>
      <c r="F772" s="47"/>
      <c r="G772" s="47"/>
      <c r="H772" s="47"/>
      <c r="I772" s="47"/>
      <c r="J772" s="47"/>
      <c r="K772" s="47"/>
      <c r="L772" s="47"/>
      <c r="M772" s="47"/>
      <c r="N772" s="47"/>
      <c r="O772" s="47"/>
      <c r="P772" s="47"/>
      <c r="Q772" s="47"/>
      <c r="R772" s="47"/>
      <c r="S772" s="47"/>
      <c r="T772" s="47"/>
      <c r="U772" s="47"/>
      <c r="V772" s="47"/>
      <c r="W772" s="47"/>
      <c r="X772" s="47"/>
      <c r="Y772" s="47"/>
      <c r="Z772" s="47"/>
      <c r="AA772" s="47"/>
      <c r="AB772" s="47"/>
      <c r="AC772" s="47"/>
      <c r="AD772" s="47"/>
    </row>
    <row r="773" spans="1:30" ht="12.75" customHeight="1" x14ac:dyDescent="0.2">
      <c r="A773" s="47"/>
      <c r="B773" s="47"/>
      <c r="C773" s="47"/>
      <c r="D773" s="47"/>
      <c r="E773" s="47"/>
      <c r="F773" s="47"/>
      <c r="G773" s="47"/>
      <c r="H773" s="47"/>
      <c r="I773" s="47"/>
      <c r="J773" s="47"/>
      <c r="K773" s="47"/>
      <c r="L773" s="47"/>
      <c r="M773" s="47"/>
      <c r="N773" s="47"/>
      <c r="O773" s="47"/>
      <c r="P773" s="47"/>
      <c r="Q773" s="47"/>
      <c r="R773" s="47"/>
      <c r="S773" s="47"/>
      <c r="T773" s="47"/>
      <c r="U773" s="47"/>
      <c r="V773" s="47"/>
      <c r="W773" s="47"/>
      <c r="X773" s="47"/>
      <c r="Y773" s="47"/>
      <c r="Z773" s="47"/>
      <c r="AA773" s="47"/>
      <c r="AB773" s="47"/>
      <c r="AC773" s="47"/>
      <c r="AD773" s="47"/>
    </row>
    <row r="774" spans="1:30" ht="12.75" customHeight="1" x14ac:dyDescent="0.2">
      <c r="A774" s="47"/>
      <c r="B774" s="47"/>
      <c r="C774" s="47"/>
      <c r="D774" s="47"/>
      <c r="E774" s="47"/>
      <c r="F774" s="47"/>
      <c r="G774" s="47"/>
      <c r="H774" s="47"/>
      <c r="I774" s="47"/>
      <c r="J774" s="47"/>
      <c r="K774" s="47"/>
      <c r="L774" s="47"/>
      <c r="M774" s="47"/>
      <c r="N774" s="47"/>
      <c r="O774" s="47"/>
      <c r="P774" s="47"/>
      <c r="Q774" s="47"/>
      <c r="R774" s="47"/>
      <c r="S774" s="47"/>
      <c r="T774" s="47"/>
      <c r="U774" s="47"/>
      <c r="V774" s="47"/>
      <c r="W774" s="47"/>
      <c r="X774" s="47"/>
      <c r="Y774" s="47"/>
      <c r="Z774" s="47"/>
      <c r="AA774" s="47"/>
      <c r="AB774" s="47"/>
      <c r="AC774" s="47"/>
      <c r="AD774" s="47"/>
    </row>
    <row r="775" spans="1:30" ht="12.75" customHeight="1" x14ac:dyDescent="0.2">
      <c r="A775" s="47"/>
      <c r="B775" s="47"/>
      <c r="C775" s="47"/>
      <c r="D775" s="47"/>
      <c r="E775" s="47"/>
      <c r="F775" s="47"/>
      <c r="G775" s="47"/>
      <c r="H775" s="47"/>
      <c r="I775" s="47"/>
      <c r="J775" s="47"/>
      <c r="K775" s="47"/>
      <c r="L775" s="47"/>
      <c r="M775" s="47"/>
      <c r="N775" s="47"/>
      <c r="O775" s="47"/>
      <c r="P775" s="47"/>
      <c r="Q775" s="47"/>
      <c r="R775" s="47"/>
      <c r="S775" s="47"/>
      <c r="T775" s="47"/>
      <c r="U775" s="47"/>
      <c r="V775" s="47"/>
      <c r="W775" s="47"/>
      <c r="X775" s="47"/>
      <c r="Y775" s="47"/>
      <c r="Z775" s="47"/>
      <c r="AA775" s="47"/>
      <c r="AB775" s="47"/>
      <c r="AC775" s="47"/>
      <c r="AD775" s="47"/>
    </row>
    <row r="776" spans="1:30" ht="12.75" customHeight="1" x14ac:dyDescent="0.2">
      <c r="A776" s="47"/>
      <c r="B776" s="47"/>
      <c r="C776" s="47"/>
      <c r="D776" s="47"/>
      <c r="E776" s="47"/>
      <c r="F776" s="47"/>
      <c r="G776" s="47"/>
      <c r="H776" s="47"/>
      <c r="I776" s="47"/>
      <c r="J776" s="47"/>
      <c r="K776" s="47"/>
      <c r="L776" s="47"/>
      <c r="M776" s="47"/>
      <c r="N776" s="47"/>
      <c r="O776" s="47"/>
      <c r="P776" s="47"/>
      <c r="Q776" s="47"/>
      <c r="R776" s="47"/>
      <c r="S776" s="47"/>
      <c r="T776" s="47"/>
      <c r="U776" s="47"/>
      <c r="V776" s="47"/>
      <c r="W776" s="47"/>
      <c r="X776" s="47"/>
      <c r="Y776" s="47"/>
      <c r="Z776" s="47"/>
      <c r="AA776" s="47"/>
      <c r="AB776" s="47"/>
      <c r="AC776" s="47"/>
      <c r="AD776" s="47"/>
    </row>
    <row r="777" spans="1:30" ht="12.75" customHeight="1" x14ac:dyDescent="0.2">
      <c r="A777" s="47"/>
      <c r="B777" s="47"/>
      <c r="C777" s="47"/>
      <c r="D777" s="47"/>
      <c r="E777" s="47"/>
      <c r="F777" s="47"/>
      <c r="G777" s="47"/>
      <c r="H777" s="47"/>
      <c r="I777" s="47"/>
      <c r="J777" s="47"/>
      <c r="K777" s="47"/>
      <c r="L777" s="47"/>
      <c r="M777" s="47"/>
      <c r="N777" s="47"/>
      <c r="O777" s="47"/>
      <c r="P777" s="47"/>
      <c r="Q777" s="47"/>
      <c r="R777" s="47"/>
      <c r="S777" s="47"/>
      <c r="T777" s="47"/>
      <c r="U777" s="47"/>
      <c r="V777" s="47"/>
      <c r="W777" s="47"/>
      <c r="X777" s="47"/>
      <c r="Y777" s="47"/>
      <c r="Z777" s="47"/>
      <c r="AA777" s="47"/>
      <c r="AB777" s="47"/>
      <c r="AC777" s="47"/>
      <c r="AD777" s="47"/>
    </row>
    <row r="778" spans="1:30" ht="12.75" customHeight="1" x14ac:dyDescent="0.2">
      <c r="A778" s="47"/>
      <c r="B778" s="47"/>
      <c r="C778" s="47"/>
      <c r="D778" s="47"/>
      <c r="E778" s="47"/>
      <c r="F778" s="47"/>
      <c r="G778" s="47"/>
      <c r="H778" s="47"/>
      <c r="I778" s="47"/>
      <c r="J778" s="47"/>
      <c r="K778" s="47"/>
      <c r="L778" s="47"/>
      <c r="M778" s="47"/>
      <c r="N778" s="47"/>
      <c r="O778" s="47"/>
      <c r="P778" s="47"/>
      <c r="Q778" s="47"/>
      <c r="R778" s="47"/>
      <c r="S778" s="47"/>
      <c r="T778" s="47"/>
      <c r="U778" s="47"/>
      <c r="V778" s="47"/>
      <c r="W778" s="47"/>
      <c r="X778" s="47"/>
      <c r="Y778" s="47"/>
      <c r="Z778" s="47"/>
      <c r="AA778" s="47"/>
      <c r="AB778" s="47"/>
      <c r="AC778" s="47"/>
      <c r="AD778" s="47"/>
    </row>
    <row r="779" spans="1:30" ht="12.75" customHeight="1" x14ac:dyDescent="0.2">
      <c r="A779" s="47"/>
      <c r="B779" s="47"/>
      <c r="C779" s="47"/>
      <c r="D779" s="47"/>
      <c r="E779" s="47"/>
      <c r="F779" s="47"/>
      <c r="G779" s="47"/>
      <c r="H779" s="47"/>
      <c r="I779" s="47"/>
      <c r="J779" s="47"/>
      <c r="K779" s="47"/>
      <c r="L779" s="47"/>
      <c r="M779" s="47"/>
      <c r="N779" s="47"/>
      <c r="O779" s="47"/>
      <c r="P779" s="47"/>
      <c r="Q779" s="47"/>
      <c r="R779" s="47"/>
      <c r="S779" s="47"/>
      <c r="T779" s="47"/>
      <c r="U779" s="47"/>
      <c r="V779" s="47"/>
      <c r="W779" s="47"/>
      <c r="X779" s="47"/>
      <c r="Y779" s="47"/>
      <c r="Z779" s="47"/>
      <c r="AA779" s="47"/>
      <c r="AB779" s="47"/>
      <c r="AC779" s="47"/>
      <c r="AD779" s="47"/>
    </row>
    <row r="780" spans="1:30" ht="12.75" customHeight="1" x14ac:dyDescent="0.2">
      <c r="A780" s="47"/>
      <c r="B780" s="47"/>
      <c r="C780" s="47"/>
      <c r="D780" s="47"/>
      <c r="E780" s="47"/>
      <c r="F780" s="47"/>
      <c r="G780" s="47"/>
      <c r="H780" s="47"/>
      <c r="I780" s="47"/>
      <c r="J780" s="47"/>
      <c r="K780" s="47"/>
      <c r="L780" s="47"/>
      <c r="M780" s="47"/>
      <c r="N780" s="47"/>
      <c r="O780" s="47"/>
      <c r="P780" s="47"/>
      <c r="Q780" s="47"/>
      <c r="R780" s="47"/>
      <c r="S780" s="47"/>
      <c r="T780" s="47"/>
      <c r="U780" s="47"/>
      <c r="V780" s="47"/>
      <c r="W780" s="47"/>
      <c r="X780" s="47"/>
      <c r="Y780" s="47"/>
      <c r="Z780" s="47"/>
      <c r="AA780" s="47"/>
      <c r="AB780" s="47"/>
      <c r="AC780" s="47"/>
      <c r="AD780" s="47"/>
    </row>
    <row r="781" spans="1:30" ht="12.75" customHeight="1" x14ac:dyDescent="0.2">
      <c r="A781" s="47"/>
      <c r="B781" s="47"/>
      <c r="C781" s="47"/>
      <c r="D781" s="47"/>
      <c r="E781" s="47"/>
      <c r="F781" s="47"/>
      <c r="G781" s="47"/>
      <c r="H781" s="47"/>
      <c r="I781" s="47"/>
      <c r="J781" s="47"/>
      <c r="K781" s="47"/>
      <c r="L781" s="47"/>
      <c r="M781" s="47"/>
      <c r="N781" s="47"/>
      <c r="O781" s="47"/>
      <c r="P781" s="47"/>
      <c r="Q781" s="47"/>
      <c r="R781" s="47"/>
      <c r="S781" s="47"/>
      <c r="T781" s="47"/>
      <c r="U781" s="47"/>
      <c r="V781" s="47"/>
      <c r="W781" s="47"/>
      <c r="X781" s="47"/>
      <c r="Y781" s="47"/>
      <c r="Z781" s="47"/>
      <c r="AA781" s="47"/>
      <c r="AB781" s="47"/>
      <c r="AC781" s="47"/>
      <c r="AD781" s="47"/>
    </row>
    <row r="782" spans="1:30" ht="12.75" customHeight="1" x14ac:dyDescent="0.2">
      <c r="A782" s="47"/>
      <c r="B782" s="47"/>
      <c r="C782" s="47"/>
      <c r="D782" s="47"/>
      <c r="E782" s="47"/>
      <c r="F782" s="47"/>
      <c r="G782" s="47"/>
      <c r="H782" s="47"/>
      <c r="I782" s="47"/>
      <c r="J782" s="47"/>
      <c r="K782" s="47"/>
      <c r="L782" s="47"/>
      <c r="M782" s="47"/>
      <c r="N782" s="47"/>
      <c r="O782" s="47"/>
      <c r="P782" s="47"/>
      <c r="Q782" s="47"/>
      <c r="R782" s="47"/>
      <c r="S782" s="47"/>
      <c r="T782" s="47"/>
      <c r="U782" s="47"/>
      <c r="V782" s="47"/>
      <c r="W782" s="47"/>
      <c r="X782" s="47"/>
      <c r="Y782" s="47"/>
      <c r="Z782" s="47"/>
      <c r="AA782" s="47"/>
      <c r="AB782" s="47"/>
      <c r="AC782" s="47"/>
      <c r="AD782" s="47"/>
    </row>
    <row r="783" spans="1:30" ht="12.75" customHeight="1" x14ac:dyDescent="0.2">
      <c r="A783" s="47"/>
      <c r="B783" s="47"/>
      <c r="C783" s="47"/>
      <c r="D783" s="47"/>
      <c r="E783" s="47"/>
      <c r="F783" s="47"/>
      <c r="G783" s="47"/>
      <c r="H783" s="47"/>
      <c r="I783" s="47"/>
      <c r="J783" s="47"/>
      <c r="K783" s="47"/>
      <c r="L783" s="47"/>
      <c r="M783" s="47"/>
      <c r="N783" s="47"/>
      <c r="O783" s="47"/>
      <c r="P783" s="47"/>
      <c r="Q783" s="47"/>
      <c r="R783" s="47"/>
      <c r="S783" s="47"/>
      <c r="T783" s="47"/>
      <c r="U783" s="47"/>
      <c r="V783" s="47"/>
      <c r="W783" s="47"/>
      <c r="X783" s="47"/>
      <c r="Y783" s="47"/>
      <c r="Z783" s="47"/>
      <c r="AA783" s="47"/>
      <c r="AB783" s="47"/>
      <c r="AC783" s="47"/>
      <c r="AD783" s="47"/>
    </row>
    <row r="784" spans="1:30" ht="12.75" customHeight="1" x14ac:dyDescent="0.2">
      <c r="A784" s="47"/>
      <c r="B784" s="47"/>
      <c r="C784" s="47"/>
      <c r="D784" s="47"/>
      <c r="E784" s="47"/>
      <c r="F784" s="47"/>
      <c r="G784" s="47"/>
      <c r="H784" s="47"/>
      <c r="I784" s="47"/>
      <c r="J784" s="47"/>
      <c r="K784" s="47"/>
      <c r="L784" s="47"/>
      <c r="M784" s="47"/>
      <c r="N784" s="47"/>
      <c r="O784" s="47"/>
      <c r="P784" s="47"/>
      <c r="Q784" s="47"/>
      <c r="R784" s="47"/>
      <c r="S784" s="47"/>
      <c r="T784" s="47"/>
      <c r="U784" s="47"/>
      <c r="V784" s="47"/>
      <c r="W784" s="47"/>
      <c r="X784" s="47"/>
      <c r="Y784" s="47"/>
      <c r="Z784" s="47"/>
      <c r="AA784" s="47"/>
      <c r="AB784" s="47"/>
      <c r="AC784" s="47"/>
      <c r="AD784" s="47"/>
    </row>
    <row r="785" spans="1:30" ht="12.75" customHeight="1" x14ac:dyDescent="0.2">
      <c r="A785" s="47"/>
      <c r="B785" s="47"/>
      <c r="C785" s="47"/>
      <c r="D785" s="47"/>
      <c r="E785" s="47"/>
      <c r="F785" s="47"/>
      <c r="G785" s="47"/>
      <c r="H785" s="47"/>
      <c r="I785" s="47"/>
      <c r="J785" s="47"/>
      <c r="K785" s="47"/>
      <c r="L785" s="47"/>
      <c r="M785" s="47"/>
      <c r="N785" s="47"/>
      <c r="O785" s="47"/>
      <c r="P785" s="47"/>
      <c r="Q785" s="47"/>
      <c r="R785" s="47"/>
      <c r="S785" s="47"/>
      <c r="T785" s="47"/>
      <c r="U785" s="47"/>
      <c r="V785" s="47"/>
      <c r="W785" s="47"/>
      <c r="X785" s="47"/>
      <c r="Y785" s="47"/>
      <c r="Z785" s="47"/>
      <c r="AA785" s="47"/>
      <c r="AB785" s="47"/>
      <c r="AC785" s="47"/>
      <c r="AD785" s="47"/>
    </row>
    <row r="786" spans="1:30" ht="12.75" customHeight="1" x14ac:dyDescent="0.2">
      <c r="A786" s="47"/>
      <c r="B786" s="47"/>
      <c r="C786" s="47"/>
      <c r="D786" s="47"/>
      <c r="E786" s="47"/>
      <c r="F786" s="47"/>
      <c r="G786" s="47"/>
      <c r="H786" s="47"/>
      <c r="I786" s="47"/>
      <c r="J786" s="47"/>
      <c r="K786" s="47"/>
      <c r="L786" s="47"/>
      <c r="M786" s="47"/>
      <c r="N786" s="47"/>
      <c r="O786" s="47"/>
      <c r="P786" s="47"/>
      <c r="Q786" s="47"/>
      <c r="R786" s="47"/>
      <c r="S786" s="47"/>
      <c r="T786" s="47"/>
      <c r="U786" s="47"/>
      <c r="V786" s="47"/>
      <c r="W786" s="47"/>
      <c r="X786" s="47"/>
      <c r="Y786" s="47"/>
      <c r="Z786" s="47"/>
      <c r="AA786" s="47"/>
      <c r="AB786" s="47"/>
      <c r="AC786" s="47"/>
      <c r="AD786" s="47"/>
    </row>
    <row r="787" spans="1:30" ht="12.75" customHeight="1" x14ac:dyDescent="0.2">
      <c r="A787" s="47"/>
      <c r="B787" s="47"/>
      <c r="C787" s="47"/>
      <c r="D787" s="47"/>
      <c r="E787" s="47"/>
      <c r="F787" s="47"/>
      <c r="G787" s="47"/>
      <c r="H787" s="47"/>
      <c r="I787" s="47"/>
      <c r="J787" s="47"/>
      <c r="K787" s="47"/>
      <c r="L787" s="47"/>
      <c r="M787" s="47"/>
      <c r="N787" s="47"/>
      <c r="O787" s="47"/>
      <c r="P787" s="47"/>
      <c r="Q787" s="47"/>
      <c r="R787" s="47"/>
      <c r="S787" s="47"/>
      <c r="T787" s="47"/>
      <c r="U787" s="47"/>
      <c r="V787" s="47"/>
      <c r="W787" s="47"/>
      <c r="X787" s="47"/>
      <c r="Y787" s="47"/>
      <c r="Z787" s="47"/>
      <c r="AA787" s="47"/>
      <c r="AB787" s="47"/>
      <c r="AC787" s="47"/>
      <c r="AD787" s="47"/>
    </row>
    <row r="788" spans="1:30" ht="12.75" customHeight="1" x14ac:dyDescent="0.2">
      <c r="A788" s="47"/>
      <c r="B788" s="47"/>
      <c r="C788" s="47"/>
      <c r="D788" s="47"/>
      <c r="E788" s="47"/>
      <c r="F788" s="47"/>
      <c r="G788" s="47"/>
      <c r="H788" s="47"/>
      <c r="I788" s="47"/>
      <c r="J788" s="47"/>
      <c r="K788" s="47"/>
      <c r="L788" s="47"/>
      <c r="M788" s="47"/>
      <c r="N788" s="47"/>
      <c r="O788" s="47"/>
      <c r="P788" s="47"/>
      <c r="Q788" s="47"/>
      <c r="R788" s="47"/>
      <c r="S788" s="47"/>
      <c r="T788" s="47"/>
      <c r="U788" s="47"/>
      <c r="V788" s="47"/>
      <c r="W788" s="47"/>
      <c r="X788" s="47"/>
      <c r="Y788" s="47"/>
      <c r="Z788" s="47"/>
      <c r="AA788" s="47"/>
      <c r="AB788" s="47"/>
      <c r="AC788" s="47"/>
      <c r="AD788" s="47"/>
    </row>
    <row r="789" spans="1:30" ht="12.75" customHeight="1" x14ac:dyDescent="0.2">
      <c r="A789" s="47"/>
      <c r="B789" s="47"/>
      <c r="C789" s="47"/>
      <c r="D789" s="47"/>
      <c r="E789" s="47"/>
      <c r="F789" s="47"/>
      <c r="G789" s="47"/>
      <c r="H789" s="47"/>
      <c r="I789" s="47"/>
      <c r="J789" s="47"/>
      <c r="K789" s="47"/>
      <c r="L789" s="47"/>
      <c r="M789" s="47"/>
      <c r="N789" s="47"/>
      <c r="O789" s="47"/>
      <c r="P789" s="47"/>
      <c r="Q789" s="47"/>
      <c r="R789" s="47"/>
      <c r="S789" s="47"/>
      <c r="T789" s="47"/>
      <c r="U789" s="47"/>
      <c r="V789" s="47"/>
      <c r="W789" s="47"/>
      <c r="X789" s="47"/>
      <c r="Y789" s="47"/>
      <c r="Z789" s="47"/>
      <c r="AA789" s="47"/>
      <c r="AB789" s="47"/>
      <c r="AC789" s="47"/>
      <c r="AD789" s="47"/>
    </row>
    <row r="790" spans="1:30" ht="12.75" customHeight="1" x14ac:dyDescent="0.2">
      <c r="A790" s="47"/>
      <c r="B790" s="47"/>
      <c r="C790" s="47"/>
      <c r="D790" s="47"/>
      <c r="E790" s="47"/>
      <c r="F790" s="47"/>
      <c r="G790" s="47"/>
      <c r="H790" s="47"/>
      <c r="I790" s="47"/>
      <c r="J790" s="47"/>
      <c r="K790" s="47"/>
      <c r="L790" s="47"/>
      <c r="M790" s="47"/>
      <c r="N790" s="47"/>
      <c r="O790" s="47"/>
      <c r="P790" s="47"/>
      <c r="Q790" s="47"/>
      <c r="R790" s="47"/>
      <c r="S790" s="47"/>
      <c r="T790" s="47"/>
      <c r="U790" s="47"/>
      <c r="V790" s="47"/>
      <c r="W790" s="47"/>
      <c r="X790" s="47"/>
      <c r="Y790" s="47"/>
      <c r="Z790" s="47"/>
      <c r="AA790" s="47"/>
      <c r="AB790" s="47"/>
      <c r="AC790" s="47"/>
      <c r="AD790" s="47"/>
    </row>
    <row r="791" spans="1:30" ht="12.75" customHeight="1" x14ac:dyDescent="0.2">
      <c r="A791" s="47"/>
      <c r="B791" s="47"/>
      <c r="C791" s="47"/>
      <c r="D791" s="47"/>
      <c r="E791" s="47"/>
      <c r="F791" s="47"/>
      <c r="G791" s="47"/>
      <c r="H791" s="47"/>
      <c r="I791" s="47"/>
      <c r="J791" s="47"/>
      <c r="K791" s="47"/>
      <c r="L791" s="47"/>
      <c r="M791" s="47"/>
      <c r="N791" s="47"/>
      <c r="O791" s="47"/>
      <c r="P791" s="47"/>
      <c r="Q791" s="47"/>
      <c r="R791" s="47"/>
      <c r="S791" s="47"/>
      <c r="T791" s="47"/>
      <c r="U791" s="47"/>
      <c r="V791" s="47"/>
      <c r="W791" s="47"/>
      <c r="X791" s="47"/>
      <c r="Y791" s="47"/>
      <c r="Z791" s="47"/>
      <c r="AA791" s="47"/>
      <c r="AB791" s="47"/>
      <c r="AC791" s="47"/>
      <c r="AD791" s="47"/>
    </row>
    <row r="792" spans="1:30" ht="12.75" customHeight="1" x14ac:dyDescent="0.2">
      <c r="A792" s="47"/>
      <c r="B792" s="47"/>
      <c r="C792" s="47"/>
      <c r="D792" s="47"/>
      <c r="E792" s="47"/>
      <c r="F792" s="47"/>
      <c r="G792" s="47"/>
      <c r="H792" s="47"/>
      <c r="I792" s="47"/>
      <c r="J792" s="47"/>
      <c r="K792" s="47"/>
      <c r="L792" s="47"/>
      <c r="M792" s="47"/>
      <c r="N792" s="47"/>
      <c r="O792" s="47"/>
      <c r="P792" s="47"/>
      <c r="Q792" s="47"/>
      <c r="R792" s="47"/>
      <c r="S792" s="47"/>
      <c r="T792" s="47"/>
      <c r="U792" s="47"/>
      <c r="V792" s="47"/>
      <c r="W792" s="47"/>
      <c r="X792" s="47"/>
      <c r="Y792" s="47"/>
      <c r="Z792" s="47"/>
      <c r="AA792" s="47"/>
      <c r="AB792" s="47"/>
      <c r="AC792" s="47"/>
      <c r="AD792" s="47"/>
    </row>
    <row r="793" spans="1:30" ht="12.75" customHeight="1" x14ac:dyDescent="0.2">
      <c r="A793" s="47"/>
      <c r="B793" s="47"/>
      <c r="C793" s="47"/>
      <c r="D793" s="47"/>
      <c r="E793" s="47"/>
      <c r="F793" s="47"/>
      <c r="G793" s="47"/>
      <c r="H793" s="47"/>
      <c r="I793" s="47"/>
      <c r="J793" s="47"/>
      <c r="K793" s="47"/>
      <c r="L793" s="47"/>
      <c r="M793" s="47"/>
      <c r="N793" s="47"/>
      <c r="O793" s="47"/>
      <c r="P793" s="47"/>
      <c r="Q793" s="47"/>
      <c r="R793" s="47"/>
      <c r="S793" s="47"/>
      <c r="T793" s="47"/>
      <c r="U793" s="47"/>
      <c r="V793" s="47"/>
      <c r="W793" s="47"/>
      <c r="X793" s="47"/>
      <c r="Y793" s="47"/>
      <c r="Z793" s="47"/>
      <c r="AA793" s="47"/>
      <c r="AB793" s="47"/>
      <c r="AC793" s="47"/>
      <c r="AD793" s="47"/>
    </row>
    <row r="794" spans="1:30" ht="12.75" customHeight="1" x14ac:dyDescent="0.2">
      <c r="A794" s="47"/>
      <c r="B794" s="47"/>
      <c r="C794" s="47"/>
      <c r="D794" s="47"/>
      <c r="E794" s="47"/>
      <c r="F794" s="47"/>
      <c r="G794" s="47"/>
      <c r="H794" s="47"/>
      <c r="I794" s="47"/>
      <c r="J794" s="47"/>
      <c r="K794" s="47"/>
      <c r="L794" s="47"/>
      <c r="M794" s="47"/>
      <c r="N794" s="47"/>
      <c r="O794" s="47"/>
      <c r="P794" s="47"/>
      <c r="Q794" s="47"/>
      <c r="R794" s="47"/>
      <c r="S794" s="47"/>
      <c r="T794" s="47"/>
      <c r="U794" s="47"/>
      <c r="V794" s="47"/>
      <c r="W794" s="47"/>
      <c r="X794" s="47"/>
      <c r="Y794" s="47"/>
      <c r="Z794" s="47"/>
      <c r="AA794" s="47"/>
      <c r="AB794" s="47"/>
      <c r="AC794" s="47"/>
      <c r="AD794" s="47"/>
    </row>
    <row r="795" spans="1:30" ht="12.75" customHeight="1" x14ac:dyDescent="0.2">
      <c r="A795" s="47"/>
      <c r="B795" s="47"/>
      <c r="C795" s="47"/>
      <c r="D795" s="47"/>
      <c r="E795" s="47"/>
      <c r="F795" s="47"/>
      <c r="G795" s="47"/>
      <c r="H795" s="47"/>
      <c r="I795" s="47"/>
      <c r="J795" s="47"/>
      <c r="K795" s="47"/>
      <c r="L795" s="47"/>
      <c r="M795" s="47"/>
      <c r="N795" s="47"/>
      <c r="O795" s="47"/>
      <c r="P795" s="47"/>
      <c r="Q795" s="47"/>
      <c r="R795" s="47"/>
      <c r="S795" s="47"/>
      <c r="T795" s="47"/>
      <c r="U795" s="47"/>
      <c r="V795" s="47"/>
      <c r="W795" s="47"/>
      <c r="X795" s="47"/>
      <c r="Y795" s="47"/>
      <c r="Z795" s="47"/>
      <c r="AA795" s="47"/>
      <c r="AB795" s="47"/>
      <c r="AC795" s="47"/>
      <c r="AD795" s="47"/>
    </row>
    <row r="796" spans="1:30" ht="12.75" customHeight="1" x14ac:dyDescent="0.2">
      <c r="A796" s="47"/>
      <c r="B796" s="47"/>
      <c r="C796" s="47"/>
      <c r="D796" s="47"/>
      <c r="E796" s="47"/>
      <c r="F796" s="47"/>
      <c r="G796" s="47"/>
      <c r="H796" s="47"/>
      <c r="I796" s="47"/>
      <c r="J796" s="47"/>
      <c r="K796" s="47"/>
      <c r="L796" s="47"/>
      <c r="M796" s="47"/>
      <c r="N796" s="47"/>
      <c r="O796" s="47"/>
      <c r="P796" s="47"/>
      <c r="Q796" s="47"/>
      <c r="R796" s="47"/>
      <c r="S796" s="47"/>
      <c r="T796" s="47"/>
      <c r="U796" s="47"/>
      <c r="V796" s="47"/>
      <c r="W796" s="47"/>
      <c r="X796" s="47"/>
      <c r="Y796" s="47"/>
      <c r="Z796" s="47"/>
      <c r="AA796" s="47"/>
      <c r="AB796" s="47"/>
      <c r="AC796" s="47"/>
      <c r="AD796" s="47"/>
    </row>
    <row r="797" spans="1:30" ht="12.75" customHeight="1" x14ac:dyDescent="0.2">
      <c r="A797" s="47"/>
      <c r="B797" s="47"/>
      <c r="C797" s="47"/>
      <c r="D797" s="47"/>
      <c r="E797" s="47"/>
      <c r="F797" s="47"/>
      <c r="G797" s="47"/>
      <c r="H797" s="47"/>
      <c r="I797" s="47"/>
      <c r="J797" s="47"/>
      <c r="K797" s="47"/>
      <c r="L797" s="47"/>
      <c r="M797" s="47"/>
      <c r="N797" s="47"/>
      <c r="O797" s="47"/>
      <c r="P797" s="47"/>
      <c r="Q797" s="47"/>
      <c r="R797" s="47"/>
      <c r="S797" s="47"/>
      <c r="T797" s="47"/>
      <c r="U797" s="47"/>
      <c r="V797" s="47"/>
      <c r="W797" s="47"/>
      <c r="X797" s="47"/>
      <c r="Y797" s="47"/>
      <c r="Z797" s="47"/>
      <c r="AA797" s="47"/>
      <c r="AB797" s="47"/>
      <c r="AC797" s="47"/>
      <c r="AD797" s="47"/>
    </row>
    <row r="798" spans="1:30" ht="12.75" customHeight="1" x14ac:dyDescent="0.2">
      <c r="A798" s="47"/>
      <c r="B798" s="47"/>
      <c r="C798" s="47"/>
      <c r="D798" s="47"/>
      <c r="E798" s="47"/>
      <c r="F798" s="47"/>
      <c r="G798" s="47"/>
      <c r="H798" s="47"/>
      <c r="I798" s="47"/>
      <c r="J798" s="47"/>
      <c r="K798" s="47"/>
      <c r="L798" s="47"/>
      <c r="M798" s="47"/>
      <c r="N798" s="47"/>
      <c r="O798" s="47"/>
      <c r="P798" s="47"/>
      <c r="Q798" s="47"/>
      <c r="R798" s="47"/>
      <c r="S798" s="47"/>
      <c r="T798" s="47"/>
      <c r="U798" s="47"/>
      <c r="V798" s="47"/>
      <c r="W798" s="47"/>
      <c r="X798" s="47"/>
      <c r="Y798" s="47"/>
      <c r="Z798" s="47"/>
      <c r="AA798" s="47"/>
      <c r="AB798" s="47"/>
      <c r="AC798" s="47"/>
      <c r="AD798" s="47"/>
    </row>
    <row r="799" spans="1:30" ht="12.75" customHeight="1" x14ac:dyDescent="0.2">
      <c r="A799" s="47"/>
      <c r="B799" s="47"/>
      <c r="C799" s="47"/>
      <c r="D799" s="47"/>
      <c r="E799" s="47"/>
      <c r="F799" s="47"/>
      <c r="G799" s="47"/>
      <c r="H799" s="47"/>
      <c r="I799" s="47"/>
      <c r="J799" s="47"/>
      <c r="K799" s="47"/>
      <c r="L799" s="47"/>
      <c r="M799" s="47"/>
      <c r="N799" s="47"/>
      <c r="O799" s="47"/>
      <c r="P799" s="47"/>
      <c r="Q799" s="47"/>
      <c r="R799" s="47"/>
      <c r="S799" s="47"/>
      <c r="T799" s="47"/>
      <c r="U799" s="47"/>
      <c r="V799" s="47"/>
      <c r="W799" s="47"/>
      <c r="X799" s="47"/>
      <c r="Y799" s="47"/>
      <c r="Z799" s="47"/>
      <c r="AA799" s="47"/>
      <c r="AB799" s="47"/>
      <c r="AC799" s="47"/>
      <c r="AD799" s="47"/>
    </row>
    <row r="800" spans="1:30" ht="12.75" customHeight="1" x14ac:dyDescent="0.2">
      <c r="A800" s="47"/>
      <c r="B800" s="47"/>
      <c r="C800" s="47"/>
      <c r="D800" s="47"/>
      <c r="E800" s="47"/>
      <c r="F800" s="47"/>
      <c r="G800" s="47"/>
      <c r="H800" s="47"/>
      <c r="I800" s="47"/>
      <c r="J800" s="47"/>
      <c r="K800" s="47"/>
      <c r="L800" s="47"/>
      <c r="M800" s="47"/>
      <c r="N800" s="47"/>
      <c r="O800" s="47"/>
      <c r="P800" s="47"/>
      <c r="Q800" s="47"/>
      <c r="R800" s="47"/>
      <c r="S800" s="47"/>
      <c r="T800" s="47"/>
      <c r="U800" s="47"/>
      <c r="V800" s="47"/>
      <c r="W800" s="47"/>
      <c r="X800" s="47"/>
      <c r="Y800" s="47"/>
      <c r="Z800" s="47"/>
      <c r="AA800" s="47"/>
      <c r="AB800" s="47"/>
      <c r="AC800" s="47"/>
      <c r="AD800" s="47"/>
    </row>
    <row r="801" spans="1:30" ht="12.75" customHeight="1" x14ac:dyDescent="0.2">
      <c r="A801" s="47"/>
      <c r="B801" s="47"/>
      <c r="C801" s="47"/>
      <c r="D801" s="47"/>
      <c r="E801" s="47"/>
      <c r="F801" s="47"/>
      <c r="G801" s="47"/>
      <c r="H801" s="47"/>
      <c r="I801" s="47"/>
      <c r="J801" s="47"/>
      <c r="K801" s="47"/>
      <c r="L801" s="47"/>
      <c r="M801" s="47"/>
      <c r="N801" s="47"/>
      <c r="O801" s="47"/>
      <c r="P801" s="47"/>
      <c r="Q801" s="47"/>
      <c r="R801" s="47"/>
      <c r="S801" s="47"/>
      <c r="T801" s="47"/>
      <c r="U801" s="47"/>
      <c r="V801" s="47"/>
      <c r="W801" s="47"/>
      <c r="X801" s="47"/>
      <c r="Y801" s="47"/>
      <c r="Z801" s="47"/>
      <c r="AA801" s="47"/>
      <c r="AB801" s="47"/>
      <c r="AC801" s="47"/>
      <c r="AD801" s="47"/>
    </row>
    <row r="802" spans="1:30" ht="12.75" customHeight="1" x14ac:dyDescent="0.2">
      <c r="A802" s="47"/>
      <c r="B802" s="47"/>
      <c r="C802" s="47"/>
      <c r="D802" s="47"/>
      <c r="E802" s="47"/>
      <c r="F802" s="47"/>
      <c r="G802" s="47"/>
      <c r="H802" s="47"/>
      <c r="I802" s="47"/>
      <c r="J802" s="47"/>
      <c r="K802" s="47"/>
      <c r="L802" s="47"/>
      <c r="M802" s="47"/>
      <c r="N802" s="47"/>
      <c r="O802" s="47"/>
      <c r="P802" s="47"/>
      <c r="Q802" s="47"/>
      <c r="R802" s="47"/>
      <c r="S802" s="47"/>
      <c r="T802" s="47"/>
      <c r="U802" s="47"/>
      <c r="V802" s="47"/>
      <c r="W802" s="47"/>
      <c r="X802" s="47"/>
      <c r="Y802" s="47"/>
      <c r="Z802" s="47"/>
      <c r="AA802" s="47"/>
      <c r="AB802" s="47"/>
      <c r="AC802" s="47"/>
      <c r="AD802" s="47"/>
    </row>
    <row r="803" spans="1:30" ht="12.75" customHeight="1" x14ac:dyDescent="0.2">
      <c r="A803" s="47"/>
      <c r="B803" s="47"/>
      <c r="C803" s="47"/>
      <c r="D803" s="47"/>
      <c r="E803" s="47"/>
      <c r="F803" s="47"/>
      <c r="G803" s="47"/>
      <c r="H803" s="47"/>
      <c r="I803" s="47"/>
      <c r="J803" s="47"/>
      <c r="K803" s="47"/>
      <c r="L803" s="47"/>
      <c r="M803" s="47"/>
      <c r="N803" s="47"/>
      <c r="O803" s="47"/>
      <c r="P803" s="47"/>
      <c r="Q803" s="47"/>
      <c r="R803" s="47"/>
      <c r="S803" s="47"/>
      <c r="T803" s="47"/>
      <c r="U803" s="47"/>
      <c r="V803" s="47"/>
      <c r="W803" s="47"/>
      <c r="X803" s="47"/>
      <c r="Y803" s="47"/>
      <c r="Z803" s="47"/>
      <c r="AA803" s="47"/>
      <c r="AB803" s="47"/>
      <c r="AC803" s="47"/>
      <c r="AD803" s="47"/>
    </row>
    <row r="804" spans="1:30" ht="12.75" customHeight="1" x14ac:dyDescent="0.2">
      <c r="A804" s="47"/>
      <c r="B804" s="47"/>
      <c r="C804" s="47"/>
      <c r="D804" s="47"/>
      <c r="E804" s="47"/>
      <c r="F804" s="47"/>
      <c r="G804" s="47"/>
      <c r="H804" s="47"/>
      <c r="I804" s="47"/>
      <c r="J804" s="47"/>
      <c r="K804" s="47"/>
      <c r="L804" s="47"/>
      <c r="M804" s="47"/>
      <c r="N804" s="47"/>
      <c r="O804" s="47"/>
      <c r="P804" s="47"/>
      <c r="Q804" s="47"/>
      <c r="R804" s="47"/>
      <c r="S804" s="47"/>
      <c r="T804" s="47"/>
      <c r="U804" s="47"/>
      <c r="V804" s="47"/>
      <c r="W804" s="47"/>
      <c r="X804" s="47"/>
      <c r="Y804" s="47"/>
      <c r="Z804" s="47"/>
      <c r="AA804" s="47"/>
      <c r="AB804" s="47"/>
      <c r="AC804" s="47"/>
      <c r="AD804" s="47"/>
    </row>
    <row r="805" spans="1:30" ht="12.75" customHeight="1" x14ac:dyDescent="0.2">
      <c r="A805" s="47"/>
      <c r="B805" s="47"/>
      <c r="C805" s="47"/>
      <c r="D805" s="47"/>
      <c r="E805" s="47"/>
      <c r="F805" s="47"/>
      <c r="G805" s="47"/>
      <c r="H805" s="47"/>
      <c r="I805" s="47"/>
      <c r="J805" s="47"/>
      <c r="K805" s="47"/>
      <c r="L805" s="47"/>
      <c r="M805" s="47"/>
      <c r="N805" s="47"/>
      <c r="O805" s="47"/>
      <c r="P805" s="47"/>
      <c r="Q805" s="47"/>
      <c r="R805" s="47"/>
      <c r="S805" s="47"/>
      <c r="T805" s="47"/>
      <c r="U805" s="47"/>
      <c r="V805" s="47"/>
      <c r="W805" s="47"/>
      <c r="X805" s="47"/>
      <c r="Y805" s="47"/>
      <c r="Z805" s="47"/>
      <c r="AA805" s="47"/>
      <c r="AB805" s="47"/>
      <c r="AC805" s="47"/>
      <c r="AD805" s="47"/>
    </row>
    <row r="806" spans="1:30" ht="12.75" customHeight="1" x14ac:dyDescent="0.2">
      <c r="A806" s="47"/>
      <c r="B806" s="47"/>
      <c r="C806" s="47"/>
      <c r="D806" s="47"/>
      <c r="E806" s="47"/>
      <c r="F806" s="47"/>
      <c r="G806" s="47"/>
      <c r="H806" s="47"/>
      <c r="I806" s="47"/>
      <c r="J806" s="47"/>
      <c r="K806" s="47"/>
      <c r="L806" s="47"/>
      <c r="M806" s="47"/>
      <c r="N806" s="47"/>
      <c r="O806" s="47"/>
      <c r="P806" s="47"/>
      <c r="Q806" s="47"/>
      <c r="R806" s="47"/>
      <c r="S806" s="47"/>
      <c r="T806" s="47"/>
      <c r="U806" s="47"/>
      <c r="V806" s="47"/>
      <c r="W806" s="47"/>
      <c r="X806" s="47"/>
      <c r="Y806" s="47"/>
      <c r="Z806" s="47"/>
      <c r="AA806" s="47"/>
      <c r="AB806" s="47"/>
      <c r="AC806" s="47"/>
      <c r="AD806" s="47"/>
    </row>
    <row r="807" spans="1:30" ht="12.75" customHeight="1" x14ac:dyDescent="0.2">
      <c r="A807" s="47"/>
      <c r="B807" s="47"/>
      <c r="C807" s="47"/>
      <c r="D807" s="47"/>
      <c r="E807" s="47"/>
      <c r="F807" s="47"/>
      <c r="G807" s="47"/>
      <c r="H807" s="47"/>
      <c r="I807" s="47"/>
      <c r="J807" s="47"/>
      <c r="K807" s="47"/>
      <c r="L807" s="47"/>
      <c r="M807" s="47"/>
      <c r="N807" s="47"/>
      <c r="O807" s="47"/>
      <c r="P807" s="47"/>
      <c r="Q807" s="47"/>
      <c r="R807" s="47"/>
      <c r="S807" s="47"/>
      <c r="T807" s="47"/>
      <c r="U807" s="47"/>
      <c r="V807" s="47"/>
      <c r="W807" s="47"/>
      <c r="X807" s="47"/>
      <c r="Y807" s="47"/>
      <c r="Z807" s="47"/>
      <c r="AA807" s="47"/>
      <c r="AB807" s="47"/>
      <c r="AC807" s="47"/>
      <c r="AD807" s="47"/>
    </row>
    <row r="808" spans="1:30" ht="12.75" customHeight="1" x14ac:dyDescent="0.2">
      <c r="A808" s="47"/>
      <c r="B808" s="47"/>
      <c r="C808" s="47"/>
      <c r="D808" s="47"/>
      <c r="E808" s="47"/>
      <c r="F808" s="47"/>
      <c r="G808" s="47"/>
      <c r="H808" s="47"/>
      <c r="I808" s="47"/>
      <c r="J808" s="47"/>
      <c r="K808" s="47"/>
      <c r="L808" s="47"/>
      <c r="M808" s="47"/>
      <c r="N808" s="47"/>
      <c r="O808" s="47"/>
      <c r="P808" s="47"/>
      <c r="Q808" s="47"/>
      <c r="R808" s="47"/>
      <c r="S808" s="47"/>
      <c r="T808" s="47"/>
      <c r="U808" s="47"/>
      <c r="V808" s="47"/>
      <c r="W808" s="47"/>
      <c r="X808" s="47"/>
      <c r="Y808" s="47"/>
      <c r="Z808" s="47"/>
      <c r="AA808" s="47"/>
      <c r="AB808" s="47"/>
      <c r="AC808" s="47"/>
      <c r="AD808" s="47"/>
    </row>
    <row r="809" spans="1:30" ht="12.75" customHeight="1" x14ac:dyDescent="0.2">
      <c r="A809" s="47"/>
      <c r="B809" s="47"/>
      <c r="C809" s="47"/>
      <c r="D809" s="47"/>
      <c r="E809" s="47"/>
      <c r="F809" s="47"/>
      <c r="G809" s="47"/>
      <c r="H809" s="47"/>
      <c r="I809" s="47"/>
      <c r="J809" s="47"/>
      <c r="K809" s="47"/>
      <c r="L809" s="47"/>
      <c r="M809" s="47"/>
      <c r="N809" s="47"/>
      <c r="O809" s="47"/>
      <c r="P809" s="47"/>
      <c r="Q809" s="47"/>
      <c r="R809" s="47"/>
      <c r="S809" s="47"/>
      <c r="T809" s="47"/>
      <c r="U809" s="47"/>
      <c r="V809" s="47"/>
      <c r="W809" s="47"/>
      <c r="X809" s="47"/>
      <c r="Y809" s="47"/>
      <c r="Z809" s="47"/>
      <c r="AA809" s="47"/>
      <c r="AB809" s="47"/>
      <c r="AC809" s="47"/>
      <c r="AD809" s="47"/>
    </row>
    <row r="810" spans="1:30" ht="12.75" customHeight="1" x14ac:dyDescent="0.2">
      <c r="A810" s="47"/>
      <c r="B810" s="47"/>
      <c r="C810" s="47"/>
      <c r="D810" s="47"/>
      <c r="E810" s="47"/>
      <c r="F810" s="47"/>
      <c r="G810" s="47"/>
      <c r="H810" s="47"/>
      <c r="I810" s="47"/>
      <c r="J810" s="47"/>
      <c r="K810" s="47"/>
      <c r="L810" s="47"/>
      <c r="M810" s="47"/>
      <c r="N810" s="47"/>
      <c r="O810" s="47"/>
      <c r="P810" s="47"/>
      <c r="Q810" s="47"/>
      <c r="R810" s="47"/>
      <c r="S810" s="47"/>
      <c r="T810" s="47"/>
      <c r="U810" s="47"/>
      <c r="V810" s="47"/>
      <c r="W810" s="47"/>
      <c r="X810" s="47"/>
      <c r="Y810" s="47"/>
      <c r="Z810" s="47"/>
      <c r="AA810" s="47"/>
      <c r="AB810" s="47"/>
      <c r="AC810" s="47"/>
      <c r="AD810" s="47"/>
    </row>
    <row r="811" spans="1:30" ht="12.75" customHeight="1" x14ac:dyDescent="0.2">
      <c r="A811" s="47"/>
      <c r="B811" s="47"/>
      <c r="C811" s="47"/>
      <c r="D811" s="47"/>
      <c r="E811" s="47"/>
      <c r="F811" s="47"/>
      <c r="G811" s="47"/>
      <c r="H811" s="47"/>
      <c r="I811" s="47"/>
      <c r="J811" s="47"/>
      <c r="K811" s="47"/>
      <c r="L811" s="47"/>
      <c r="M811" s="47"/>
      <c r="N811" s="47"/>
      <c r="O811" s="47"/>
      <c r="P811" s="47"/>
      <c r="Q811" s="47"/>
      <c r="R811" s="47"/>
      <c r="S811" s="47"/>
      <c r="T811" s="47"/>
      <c r="U811" s="47"/>
      <c r="V811" s="47"/>
      <c r="W811" s="47"/>
      <c r="X811" s="47"/>
      <c r="Y811" s="47"/>
      <c r="Z811" s="47"/>
      <c r="AA811" s="47"/>
      <c r="AB811" s="47"/>
      <c r="AC811" s="47"/>
      <c r="AD811" s="47"/>
    </row>
    <row r="812" spans="1:30" ht="12.75" customHeight="1" x14ac:dyDescent="0.2">
      <c r="A812" s="47"/>
      <c r="B812" s="47"/>
      <c r="C812" s="47"/>
      <c r="D812" s="47"/>
      <c r="E812" s="47"/>
      <c r="F812" s="47"/>
      <c r="G812" s="47"/>
      <c r="H812" s="47"/>
      <c r="I812" s="47"/>
      <c r="J812" s="47"/>
      <c r="K812" s="47"/>
      <c r="L812" s="47"/>
      <c r="M812" s="47"/>
      <c r="N812" s="47"/>
      <c r="O812" s="47"/>
      <c r="P812" s="47"/>
      <c r="Q812" s="47"/>
      <c r="R812" s="47"/>
      <c r="S812" s="47"/>
      <c r="T812" s="47"/>
      <c r="U812" s="47"/>
      <c r="V812" s="47"/>
      <c r="W812" s="47"/>
      <c r="X812" s="47"/>
      <c r="Y812" s="47"/>
      <c r="Z812" s="47"/>
      <c r="AA812" s="47"/>
      <c r="AB812" s="47"/>
      <c r="AC812" s="47"/>
      <c r="AD812" s="47"/>
    </row>
    <row r="813" spans="1:30" ht="12.75" customHeight="1" x14ac:dyDescent="0.2">
      <c r="A813" s="47"/>
      <c r="B813" s="47"/>
      <c r="C813" s="47"/>
      <c r="D813" s="47"/>
      <c r="E813" s="47"/>
      <c r="F813" s="47"/>
      <c r="G813" s="47"/>
      <c r="H813" s="47"/>
      <c r="I813" s="47"/>
      <c r="J813" s="47"/>
      <c r="K813" s="47"/>
      <c r="L813" s="47"/>
      <c r="M813" s="47"/>
      <c r="N813" s="47"/>
      <c r="O813" s="47"/>
      <c r="P813" s="47"/>
      <c r="Q813" s="47"/>
      <c r="R813" s="47"/>
      <c r="S813" s="47"/>
      <c r="T813" s="47"/>
      <c r="U813" s="47"/>
      <c r="V813" s="47"/>
      <c r="W813" s="47"/>
      <c r="X813" s="47"/>
      <c r="Y813" s="47"/>
      <c r="Z813" s="47"/>
      <c r="AA813" s="47"/>
      <c r="AB813" s="47"/>
      <c r="AC813" s="47"/>
      <c r="AD813" s="47"/>
    </row>
    <row r="814" spans="1:30" ht="12.75" customHeight="1" x14ac:dyDescent="0.2">
      <c r="A814" s="47"/>
      <c r="B814" s="47"/>
      <c r="C814" s="47"/>
      <c r="D814" s="47"/>
      <c r="E814" s="47"/>
      <c r="F814" s="47"/>
      <c r="G814" s="47"/>
      <c r="H814" s="47"/>
      <c r="I814" s="47"/>
      <c r="J814" s="47"/>
      <c r="K814" s="47"/>
      <c r="L814" s="47"/>
      <c r="M814" s="47"/>
      <c r="N814" s="47"/>
      <c r="O814" s="47"/>
      <c r="P814" s="47"/>
      <c r="Q814" s="47"/>
      <c r="R814" s="47"/>
      <c r="S814" s="47"/>
      <c r="T814" s="47"/>
      <c r="U814" s="47"/>
      <c r="V814" s="47"/>
      <c r="W814" s="47"/>
      <c r="X814" s="47"/>
      <c r="Y814" s="47"/>
      <c r="Z814" s="47"/>
      <c r="AA814" s="47"/>
      <c r="AB814" s="47"/>
      <c r="AC814" s="47"/>
      <c r="AD814" s="47"/>
    </row>
    <row r="815" spans="1:30" ht="12.75" customHeight="1" x14ac:dyDescent="0.2">
      <c r="A815" s="47"/>
      <c r="B815" s="47"/>
      <c r="C815" s="47"/>
      <c r="D815" s="47"/>
      <c r="E815" s="47"/>
      <c r="F815" s="47"/>
      <c r="G815" s="47"/>
      <c r="H815" s="47"/>
      <c r="I815" s="47"/>
      <c r="J815" s="47"/>
      <c r="K815" s="47"/>
      <c r="L815" s="47"/>
      <c r="M815" s="47"/>
      <c r="N815" s="47"/>
      <c r="O815" s="47"/>
      <c r="P815" s="47"/>
      <c r="Q815" s="47"/>
      <c r="R815" s="47"/>
      <c r="S815" s="47"/>
      <c r="T815" s="47"/>
      <c r="U815" s="47"/>
      <c r="V815" s="47"/>
      <c r="W815" s="47"/>
      <c r="X815" s="47"/>
      <c r="Y815" s="47"/>
      <c r="Z815" s="47"/>
      <c r="AA815" s="47"/>
      <c r="AB815" s="47"/>
      <c r="AC815" s="47"/>
      <c r="AD815" s="47"/>
    </row>
    <row r="816" spans="1:30" ht="12.75" customHeight="1" x14ac:dyDescent="0.2">
      <c r="A816" s="47"/>
      <c r="B816" s="47"/>
      <c r="C816" s="47"/>
      <c r="D816" s="47"/>
      <c r="E816" s="47"/>
      <c r="F816" s="47"/>
      <c r="G816" s="47"/>
      <c r="H816" s="47"/>
      <c r="I816" s="47"/>
      <c r="J816" s="47"/>
      <c r="K816" s="47"/>
      <c r="L816" s="47"/>
      <c r="M816" s="47"/>
      <c r="N816" s="47"/>
      <c r="O816" s="47"/>
      <c r="P816" s="47"/>
      <c r="Q816" s="47"/>
      <c r="R816" s="47"/>
      <c r="S816" s="47"/>
      <c r="T816" s="47"/>
      <c r="U816" s="47"/>
      <c r="V816" s="47"/>
      <c r="W816" s="47"/>
      <c r="X816" s="47"/>
      <c r="Y816" s="47"/>
      <c r="Z816" s="47"/>
      <c r="AA816" s="47"/>
      <c r="AB816" s="47"/>
      <c r="AC816" s="47"/>
      <c r="AD816" s="47"/>
    </row>
    <row r="817" spans="1:30" ht="12.75" customHeight="1" x14ac:dyDescent="0.2">
      <c r="A817" s="47"/>
      <c r="B817" s="47"/>
      <c r="C817" s="47"/>
      <c r="D817" s="47"/>
      <c r="E817" s="47"/>
      <c r="F817" s="47"/>
      <c r="G817" s="47"/>
      <c r="H817" s="47"/>
      <c r="I817" s="47"/>
      <c r="J817" s="47"/>
      <c r="K817" s="47"/>
      <c r="L817" s="47"/>
      <c r="M817" s="47"/>
      <c r="N817" s="47"/>
      <c r="O817" s="47"/>
      <c r="P817" s="47"/>
      <c r="Q817" s="47"/>
      <c r="R817" s="47"/>
      <c r="S817" s="47"/>
      <c r="T817" s="47"/>
      <c r="U817" s="47"/>
      <c r="V817" s="47"/>
      <c r="W817" s="47"/>
      <c r="X817" s="47"/>
      <c r="Y817" s="47"/>
      <c r="Z817" s="47"/>
      <c r="AA817" s="47"/>
      <c r="AB817" s="47"/>
      <c r="AC817" s="47"/>
      <c r="AD817" s="47"/>
    </row>
    <row r="818" spans="1:30" ht="12.75" customHeight="1" x14ac:dyDescent="0.2">
      <c r="A818" s="47"/>
      <c r="B818" s="47"/>
      <c r="C818" s="47"/>
      <c r="D818" s="47"/>
      <c r="E818" s="47"/>
      <c r="F818" s="47"/>
      <c r="G818" s="47"/>
      <c r="H818" s="47"/>
      <c r="I818" s="47"/>
      <c r="J818" s="47"/>
      <c r="K818" s="47"/>
      <c r="L818" s="47"/>
      <c r="M818" s="47"/>
      <c r="N818" s="47"/>
      <c r="O818" s="47"/>
      <c r="P818" s="47"/>
      <c r="Q818" s="47"/>
      <c r="R818" s="47"/>
      <c r="S818" s="47"/>
      <c r="T818" s="47"/>
      <c r="U818" s="47"/>
      <c r="V818" s="47"/>
      <c r="W818" s="47"/>
      <c r="X818" s="47"/>
      <c r="Y818" s="47"/>
      <c r="Z818" s="47"/>
      <c r="AA818" s="47"/>
      <c r="AB818" s="47"/>
      <c r="AC818" s="47"/>
      <c r="AD818" s="47"/>
    </row>
    <row r="819" spans="1:30" ht="12.75" customHeight="1" x14ac:dyDescent="0.2">
      <c r="A819" s="47"/>
      <c r="B819" s="47"/>
      <c r="C819" s="47"/>
      <c r="D819" s="47"/>
      <c r="E819" s="47"/>
      <c r="F819" s="47"/>
      <c r="G819" s="47"/>
      <c r="H819" s="47"/>
      <c r="I819" s="47"/>
      <c r="J819" s="47"/>
      <c r="K819" s="47"/>
      <c r="L819" s="47"/>
      <c r="M819" s="47"/>
      <c r="N819" s="47"/>
      <c r="O819" s="47"/>
      <c r="P819" s="47"/>
      <c r="Q819" s="47"/>
      <c r="R819" s="47"/>
      <c r="S819" s="47"/>
      <c r="T819" s="47"/>
      <c r="U819" s="47"/>
      <c r="V819" s="47"/>
      <c r="W819" s="47"/>
      <c r="X819" s="47"/>
      <c r="Y819" s="47"/>
      <c r="Z819" s="47"/>
      <c r="AA819" s="47"/>
      <c r="AB819" s="47"/>
      <c r="AC819" s="47"/>
      <c r="AD819" s="47"/>
    </row>
    <row r="820" spans="1:30" ht="12.75" customHeight="1" x14ac:dyDescent="0.2">
      <c r="A820" s="47"/>
      <c r="B820" s="47"/>
      <c r="C820" s="47"/>
      <c r="D820" s="47"/>
      <c r="E820" s="47"/>
      <c r="F820" s="47"/>
      <c r="G820" s="47"/>
      <c r="H820" s="47"/>
      <c r="I820" s="47"/>
      <c r="J820" s="47"/>
      <c r="K820" s="47"/>
      <c r="L820" s="47"/>
      <c r="M820" s="47"/>
      <c r="N820" s="47"/>
      <c r="O820" s="47"/>
      <c r="P820" s="47"/>
      <c r="Q820" s="47"/>
      <c r="R820" s="47"/>
      <c r="S820" s="47"/>
      <c r="T820" s="47"/>
      <c r="U820" s="47"/>
      <c r="V820" s="47"/>
      <c r="W820" s="47"/>
      <c r="X820" s="47"/>
      <c r="Y820" s="47"/>
      <c r="Z820" s="47"/>
      <c r="AA820" s="47"/>
      <c r="AB820" s="47"/>
      <c r="AC820" s="47"/>
      <c r="AD820" s="47"/>
    </row>
    <row r="821" spans="1:30" ht="12.75" customHeight="1" x14ac:dyDescent="0.2">
      <c r="A821" s="47"/>
      <c r="B821" s="47"/>
      <c r="C821" s="47"/>
      <c r="D821" s="47"/>
      <c r="E821" s="47"/>
      <c r="F821" s="47"/>
      <c r="G821" s="47"/>
      <c r="H821" s="47"/>
      <c r="I821" s="47"/>
      <c r="J821" s="47"/>
      <c r="K821" s="47"/>
      <c r="L821" s="47"/>
      <c r="M821" s="47"/>
      <c r="N821" s="47"/>
      <c r="O821" s="47"/>
      <c r="P821" s="47"/>
      <c r="Q821" s="47"/>
      <c r="R821" s="47"/>
      <c r="S821" s="47"/>
      <c r="T821" s="47"/>
      <c r="U821" s="47"/>
      <c r="V821" s="47"/>
      <c r="W821" s="47"/>
      <c r="X821" s="47"/>
      <c r="Y821" s="47"/>
      <c r="Z821" s="47"/>
      <c r="AA821" s="47"/>
      <c r="AB821" s="47"/>
      <c r="AC821" s="47"/>
      <c r="AD821" s="47"/>
    </row>
    <row r="822" spans="1:30" ht="12.75" customHeight="1" x14ac:dyDescent="0.2">
      <c r="A822" s="47"/>
      <c r="B822" s="47"/>
      <c r="C822" s="47"/>
      <c r="D822" s="47"/>
      <c r="E822" s="47"/>
      <c r="F822" s="47"/>
      <c r="G822" s="47"/>
      <c r="H822" s="47"/>
      <c r="I822" s="47"/>
      <c r="J822" s="47"/>
      <c r="K822" s="47"/>
      <c r="L822" s="47"/>
      <c r="M822" s="47"/>
      <c r="N822" s="47"/>
      <c r="O822" s="47"/>
      <c r="P822" s="47"/>
      <c r="Q822" s="47"/>
      <c r="R822" s="47"/>
      <c r="S822" s="47"/>
      <c r="T822" s="47"/>
      <c r="U822" s="47"/>
      <c r="V822" s="47"/>
      <c r="W822" s="47"/>
      <c r="X822" s="47"/>
      <c r="Y822" s="47"/>
      <c r="Z822" s="47"/>
      <c r="AA822" s="47"/>
      <c r="AB822" s="47"/>
      <c r="AC822" s="47"/>
      <c r="AD822" s="47"/>
    </row>
    <row r="823" spans="1:30" ht="12.75" customHeight="1" x14ac:dyDescent="0.2">
      <c r="A823" s="47"/>
      <c r="B823" s="47"/>
      <c r="C823" s="47"/>
      <c r="D823" s="47"/>
      <c r="E823" s="47"/>
      <c r="F823" s="47"/>
      <c r="G823" s="47"/>
      <c r="H823" s="47"/>
      <c r="I823" s="47"/>
      <c r="J823" s="47"/>
      <c r="K823" s="47"/>
      <c r="L823" s="47"/>
      <c r="M823" s="47"/>
      <c r="N823" s="47"/>
      <c r="O823" s="47"/>
      <c r="P823" s="47"/>
      <c r="Q823" s="47"/>
      <c r="R823" s="47"/>
      <c r="S823" s="47"/>
      <c r="T823" s="47"/>
      <c r="U823" s="47"/>
      <c r="V823" s="47"/>
      <c r="W823" s="47"/>
      <c r="X823" s="47"/>
      <c r="Y823" s="47"/>
      <c r="Z823" s="47"/>
      <c r="AA823" s="47"/>
      <c r="AB823" s="47"/>
      <c r="AC823" s="47"/>
      <c r="AD823" s="47"/>
    </row>
    <row r="824" spans="1:30" ht="12.75" customHeight="1" x14ac:dyDescent="0.2">
      <c r="A824" s="47"/>
      <c r="B824" s="47"/>
      <c r="C824" s="47"/>
      <c r="D824" s="47"/>
      <c r="E824" s="47"/>
      <c r="F824" s="47"/>
      <c r="G824" s="47"/>
      <c r="H824" s="47"/>
      <c r="I824" s="47"/>
      <c r="J824" s="47"/>
      <c r="K824" s="47"/>
      <c r="L824" s="47"/>
      <c r="M824" s="47"/>
      <c r="N824" s="47"/>
      <c r="O824" s="47"/>
      <c r="P824" s="47"/>
      <c r="Q824" s="47"/>
      <c r="R824" s="47"/>
      <c r="S824" s="47"/>
      <c r="T824" s="47"/>
      <c r="U824" s="47"/>
      <c r="V824" s="47"/>
      <c r="W824" s="47"/>
      <c r="X824" s="47"/>
      <c r="Y824" s="47"/>
      <c r="Z824" s="47"/>
      <c r="AA824" s="47"/>
      <c r="AB824" s="47"/>
      <c r="AC824" s="47"/>
      <c r="AD824" s="47"/>
    </row>
    <row r="825" spans="1:30" ht="12.75" customHeight="1" x14ac:dyDescent="0.2">
      <c r="A825" s="47"/>
      <c r="B825" s="47"/>
      <c r="C825" s="47"/>
      <c r="D825" s="47"/>
      <c r="E825" s="47"/>
      <c r="F825" s="47"/>
      <c r="G825" s="47"/>
      <c r="H825" s="47"/>
      <c r="I825" s="47"/>
      <c r="J825" s="47"/>
      <c r="K825" s="47"/>
      <c r="L825" s="47"/>
      <c r="M825" s="47"/>
      <c r="N825" s="47"/>
      <c r="O825" s="47"/>
      <c r="P825" s="47"/>
      <c r="Q825" s="47"/>
      <c r="R825" s="47"/>
      <c r="S825" s="47"/>
      <c r="T825" s="47"/>
      <c r="U825" s="47"/>
      <c r="V825" s="47"/>
      <c r="W825" s="47"/>
      <c r="X825" s="47"/>
      <c r="Y825" s="47"/>
      <c r="Z825" s="47"/>
      <c r="AA825" s="47"/>
      <c r="AB825" s="47"/>
      <c r="AC825" s="47"/>
      <c r="AD825" s="47"/>
    </row>
    <row r="826" spans="1:30" ht="12.75" customHeight="1" x14ac:dyDescent="0.2">
      <c r="A826" s="47"/>
      <c r="B826" s="47"/>
      <c r="C826" s="47"/>
      <c r="D826" s="47"/>
      <c r="E826" s="47"/>
      <c r="F826" s="47"/>
      <c r="G826" s="47"/>
      <c r="H826" s="47"/>
      <c r="I826" s="47"/>
      <c r="J826" s="47"/>
      <c r="K826" s="47"/>
      <c r="L826" s="47"/>
      <c r="M826" s="47"/>
      <c r="N826" s="47"/>
      <c r="O826" s="47"/>
      <c r="P826" s="47"/>
      <c r="Q826" s="47"/>
      <c r="R826" s="47"/>
      <c r="S826" s="47"/>
      <c r="T826" s="47"/>
      <c r="U826" s="47"/>
      <c r="V826" s="47"/>
      <c r="W826" s="47"/>
      <c r="X826" s="47"/>
      <c r="Y826" s="47"/>
      <c r="Z826" s="47"/>
      <c r="AA826" s="47"/>
      <c r="AB826" s="47"/>
      <c r="AC826" s="47"/>
      <c r="AD826" s="47"/>
    </row>
    <row r="827" spans="1:30" ht="12.75" customHeight="1" x14ac:dyDescent="0.2">
      <c r="A827" s="47"/>
      <c r="B827" s="47"/>
      <c r="C827" s="47"/>
      <c r="D827" s="47"/>
      <c r="E827" s="47"/>
      <c r="F827" s="47"/>
      <c r="G827" s="47"/>
      <c r="H827" s="47"/>
      <c r="I827" s="47"/>
      <c r="J827" s="47"/>
      <c r="K827" s="47"/>
      <c r="L827" s="47"/>
      <c r="M827" s="47"/>
      <c r="N827" s="47"/>
      <c r="O827" s="47"/>
      <c r="P827" s="47"/>
      <c r="Q827" s="47"/>
      <c r="R827" s="47"/>
      <c r="S827" s="47"/>
      <c r="T827" s="47"/>
      <c r="U827" s="47"/>
      <c r="V827" s="47"/>
      <c r="W827" s="47"/>
      <c r="X827" s="47"/>
      <c r="Y827" s="47"/>
      <c r="Z827" s="47"/>
      <c r="AA827" s="47"/>
      <c r="AB827" s="47"/>
      <c r="AC827" s="47"/>
      <c r="AD827" s="47"/>
    </row>
    <row r="828" spans="1:30" ht="12.75" customHeight="1" x14ac:dyDescent="0.2">
      <c r="A828" s="47"/>
      <c r="B828" s="47"/>
      <c r="C828" s="47"/>
      <c r="D828" s="47"/>
      <c r="E828" s="47"/>
      <c r="F828" s="47"/>
      <c r="G828" s="47"/>
      <c r="H828" s="47"/>
      <c r="I828" s="47"/>
      <c r="J828" s="47"/>
      <c r="K828" s="47"/>
      <c r="L828" s="47"/>
      <c r="M828" s="47"/>
      <c r="N828" s="47"/>
      <c r="O828" s="47"/>
      <c r="P828" s="47"/>
      <c r="Q828" s="47"/>
      <c r="R828" s="47"/>
      <c r="S828" s="47"/>
      <c r="T828" s="47"/>
      <c r="U828" s="47"/>
      <c r="V828" s="47"/>
      <c r="W828" s="47"/>
      <c r="X828" s="47"/>
      <c r="Y828" s="47"/>
      <c r="Z828" s="47"/>
      <c r="AA828" s="47"/>
      <c r="AB828" s="47"/>
      <c r="AC828" s="47"/>
      <c r="AD828" s="47"/>
    </row>
    <row r="829" spans="1:30" ht="12.75" customHeight="1" x14ac:dyDescent="0.2">
      <c r="A829" s="47"/>
      <c r="B829" s="47"/>
      <c r="C829" s="47"/>
      <c r="D829" s="47"/>
      <c r="E829" s="47"/>
      <c r="F829" s="47"/>
      <c r="G829" s="47"/>
      <c r="H829" s="47"/>
      <c r="I829" s="47"/>
      <c r="J829" s="47"/>
      <c r="K829" s="47"/>
      <c r="L829" s="47"/>
      <c r="M829" s="47"/>
      <c r="N829" s="47"/>
      <c r="O829" s="47"/>
      <c r="P829" s="47"/>
      <c r="Q829" s="47"/>
      <c r="R829" s="47"/>
      <c r="S829" s="47"/>
      <c r="T829" s="47"/>
      <c r="U829" s="47"/>
      <c r="V829" s="47"/>
      <c r="W829" s="47"/>
      <c r="X829" s="47"/>
      <c r="Y829" s="47"/>
      <c r="Z829" s="47"/>
      <c r="AA829" s="47"/>
      <c r="AB829" s="47"/>
      <c r="AC829" s="47"/>
      <c r="AD829" s="47"/>
    </row>
    <row r="830" spans="1:30" ht="12.75" customHeight="1" x14ac:dyDescent="0.2">
      <c r="A830" s="47"/>
      <c r="B830" s="47"/>
      <c r="C830" s="47"/>
      <c r="D830" s="47"/>
      <c r="E830" s="47"/>
      <c r="F830" s="47"/>
      <c r="G830" s="47"/>
      <c r="H830" s="47"/>
      <c r="I830" s="47"/>
      <c r="J830" s="47"/>
      <c r="K830" s="47"/>
      <c r="L830" s="47"/>
      <c r="M830" s="47"/>
      <c r="N830" s="47"/>
      <c r="O830" s="47"/>
      <c r="P830" s="47"/>
      <c r="Q830" s="47"/>
      <c r="R830" s="47"/>
      <c r="S830" s="47"/>
      <c r="T830" s="47"/>
      <c r="U830" s="47"/>
      <c r="V830" s="47"/>
      <c r="W830" s="47"/>
      <c r="X830" s="47"/>
      <c r="Y830" s="47"/>
      <c r="Z830" s="47"/>
      <c r="AA830" s="47"/>
      <c r="AB830" s="47"/>
      <c r="AC830" s="47"/>
      <c r="AD830" s="47"/>
    </row>
    <row r="831" spans="1:30" ht="12.75" customHeight="1" x14ac:dyDescent="0.2">
      <c r="A831" s="47"/>
      <c r="B831" s="47"/>
      <c r="C831" s="47"/>
      <c r="D831" s="47"/>
      <c r="E831" s="47"/>
      <c r="F831" s="47"/>
      <c r="G831" s="47"/>
      <c r="H831" s="47"/>
      <c r="I831" s="47"/>
      <c r="J831" s="47"/>
      <c r="K831" s="47"/>
      <c r="L831" s="47"/>
      <c r="M831" s="47"/>
      <c r="N831" s="47"/>
      <c r="O831" s="47"/>
      <c r="P831" s="47"/>
      <c r="Q831" s="47"/>
      <c r="R831" s="47"/>
      <c r="S831" s="47"/>
      <c r="T831" s="47"/>
      <c r="U831" s="47"/>
      <c r="V831" s="47"/>
      <c r="W831" s="47"/>
      <c r="X831" s="47"/>
      <c r="Y831" s="47"/>
      <c r="Z831" s="47"/>
      <c r="AA831" s="47"/>
      <c r="AB831" s="47"/>
      <c r="AC831" s="47"/>
      <c r="AD831" s="47"/>
    </row>
    <row r="832" spans="1:30" ht="12.75" customHeight="1" x14ac:dyDescent="0.2">
      <c r="A832" s="47"/>
      <c r="B832" s="47"/>
      <c r="C832" s="47"/>
      <c r="D832" s="47"/>
      <c r="E832" s="47"/>
      <c r="F832" s="47"/>
      <c r="G832" s="47"/>
      <c r="H832" s="47"/>
      <c r="I832" s="47"/>
      <c r="J832" s="47"/>
      <c r="K832" s="47"/>
      <c r="L832" s="47"/>
      <c r="M832" s="47"/>
      <c r="N832" s="47"/>
      <c r="O832" s="47"/>
      <c r="P832" s="47"/>
      <c r="Q832" s="47"/>
      <c r="R832" s="47"/>
      <c r="S832" s="47"/>
      <c r="T832" s="47"/>
      <c r="U832" s="47"/>
      <c r="V832" s="47"/>
      <c r="W832" s="47"/>
      <c r="X832" s="47"/>
      <c r="Y832" s="47"/>
      <c r="Z832" s="47"/>
      <c r="AA832" s="47"/>
      <c r="AB832" s="47"/>
      <c r="AC832" s="47"/>
      <c r="AD832" s="47"/>
    </row>
    <row r="833" spans="1:30" ht="12.75" customHeight="1" x14ac:dyDescent="0.2">
      <c r="A833" s="47"/>
      <c r="B833" s="47"/>
      <c r="C833" s="47"/>
      <c r="D833" s="47"/>
      <c r="E833" s="47"/>
      <c r="F833" s="47"/>
      <c r="G833" s="47"/>
      <c r="H833" s="47"/>
      <c r="I833" s="47"/>
      <c r="J833" s="47"/>
      <c r="K833" s="47"/>
      <c r="L833" s="47"/>
      <c r="M833" s="47"/>
      <c r="N833" s="47"/>
      <c r="O833" s="47"/>
      <c r="P833" s="47"/>
      <c r="Q833" s="47"/>
      <c r="R833" s="47"/>
      <c r="S833" s="47"/>
      <c r="T833" s="47"/>
      <c r="U833" s="47"/>
      <c r="V833" s="47"/>
      <c r="W833" s="47"/>
      <c r="X833" s="47"/>
      <c r="Y833" s="47"/>
      <c r="Z833" s="47"/>
      <c r="AA833" s="47"/>
      <c r="AB833" s="47"/>
      <c r="AC833" s="47"/>
      <c r="AD833" s="47"/>
    </row>
    <row r="834" spans="1:30" ht="12.75" customHeight="1" x14ac:dyDescent="0.2">
      <c r="A834" s="47"/>
      <c r="B834" s="47"/>
      <c r="C834" s="47"/>
      <c r="D834" s="47"/>
      <c r="E834" s="47"/>
      <c r="F834" s="47"/>
      <c r="G834" s="47"/>
      <c r="H834" s="47"/>
      <c r="I834" s="47"/>
      <c r="J834" s="47"/>
      <c r="K834" s="47"/>
      <c r="L834" s="47"/>
      <c r="M834" s="47"/>
      <c r="N834" s="47"/>
      <c r="O834" s="47"/>
      <c r="P834" s="47"/>
      <c r="Q834" s="47"/>
      <c r="R834" s="47"/>
      <c r="S834" s="47"/>
      <c r="T834" s="47"/>
      <c r="U834" s="47"/>
      <c r="V834" s="47"/>
      <c r="W834" s="47"/>
      <c r="X834" s="47"/>
      <c r="Y834" s="47"/>
      <c r="Z834" s="47"/>
      <c r="AA834" s="47"/>
      <c r="AB834" s="47"/>
      <c r="AC834" s="47"/>
      <c r="AD834" s="47"/>
    </row>
    <row r="835" spans="1:30" ht="12.75" customHeight="1" x14ac:dyDescent="0.2">
      <c r="A835" s="47"/>
      <c r="B835" s="47"/>
      <c r="C835" s="47"/>
      <c r="D835" s="47"/>
      <c r="E835" s="47"/>
      <c r="F835" s="47"/>
      <c r="G835" s="47"/>
      <c r="H835" s="47"/>
      <c r="I835" s="47"/>
      <c r="J835" s="47"/>
      <c r="K835" s="47"/>
      <c r="L835" s="47"/>
      <c r="M835" s="47"/>
      <c r="N835" s="47"/>
      <c r="O835" s="47"/>
      <c r="P835" s="47"/>
      <c r="Q835" s="47"/>
      <c r="R835" s="47"/>
      <c r="S835" s="47"/>
      <c r="T835" s="47"/>
      <c r="U835" s="47"/>
      <c r="V835" s="47"/>
      <c r="W835" s="47"/>
      <c r="X835" s="47"/>
      <c r="Y835" s="47"/>
      <c r="Z835" s="47"/>
      <c r="AA835" s="47"/>
      <c r="AB835" s="47"/>
      <c r="AC835" s="47"/>
      <c r="AD835" s="47"/>
    </row>
    <row r="836" spans="1:30" ht="12.75" customHeight="1" x14ac:dyDescent="0.2">
      <c r="A836" s="47"/>
      <c r="B836" s="47"/>
      <c r="C836" s="47"/>
      <c r="D836" s="47"/>
      <c r="E836" s="47"/>
      <c r="F836" s="47"/>
      <c r="G836" s="47"/>
      <c r="H836" s="47"/>
      <c r="I836" s="47"/>
      <c r="J836" s="47"/>
      <c r="K836" s="47"/>
      <c r="L836" s="47"/>
      <c r="M836" s="47"/>
      <c r="N836" s="47"/>
      <c r="O836" s="47"/>
      <c r="P836" s="47"/>
      <c r="Q836" s="47"/>
      <c r="R836" s="47"/>
      <c r="S836" s="47"/>
      <c r="T836" s="47"/>
      <c r="U836" s="47"/>
      <c r="V836" s="47"/>
      <c r="W836" s="47"/>
      <c r="X836" s="47"/>
      <c r="Y836" s="47"/>
      <c r="Z836" s="47"/>
      <c r="AA836" s="47"/>
      <c r="AB836" s="47"/>
      <c r="AC836" s="47"/>
      <c r="AD836" s="47"/>
    </row>
    <row r="837" spans="1:30" ht="12.75" customHeight="1" x14ac:dyDescent="0.2">
      <c r="A837" s="47"/>
      <c r="B837" s="47"/>
      <c r="C837" s="47"/>
      <c r="D837" s="47"/>
      <c r="E837" s="47"/>
      <c r="F837" s="47"/>
      <c r="G837" s="47"/>
      <c r="H837" s="47"/>
      <c r="I837" s="47"/>
      <c r="J837" s="47"/>
      <c r="K837" s="47"/>
      <c r="L837" s="47"/>
      <c r="M837" s="47"/>
      <c r="N837" s="47"/>
      <c r="O837" s="47"/>
      <c r="P837" s="47"/>
      <c r="Q837" s="47"/>
      <c r="R837" s="47"/>
      <c r="S837" s="47"/>
      <c r="T837" s="47"/>
      <c r="U837" s="47"/>
      <c r="V837" s="47"/>
      <c r="W837" s="47"/>
      <c r="X837" s="47"/>
      <c r="Y837" s="47"/>
      <c r="Z837" s="47"/>
      <c r="AA837" s="47"/>
      <c r="AB837" s="47"/>
      <c r="AC837" s="47"/>
      <c r="AD837" s="47"/>
    </row>
    <row r="838" spans="1:30" ht="12.75" customHeight="1" x14ac:dyDescent="0.2">
      <c r="A838" s="47"/>
      <c r="B838" s="47"/>
      <c r="C838" s="47"/>
      <c r="D838" s="47"/>
      <c r="E838" s="47"/>
      <c r="F838" s="47"/>
      <c r="G838" s="47"/>
      <c r="H838" s="47"/>
      <c r="I838" s="47"/>
      <c r="J838" s="47"/>
      <c r="K838" s="47"/>
      <c r="L838" s="47"/>
      <c r="M838" s="47"/>
      <c r="N838" s="47"/>
      <c r="O838" s="47"/>
      <c r="P838" s="47"/>
      <c r="Q838" s="47"/>
      <c r="R838" s="47"/>
      <c r="S838" s="47"/>
      <c r="T838" s="47"/>
      <c r="U838" s="47"/>
      <c r="V838" s="47"/>
      <c r="W838" s="47"/>
      <c r="X838" s="47"/>
      <c r="Y838" s="47"/>
      <c r="Z838" s="47"/>
      <c r="AA838" s="47"/>
      <c r="AB838" s="47"/>
      <c r="AC838" s="47"/>
      <c r="AD838" s="47"/>
    </row>
    <row r="839" spans="1:30" ht="12.75" customHeight="1" x14ac:dyDescent="0.2">
      <c r="A839" s="47"/>
      <c r="B839" s="47"/>
      <c r="C839" s="47"/>
      <c r="D839" s="47"/>
      <c r="E839" s="47"/>
      <c r="F839" s="47"/>
      <c r="G839" s="47"/>
      <c r="H839" s="47"/>
      <c r="I839" s="47"/>
      <c r="J839" s="47"/>
      <c r="K839" s="47"/>
      <c r="L839" s="47"/>
      <c r="M839" s="47"/>
      <c r="N839" s="47"/>
      <c r="O839" s="47"/>
      <c r="P839" s="47"/>
      <c r="Q839" s="47"/>
      <c r="R839" s="47"/>
      <c r="S839" s="47"/>
      <c r="T839" s="47"/>
      <c r="U839" s="47"/>
      <c r="V839" s="47"/>
      <c r="W839" s="47"/>
      <c r="X839" s="47"/>
      <c r="Y839" s="47"/>
      <c r="Z839" s="47"/>
      <c r="AA839" s="47"/>
      <c r="AB839" s="47"/>
      <c r="AC839" s="47"/>
      <c r="AD839" s="47"/>
    </row>
    <row r="840" spans="1:30" ht="12.75" customHeight="1" x14ac:dyDescent="0.2">
      <c r="A840" s="47"/>
      <c r="B840" s="47"/>
      <c r="C840" s="47"/>
      <c r="D840" s="47"/>
      <c r="E840" s="47"/>
      <c r="F840" s="47"/>
      <c r="G840" s="47"/>
      <c r="H840" s="47"/>
      <c r="I840" s="47"/>
      <c r="J840" s="47"/>
      <c r="K840" s="47"/>
      <c r="L840" s="47"/>
      <c r="M840" s="47"/>
      <c r="N840" s="47"/>
      <c r="O840" s="47"/>
      <c r="P840" s="47"/>
      <c r="Q840" s="47"/>
      <c r="R840" s="47"/>
      <c r="S840" s="47"/>
      <c r="T840" s="47"/>
      <c r="U840" s="47"/>
      <c r="V840" s="47"/>
      <c r="W840" s="47"/>
      <c r="X840" s="47"/>
      <c r="Y840" s="47"/>
      <c r="Z840" s="47"/>
      <c r="AA840" s="47"/>
      <c r="AB840" s="47"/>
      <c r="AC840" s="47"/>
      <c r="AD840" s="47"/>
    </row>
    <row r="841" spans="1:30" ht="12.75" customHeight="1" x14ac:dyDescent="0.2">
      <c r="A841" s="47"/>
      <c r="B841" s="47"/>
      <c r="C841" s="47"/>
      <c r="D841" s="47"/>
      <c r="E841" s="47"/>
      <c r="F841" s="47"/>
      <c r="G841" s="47"/>
      <c r="H841" s="47"/>
      <c r="I841" s="47"/>
      <c r="J841" s="47"/>
      <c r="K841" s="47"/>
      <c r="L841" s="47"/>
      <c r="M841" s="47"/>
      <c r="N841" s="47"/>
      <c r="O841" s="47"/>
      <c r="P841" s="47"/>
      <c r="Q841" s="47"/>
      <c r="R841" s="47"/>
      <c r="S841" s="47"/>
      <c r="T841" s="47"/>
      <c r="U841" s="47"/>
      <c r="V841" s="47"/>
      <c r="W841" s="47"/>
      <c r="X841" s="47"/>
      <c r="Y841" s="47"/>
      <c r="Z841" s="47"/>
      <c r="AA841" s="47"/>
      <c r="AB841" s="47"/>
      <c r="AC841" s="47"/>
      <c r="AD841" s="47"/>
    </row>
    <row r="842" spans="1:30" ht="12.75" customHeight="1" x14ac:dyDescent="0.2">
      <c r="A842" s="47"/>
      <c r="B842" s="47"/>
      <c r="C842" s="47"/>
      <c r="D842" s="47"/>
      <c r="E842" s="47"/>
      <c r="F842" s="47"/>
      <c r="G842" s="47"/>
      <c r="H842" s="47"/>
      <c r="I842" s="47"/>
      <c r="J842" s="47"/>
      <c r="K842" s="47"/>
      <c r="L842" s="47"/>
      <c r="M842" s="47"/>
      <c r="N842" s="47"/>
      <c r="O842" s="47"/>
      <c r="P842" s="47"/>
      <c r="Q842" s="47"/>
      <c r="R842" s="47"/>
      <c r="S842" s="47"/>
      <c r="T842" s="47"/>
      <c r="U842" s="47"/>
      <c r="V842" s="47"/>
      <c r="W842" s="47"/>
      <c r="X842" s="47"/>
      <c r="Y842" s="47"/>
      <c r="Z842" s="47"/>
      <c r="AA842" s="47"/>
      <c r="AB842" s="47"/>
      <c r="AC842" s="47"/>
      <c r="AD842" s="47"/>
    </row>
    <row r="843" spans="1:30" ht="12.75" customHeight="1" x14ac:dyDescent="0.2">
      <c r="A843" s="47"/>
      <c r="B843" s="47"/>
      <c r="C843" s="47"/>
      <c r="D843" s="47"/>
      <c r="E843" s="47"/>
      <c r="F843" s="47"/>
      <c r="G843" s="47"/>
      <c r="H843" s="47"/>
      <c r="I843" s="47"/>
      <c r="J843" s="47"/>
      <c r="K843" s="47"/>
      <c r="L843" s="47"/>
      <c r="M843" s="47"/>
      <c r="N843" s="47"/>
      <c r="O843" s="47"/>
      <c r="P843" s="47"/>
      <c r="Q843" s="47"/>
      <c r="R843" s="47"/>
      <c r="S843" s="47"/>
      <c r="T843" s="47"/>
      <c r="U843" s="47"/>
      <c r="V843" s="47"/>
      <c r="W843" s="47"/>
      <c r="X843" s="47"/>
      <c r="Y843" s="47"/>
      <c r="Z843" s="47"/>
      <c r="AA843" s="47"/>
      <c r="AB843" s="47"/>
      <c r="AC843" s="47"/>
      <c r="AD843" s="47"/>
    </row>
    <row r="844" spans="1:30" ht="12.75" customHeight="1" x14ac:dyDescent="0.2">
      <c r="A844" s="47"/>
      <c r="B844" s="47"/>
      <c r="C844" s="47"/>
      <c r="D844" s="47"/>
      <c r="E844" s="47"/>
      <c r="F844" s="47"/>
      <c r="G844" s="47"/>
      <c r="H844" s="47"/>
      <c r="I844" s="47"/>
      <c r="J844" s="47"/>
      <c r="K844" s="47"/>
      <c r="L844" s="47"/>
      <c r="M844" s="47"/>
      <c r="N844" s="47"/>
      <c r="O844" s="47"/>
      <c r="P844" s="47"/>
      <c r="Q844" s="47"/>
      <c r="R844" s="47"/>
      <c r="S844" s="47"/>
      <c r="T844" s="47"/>
      <c r="U844" s="47"/>
      <c r="V844" s="47"/>
      <c r="W844" s="47"/>
      <c r="X844" s="47"/>
      <c r="Y844" s="47"/>
      <c r="Z844" s="47"/>
      <c r="AA844" s="47"/>
      <c r="AB844" s="47"/>
      <c r="AC844" s="47"/>
      <c r="AD844" s="47"/>
    </row>
    <row r="845" spans="1:30" ht="12.75" customHeight="1" x14ac:dyDescent="0.2">
      <c r="A845" s="47"/>
      <c r="B845" s="47"/>
      <c r="C845" s="47"/>
      <c r="D845" s="47"/>
      <c r="E845" s="47"/>
      <c r="F845" s="47"/>
      <c r="G845" s="47"/>
      <c r="H845" s="47"/>
      <c r="I845" s="47"/>
      <c r="J845" s="47"/>
      <c r="K845" s="47"/>
      <c r="L845" s="47"/>
      <c r="M845" s="47"/>
      <c r="N845" s="47"/>
      <c r="O845" s="47"/>
      <c r="P845" s="47"/>
      <c r="Q845" s="47"/>
      <c r="R845" s="47"/>
      <c r="S845" s="47"/>
      <c r="T845" s="47"/>
      <c r="U845" s="47"/>
      <c r="V845" s="47"/>
      <c r="W845" s="47"/>
      <c r="X845" s="47"/>
      <c r="Y845" s="47"/>
      <c r="Z845" s="47"/>
      <c r="AA845" s="47"/>
      <c r="AB845" s="47"/>
      <c r="AC845" s="47"/>
      <c r="AD845" s="47"/>
    </row>
    <row r="846" spans="1:30" ht="12.75" customHeight="1" x14ac:dyDescent="0.2">
      <c r="A846" s="47"/>
      <c r="B846" s="47"/>
      <c r="C846" s="47"/>
      <c r="D846" s="47"/>
      <c r="E846" s="47"/>
      <c r="F846" s="47"/>
      <c r="G846" s="47"/>
      <c r="H846" s="47"/>
      <c r="I846" s="47"/>
      <c r="J846" s="47"/>
      <c r="K846" s="47"/>
      <c r="L846" s="47"/>
      <c r="M846" s="47"/>
      <c r="N846" s="47"/>
      <c r="O846" s="47"/>
      <c r="P846" s="47"/>
      <c r="Q846" s="47"/>
      <c r="R846" s="47"/>
      <c r="S846" s="47"/>
      <c r="T846" s="47"/>
      <c r="U846" s="47"/>
      <c r="V846" s="47"/>
      <c r="W846" s="47"/>
      <c r="X846" s="47"/>
      <c r="Y846" s="47"/>
      <c r="Z846" s="47"/>
      <c r="AA846" s="47"/>
      <c r="AB846" s="47"/>
      <c r="AC846" s="47"/>
      <c r="AD846" s="47"/>
    </row>
    <row r="847" spans="1:30" ht="12.75" customHeight="1" x14ac:dyDescent="0.2">
      <c r="A847" s="47"/>
      <c r="B847" s="47"/>
      <c r="C847" s="47"/>
      <c r="D847" s="47"/>
      <c r="E847" s="47"/>
      <c r="F847" s="47"/>
      <c r="G847" s="47"/>
      <c r="H847" s="47"/>
      <c r="I847" s="47"/>
      <c r="J847" s="47"/>
      <c r="K847" s="47"/>
      <c r="L847" s="47"/>
      <c r="M847" s="47"/>
      <c r="N847" s="47"/>
      <c r="O847" s="47"/>
      <c r="P847" s="47"/>
      <c r="Q847" s="47"/>
      <c r="R847" s="47"/>
      <c r="S847" s="47"/>
      <c r="T847" s="47"/>
      <c r="U847" s="47"/>
      <c r="V847" s="47"/>
      <c r="W847" s="47"/>
      <c r="X847" s="47"/>
      <c r="Y847" s="47"/>
      <c r="Z847" s="47"/>
      <c r="AA847" s="47"/>
      <c r="AB847" s="47"/>
      <c r="AC847" s="47"/>
      <c r="AD847" s="47"/>
    </row>
    <row r="848" spans="1:30" ht="12.75" customHeight="1" x14ac:dyDescent="0.2">
      <c r="A848" s="47"/>
      <c r="B848" s="47"/>
      <c r="C848" s="47"/>
      <c r="D848" s="47"/>
      <c r="E848" s="47"/>
      <c r="F848" s="47"/>
      <c r="G848" s="47"/>
      <c r="H848" s="47"/>
      <c r="I848" s="47"/>
      <c r="J848" s="47"/>
      <c r="K848" s="47"/>
      <c r="L848" s="47"/>
      <c r="M848" s="47"/>
      <c r="N848" s="47"/>
      <c r="O848" s="47"/>
      <c r="P848" s="47"/>
      <c r="Q848" s="47"/>
      <c r="R848" s="47"/>
      <c r="S848" s="47"/>
      <c r="T848" s="47"/>
      <c r="U848" s="47"/>
      <c r="V848" s="47"/>
      <c r="W848" s="47"/>
      <c r="X848" s="47"/>
      <c r="Y848" s="47"/>
      <c r="Z848" s="47"/>
      <c r="AA848" s="47"/>
      <c r="AB848" s="47"/>
      <c r="AC848" s="47"/>
      <c r="AD848" s="47"/>
    </row>
    <row r="849" spans="1:30" ht="12.75" customHeight="1" x14ac:dyDescent="0.2">
      <c r="A849" s="47"/>
      <c r="B849" s="47"/>
      <c r="C849" s="47"/>
      <c r="D849" s="47"/>
      <c r="E849" s="47"/>
      <c r="F849" s="47"/>
      <c r="G849" s="47"/>
      <c r="H849" s="47"/>
      <c r="I849" s="47"/>
      <c r="J849" s="47"/>
      <c r="K849" s="47"/>
      <c r="L849" s="47"/>
      <c r="M849" s="47"/>
      <c r="N849" s="47"/>
      <c r="O849" s="47"/>
      <c r="P849" s="47"/>
      <c r="Q849" s="47"/>
      <c r="R849" s="47"/>
      <c r="S849" s="47"/>
      <c r="T849" s="47"/>
      <c r="U849" s="47"/>
      <c r="V849" s="47"/>
      <c r="W849" s="47"/>
      <c r="X849" s="47"/>
      <c r="Y849" s="47"/>
      <c r="Z849" s="47"/>
      <c r="AA849" s="47"/>
      <c r="AB849" s="47"/>
      <c r="AC849" s="47"/>
      <c r="AD849" s="47"/>
    </row>
    <row r="850" spans="1:30" ht="12.75" customHeight="1" x14ac:dyDescent="0.2">
      <c r="A850" s="47"/>
      <c r="B850" s="47"/>
      <c r="C850" s="47"/>
      <c r="D850" s="47"/>
      <c r="E850" s="47"/>
      <c r="F850" s="47"/>
      <c r="G850" s="47"/>
      <c r="H850" s="47"/>
      <c r="I850" s="47"/>
      <c r="J850" s="47"/>
      <c r="K850" s="47"/>
      <c r="L850" s="47"/>
      <c r="M850" s="47"/>
      <c r="N850" s="47"/>
      <c r="O850" s="47"/>
      <c r="P850" s="47"/>
      <c r="Q850" s="47"/>
      <c r="R850" s="47"/>
      <c r="S850" s="47"/>
      <c r="T850" s="47"/>
      <c r="U850" s="47"/>
      <c r="V850" s="47"/>
      <c r="W850" s="47"/>
      <c r="X850" s="47"/>
      <c r="Y850" s="47"/>
      <c r="Z850" s="47"/>
      <c r="AA850" s="47"/>
      <c r="AB850" s="47"/>
      <c r="AC850" s="47"/>
      <c r="AD850" s="47"/>
    </row>
    <row r="851" spans="1:30" ht="12.75" customHeight="1" x14ac:dyDescent="0.2">
      <c r="A851" s="47"/>
      <c r="B851" s="47"/>
      <c r="C851" s="47"/>
      <c r="D851" s="47"/>
      <c r="E851" s="47"/>
      <c r="F851" s="47"/>
      <c r="G851" s="47"/>
      <c r="H851" s="47"/>
      <c r="I851" s="47"/>
      <c r="J851" s="47"/>
      <c r="K851" s="47"/>
      <c r="L851" s="47"/>
      <c r="M851" s="47"/>
      <c r="N851" s="47"/>
      <c r="O851" s="47"/>
      <c r="P851" s="47"/>
      <c r="Q851" s="47"/>
      <c r="R851" s="47"/>
      <c r="S851" s="47"/>
      <c r="T851" s="47"/>
      <c r="U851" s="47"/>
      <c r="V851" s="47"/>
      <c r="W851" s="47"/>
      <c r="X851" s="47"/>
      <c r="Y851" s="47"/>
      <c r="Z851" s="47"/>
      <c r="AA851" s="47"/>
      <c r="AB851" s="47"/>
      <c r="AC851" s="47"/>
      <c r="AD851" s="47"/>
    </row>
    <row r="852" spans="1:30" ht="12.75" customHeight="1" x14ac:dyDescent="0.2">
      <c r="A852" s="47"/>
      <c r="B852" s="47"/>
      <c r="C852" s="47"/>
      <c r="D852" s="47"/>
      <c r="E852" s="47"/>
      <c r="F852" s="47"/>
      <c r="G852" s="47"/>
      <c r="H852" s="47"/>
      <c r="I852" s="47"/>
      <c r="J852" s="47"/>
      <c r="K852" s="47"/>
      <c r="L852" s="47"/>
      <c r="M852" s="47"/>
      <c r="N852" s="47"/>
      <c r="O852" s="47"/>
      <c r="P852" s="47"/>
      <c r="Q852" s="47"/>
      <c r="R852" s="47"/>
      <c r="S852" s="47"/>
      <c r="T852" s="47"/>
      <c r="U852" s="47"/>
      <c r="V852" s="47"/>
      <c r="W852" s="47"/>
      <c r="X852" s="47"/>
      <c r="Y852" s="47"/>
      <c r="Z852" s="47"/>
      <c r="AA852" s="47"/>
      <c r="AB852" s="47"/>
      <c r="AC852" s="47"/>
      <c r="AD852" s="47"/>
    </row>
    <row r="853" spans="1:30" ht="12.75" customHeight="1" x14ac:dyDescent="0.2">
      <c r="A853" s="47"/>
      <c r="B853" s="47"/>
      <c r="C853" s="47"/>
      <c r="D853" s="47"/>
      <c r="E853" s="47"/>
      <c r="F853" s="47"/>
      <c r="G853" s="47"/>
      <c r="H853" s="47"/>
      <c r="I853" s="47"/>
      <c r="J853" s="47"/>
      <c r="K853" s="47"/>
      <c r="L853" s="47"/>
      <c r="M853" s="47"/>
      <c r="N853" s="47"/>
      <c r="O853" s="47"/>
      <c r="P853" s="47"/>
      <c r="Q853" s="47"/>
      <c r="R853" s="47"/>
      <c r="S853" s="47"/>
      <c r="T853" s="47"/>
      <c r="U853" s="47"/>
      <c r="V853" s="47"/>
      <c r="W853" s="47"/>
      <c r="X853" s="47"/>
      <c r="Y853" s="47"/>
      <c r="Z853" s="47"/>
      <c r="AA853" s="47"/>
      <c r="AB853" s="47"/>
      <c r="AC853" s="47"/>
      <c r="AD853" s="47"/>
    </row>
    <row r="854" spans="1:30" ht="12.75" customHeight="1" x14ac:dyDescent="0.2">
      <c r="A854" s="47"/>
      <c r="B854" s="47"/>
      <c r="C854" s="47"/>
      <c r="D854" s="47"/>
      <c r="E854" s="47"/>
      <c r="F854" s="47"/>
      <c r="G854" s="47"/>
      <c r="H854" s="47"/>
      <c r="I854" s="47"/>
      <c r="J854" s="47"/>
      <c r="K854" s="47"/>
      <c r="L854" s="47"/>
      <c r="M854" s="47"/>
      <c r="N854" s="47"/>
      <c r="O854" s="47"/>
      <c r="P854" s="47"/>
      <c r="Q854" s="47"/>
      <c r="R854" s="47"/>
      <c r="S854" s="47"/>
      <c r="T854" s="47"/>
      <c r="U854" s="47"/>
      <c r="V854" s="47"/>
      <c r="W854" s="47"/>
      <c r="X854" s="47"/>
      <c r="Y854" s="47"/>
      <c r="Z854" s="47"/>
      <c r="AA854" s="47"/>
      <c r="AB854" s="47"/>
      <c r="AC854" s="47"/>
      <c r="AD854" s="47"/>
    </row>
    <row r="855" spans="1:30" ht="12.75" customHeight="1" x14ac:dyDescent="0.2">
      <c r="A855" s="47"/>
      <c r="B855" s="47"/>
      <c r="C855" s="47"/>
      <c r="D855" s="47"/>
      <c r="E855" s="47"/>
      <c r="F855" s="47"/>
      <c r="G855" s="47"/>
      <c r="H855" s="47"/>
      <c r="I855" s="47"/>
      <c r="J855" s="47"/>
      <c r="K855" s="47"/>
      <c r="L855" s="47"/>
      <c r="M855" s="47"/>
      <c r="N855" s="47"/>
      <c r="O855" s="47"/>
      <c r="P855" s="47"/>
      <c r="Q855" s="47"/>
      <c r="R855" s="47"/>
      <c r="S855" s="47"/>
      <c r="T855" s="47"/>
      <c r="U855" s="47"/>
      <c r="V855" s="47"/>
      <c r="W855" s="47"/>
      <c r="X855" s="47"/>
      <c r="Y855" s="47"/>
      <c r="Z855" s="47"/>
      <c r="AA855" s="47"/>
      <c r="AB855" s="47"/>
      <c r="AC855" s="47"/>
      <c r="AD855" s="47"/>
    </row>
    <row r="856" spans="1:30" ht="12.75" customHeight="1" x14ac:dyDescent="0.2">
      <c r="A856" s="47"/>
      <c r="B856" s="47"/>
      <c r="C856" s="47"/>
      <c r="D856" s="47"/>
      <c r="E856" s="47"/>
      <c r="F856" s="47"/>
      <c r="G856" s="47"/>
      <c r="H856" s="47"/>
      <c r="I856" s="47"/>
      <c r="J856" s="47"/>
      <c r="K856" s="47"/>
      <c r="L856" s="47"/>
      <c r="M856" s="47"/>
      <c r="N856" s="47"/>
      <c r="O856" s="47"/>
      <c r="P856" s="47"/>
      <c r="Q856" s="47"/>
      <c r="R856" s="47"/>
      <c r="S856" s="47"/>
      <c r="T856" s="47"/>
      <c r="U856" s="47"/>
      <c r="V856" s="47"/>
      <c r="W856" s="47"/>
      <c r="X856" s="47"/>
      <c r="Y856" s="47"/>
      <c r="Z856" s="47"/>
      <c r="AA856" s="47"/>
      <c r="AB856" s="47"/>
      <c r="AC856" s="47"/>
      <c r="AD856" s="47"/>
    </row>
    <row r="857" spans="1:30" ht="12.75" customHeight="1" x14ac:dyDescent="0.2">
      <c r="A857" s="47"/>
      <c r="B857" s="47"/>
      <c r="C857" s="47"/>
      <c r="D857" s="47"/>
      <c r="E857" s="47"/>
      <c r="F857" s="47"/>
      <c r="G857" s="47"/>
      <c r="H857" s="47"/>
      <c r="I857" s="47"/>
      <c r="J857" s="47"/>
      <c r="K857" s="47"/>
      <c r="L857" s="47"/>
      <c r="M857" s="47"/>
      <c r="N857" s="47"/>
      <c r="O857" s="47"/>
      <c r="P857" s="47"/>
      <c r="Q857" s="47"/>
      <c r="R857" s="47"/>
      <c r="S857" s="47"/>
      <c r="T857" s="47"/>
      <c r="U857" s="47"/>
      <c r="V857" s="47"/>
      <c r="W857" s="47"/>
      <c r="X857" s="47"/>
      <c r="Y857" s="47"/>
      <c r="Z857" s="47"/>
      <c r="AA857" s="47"/>
      <c r="AB857" s="47"/>
      <c r="AC857" s="47"/>
      <c r="AD857" s="47"/>
    </row>
    <row r="858" spans="1:30" ht="12.75" customHeight="1" x14ac:dyDescent="0.2">
      <c r="A858" s="47"/>
      <c r="B858" s="47"/>
      <c r="C858" s="47"/>
      <c r="D858" s="47"/>
      <c r="E858" s="47"/>
      <c r="F858" s="47"/>
      <c r="G858" s="47"/>
      <c r="H858" s="47"/>
      <c r="I858" s="47"/>
      <c r="J858" s="47"/>
      <c r="K858" s="47"/>
      <c r="L858" s="47"/>
      <c r="M858" s="47"/>
      <c r="N858" s="47"/>
      <c r="O858" s="47"/>
      <c r="P858" s="47"/>
      <c r="Q858" s="47"/>
      <c r="R858" s="47"/>
      <c r="S858" s="47"/>
      <c r="T858" s="47"/>
      <c r="U858" s="47"/>
      <c r="V858" s="47"/>
      <c r="W858" s="47"/>
      <c r="X858" s="47"/>
      <c r="Y858" s="47"/>
      <c r="Z858" s="47"/>
      <c r="AA858" s="47"/>
      <c r="AB858" s="47"/>
      <c r="AC858" s="47"/>
      <c r="AD858" s="47"/>
    </row>
    <row r="859" spans="1:30" ht="12.75" customHeight="1" x14ac:dyDescent="0.2">
      <c r="A859" s="47"/>
      <c r="B859" s="47"/>
      <c r="C859" s="47"/>
      <c r="D859" s="47"/>
      <c r="E859" s="47"/>
      <c r="F859" s="47"/>
      <c r="G859" s="47"/>
      <c r="H859" s="47"/>
      <c r="I859" s="47"/>
      <c r="J859" s="47"/>
      <c r="K859" s="47"/>
      <c r="L859" s="47"/>
      <c r="M859" s="47"/>
      <c r="N859" s="47"/>
      <c r="O859" s="47"/>
      <c r="P859" s="47"/>
      <c r="Q859" s="47"/>
      <c r="R859" s="47"/>
      <c r="S859" s="47"/>
      <c r="T859" s="47"/>
      <c r="U859" s="47"/>
      <c r="V859" s="47"/>
      <c r="W859" s="47"/>
      <c r="X859" s="47"/>
      <c r="Y859" s="47"/>
      <c r="Z859" s="47"/>
      <c r="AA859" s="47"/>
      <c r="AB859" s="47"/>
      <c r="AC859" s="47"/>
      <c r="AD859" s="47"/>
    </row>
    <row r="860" spans="1:30" ht="12.75" customHeight="1" x14ac:dyDescent="0.2">
      <c r="A860" s="47"/>
      <c r="B860" s="47"/>
      <c r="C860" s="47"/>
      <c r="D860" s="47"/>
      <c r="E860" s="47"/>
      <c r="F860" s="47"/>
      <c r="G860" s="47"/>
      <c r="H860" s="47"/>
      <c r="I860" s="47"/>
      <c r="J860" s="47"/>
      <c r="K860" s="47"/>
      <c r="L860" s="47"/>
      <c r="M860" s="47"/>
      <c r="N860" s="47"/>
      <c r="O860" s="47"/>
      <c r="P860" s="47"/>
      <c r="Q860" s="47"/>
      <c r="R860" s="47"/>
      <c r="S860" s="47"/>
      <c r="T860" s="47"/>
      <c r="U860" s="47"/>
      <c r="V860" s="47"/>
      <c r="W860" s="47"/>
      <c r="X860" s="47"/>
      <c r="Y860" s="47"/>
      <c r="Z860" s="47"/>
      <c r="AA860" s="47"/>
      <c r="AB860" s="47"/>
      <c r="AC860" s="47"/>
      <c r="AD860" s="47"/>
    </row>
    <row r="861" spans="1:30" ht="12.75" customHeight="1" x14ac:dyDescent="0.2">
      <c r="A861" s="47"/>
      <c r="B861" s="47"/>
      <c r="C861" s="47"/>
      <c r="D861" s="47"/>
      <c r="E861" s="47"/>
      <c r="F861" s="47"/>
      <c r="G861" s="47"/>
      <c r="H861" s="47"/>
      <c r="I861" s="47"/>
      <c r="J861" s="47"/>
      <c r="K861" s="47"/>
      <c r="L861" s="47"/>
      <c r="M861" s="47"/>
      <c r="N861" s="47"/>
      <c r="O861" s="47"/>
      <c r="P861" s="47"/>
      <c r="Q861" s="47"/>
      <c r="R861" s="47"/>
      <c r="S861" s="47"/>
      <c r="T861" s="47"/>
      <c r="U861" s="47"/>
      <c r="V861" s="47"/>
      <c r="W861" s="47"/>
      <c r="X861" s="47"/>
      <c r="Y861" s="47"/>
      <c r="Z861" s="47"/>
      <c r="AA861" s="47"/>
      <c r="AB861" s="47"/>
      <c r="AC861" s="47"/>
      <c r="AD861" s="47"/>
    </row>
    <row r="862" spans="1:30" ht="12.75" customHeight="1" x14ac:dyDescent="0.2">
      <c r="A862" s="47"/>
      <c r="B862" s="47"/>
      <c r="C862" s="47"/>
      <c r="D862" s="47"/>
      <c r="E862" s="47"/>
      <c r="F862" s="47"/>
      <c r="G862" s="47"/>
      <c r="H862" s="47"/>
      <c r="I862" s="47"/>
      <c r="J862" s="47"/>
      <c r="K862" s="47"/>
      <c r="L862" s="47"/>
      <c r="M862" s="47"/>
      <c r="N862" s="47"/>
      <c r="O862" s="47"/>
      <c r="P862" s="47"/>
      <c r="Q862" s="47"/>
      <c r="R862" s="47"/>
      <c r="S862" s="47"/>
      <c r="T862" s="47"/>
      <c r="U862" s="47"/>
      <c r="V862" s="47"/>
      <c r="W862" s="47"/>
      <c r="X862" s="47"/>
      <c r="Y862" s="47"/>
      <c r="Z862" s="47"/>
      <c r="AA862" s="47"/>
      <c r="AB862" s="47"/>
      <c r="AC862" s="47"/>
      <c r="AD862" s="47"/>
    </row>
    <row r="863" spans="1:30" ht="12.75" customHeight="1" x14ac:dyDescent="0.2">
      <c r="A863" s="47"/>
      <c r="B863" s="47"/>
      <c r="C863" s="47"/>
      <c r="D863" s="47"/>
      <c r="E863" s="47"/>
      <c r="F863" s="47"/>
      <c r="G863" s="47"/>
      <c r="H863" s="47"/>
      <c r="I863" s="47"/>
      <c r="J863" s="47"/>
      <c r="K863" s="47"/>
      <c r="L863" s="47"/>
      <c r="M863" s="47"/>
      <c r="N863" s="47"/>
      <c r="O863" s="47"/>
      <c r="P863" s="47"/>
      <c r="Q863" s="47"/>
      <c r="R863" s="47"/>
      <c r="S863" s="47"/>
      <c r="T863" s="47"/>
      <c r="U863" s="47"/>
      <c r="V863" s="47"/>
      <c r="W863" s="47"/>
      <c r="X863" s="47"/>
      <c r="Y863" s="47"/>
      <c r="Z863" s="47"/>
      <c r="AA863" s="47"/>
      <c r="AB863" s="47"/>
      <c r="AC863" s="47"/>
      <c r="AD863" s="47"/>
    </row>
    <row r="864" spans="1:30" ht="12.75" customHeight="1" x14ac:dyDescent="0.2">
      <c r="A864" s="47"/>
      <c r="B864" s="47"/>
      <c r="C864" s="47"/>
      <c r="D864" s="47"/>
      <c r="E864" s="47"/>
      <c r="F864" s="47"/>
      <c r="G864" s="47"/>
      <c r="H864" s="47"/>
      <c r="I864" s="47"/>
      <c r="J864" s="47"/>
      <c r="K864" s="47"/>
      <c r="L864" s="47"/>
      <c r="M864" s="47"/>
      <c r="N864" s="47"/>
      <c r="O864" s="47"/>
      <c r="P864" s="47"/>
      <c r="Q864" s="47"/>
      <c r="R864" s="47"/>
      <c r="S864" s="47"/>
      <c r="T864" s="47"/>
      <c r="U864" s="47"/>
      <c r="V864" s="47"/>
      <c r="W864" s="47"/>
      <c r="X864" s="47"/>
      <c r="Y864" s="47"/>
      <c r="Z864" s="47"/>
      <c r="AA864" s="47"/>
      <c r="AB864" s="47"/>
      <c r="AC864" s="47"/>
      <c r="AD864" s="47"/>
    </row>
    <row r="865" spans="1:30" ht="12.75" customHeight="1" x14ac:dyDescent="0.2">
      <c r="A865" s="47"/>
      <c r="B865" s="47"/>
      <c r="C865" s="47"/>
      <c r="D865" s="47"/>
      <c r="E865" s="47"/>
      <c r="F865" s="47"/>
      <c r="G865" s="47"/>
      <c r="H865" s="47"/>
      <c r="I865" s="47"/>
      <c r="J865" s="47"/>
      <c r="K865" s="47"/>
      <c r="L865" s="47"/>
      <c r="M865" s="47"/>
      <c r="N865" s="47"/>
      <c r="O865" s="47"/>
      <c r="P865" s="47"/>
      <c r="Q865" s="47"/>
      <c r="R865" s="47"/>
      <c r="S865" s="47"/>
      <c r="T865" s="47"/>
      <c r="U865" s="47"/>
      <c r="V865" s="47"/>
      <c r="W865" s="47"/>
      <c r="X865" s="47"/>
      <c r="Y865" s="47"/>
      <c r="Z865" s="47"/>
      <c r="AA865" s="47"/>
      <c r="AB865" s="47"/>
      <c r="AC865" s="47"/>
      <c r="AD865" s="47"/>
    </row>
    <row r="866" spans="1:30" ht="12.75" customHeight="1" x14ac:dyDescent="0.2">
      <c r="A866" s="47"/>
      <c r="B866" s="47"/>
      <c r="C866" s="47"/>
      <c r="D866" s="47"/>
      <c r="E866" s="47"/>
      <c r="F866" s="47"/>
      <c r="G866" s="47"/>
      <c r="H866" s="47"/>
      <c r="I866" s="47"/>
      <c r="J866" s="47"/>
      <c r="K866" s="47"/>
      <c r="L866" s="47"/>
      <c r="M866" s="47"/>
      <c r="N866" s="47"/>
      <c r="O866" s="47"/>
      <c r="P866" s="47"/>
      <c r="Q866" s="47"/>
      <c r="R866" s="47"/>
      <c r="S866" s="47"/>
      <c r="T866" s="47"/>
      <c r="U866" s="47"/>
      <c r="V866" s="47"/>
      <c r="W866" s="47"/>
      <c r="X866" s="47"/>
      <c r="Y866" s="47"/>
      <c r="Z866" s="47"/>
      <c r="AA866" s="47"/>
      <c r="AB866" s="47"/>
      <c r="AC866" s="47"/>
      <c r="AD866" s="47"/>
    </row>
    <row r="867" spans="1:30" ht="12.75" customHeight="1" x14ac:dyDescent="0.2">
      <c r="A867" s="47"/>
      <c r="B867" s="47"/>
      <c r="C867" s="47"/>
      <c r="D867" s="47"/>
      <c r="E867" s="47"/>
      <c r="F867" s="47"/>
      <c r="G867" s="47"/>
      <c r="H867" s="47"/>
      <c r="I867" s="47"/>
      <c r="J867" s="47"/>
      <c r="K867" s="47"/>
      <c r="L867" s="47"/>
      <c r="M867" s="47"/>
      <c r="N867" s="47"/>
      <c r="O867" s="47"/>
      <c r="P867" s="47"/>
      <c r="Q867" s="47"/>
      <c r="R867" s="47"/>
      <c r="S867" s="47"/>
      <c r="T867" s="47"/>
      <c r="U867" s="47"/>
      <c r="V867" s="47"/>
      <c r="W867" s="47"/>
      <c r="X867" s="47"/>
      <c r="Y867" s="47"/>
      <c r="Z867" s="47"/>
      <c r="AA867" s="47"/>
      <c r="AB867" s="47"/>
      <c r="AC867" s="47"/>
      <c r="AD867" s="47"/>
    </row>
    <row r="868" spans="1:30" ht="12.75" customHeight="1" x14ac:dyDescent="0.2">
      <c r="A868" s="47"/>
      <c r="B868" s="47"/>
      <c r="C868" s="47"/>
      <c r="D868" s="47"/>
      <c r="E868" s="47"/>
      <c r="F868" s="47"/>
      <c r="G868" s="47"/>
      <c r="H868" s="47"/>
      <c r="I868" s="47"/>
      <c r="J868" s="47"/>
      <c r="K868" s="47"/>
      <c r="L868" s="47"/>
      <c r="M868" s="47"/>
      <c r="N868" s="47"/>
      <c r="O868" s="47"/>
      <c r="P868" s="47"/>
      <c r="Q868" s="47"/>
      <c r="R868" s="47"/>
      <c r="S868" s="47"/>
      <c r="T868" s="47"/>
      <c r="U868" s="47"/>
      <c r="V868" s="47"/>
      <c r="W868" s="47"/>
      <c r="X868" s="47"/>
      <c r="Y868" s="47"/>
      <c r="Z868" s="47"/>
      <c r="AA868" s="47"/>
      <c r="AB868" s="47"/>
      <c r="AC868" s="47"/>
      <c r="AD868" s="47"/>
    </row>
    <row r="869" spans="1:30" ht="12.75" customHeight="1" x14ac:dyDescent="0.2">
      <c r="A869" s="47"/>
      <c r="B869" s="47"/>
      <c r="C869" s="47"/>
      <c r="D869" s="47"/>
      <c r="E869" s="47"/>
      <c r="F869" s="47"/>
      <c r="G869" s="47"/>
      <c r="H869" s="47"/>
      <c r="I869" s="47"/>
      <c r="J869" s="47"/>
      <c r="K869" s="47"/>
      <c r="L869" s="47"/>
      <c r="M869" s="47"/>
      <c r="N869" s="47"/>
      <c r="O869" s="47"/>
      <c r="P869" s="47"/>
      <c r="Q869" s="47"/>
      <c r="R869" s="47"/>
      <c r="S869" s="47"/>
      <c r="T869" s="47"/>
      <c r="U869" s="47"/>
      <c r="V869" s="47"/>
      <c r="W869" s="47"/>
      <c r="X869" s="47"/>
      <c r="Y869" s="47"/>
      <c r="Z869" s="47"/>
      <c r="AA869" s="47"/>
      <c r="AB869" s="47"/>
      <c r="AC869" s="47"/>
      <c r="AD869" s="47"/>
    </row>
    <row r="870" spans="1:30" ht="12.75" customHeight="1" x14ac:dyDescent="0.2">
      <c r="A870" s="47"/>
      <c r="B870" s="47"/>
      <c r="C870" s="47"/>
      <c r="D870" s="47"/>
      <c r="E870" s="47"/>
      <c r="F870" s="47"/>
      <c r="G870" s="47"/>
      <c r="H870" s="47"/>
      <c r="I870" s="47"/>
      <c r="J870" s="47"/>
      <c r="K870" s="47"/>
      <c r="L870" s="47"/>
      <c r="M870" s="47"/>
      <c r="N870" s="47"/>
      <c r="O870" s="47"/>
      <c r="P870" s="47"/>
      <c r="Q870" s="47"/>
      <c r="R870" s="47"/>
      <c r="S870" s="47"/>
      <c r="T870" s="47"/>
      <c r="U870" s="47"/>
      <c r="V870" s="47"/>
      <c r="W870" s="47"/>
      <c r="X870" s="47"/>
      <c r="Y870" s="47"/>
      <c r="Z870" s="47"/>
      <c r="AA870" s="47"/>
      <c r="AB870" s="47"/>
      <c r="AC870" s="47"/>
      <c r="AD870" s="47"/>
    </row>
    <row r="871" spans="1:30" ht="12.75" customHeight="1" x14ac:dyDescent="0.2">
      <c r="A871" s="47"/>
      <c r="B871" s="47"/>
      <c r="C871" s="47"/>
      <c r="D871" s="47"/>
      <c r="E871" s="47"/>
      <c r="F871" s="47"/>
      <c r="G871" s="47"/>
      <c r="H871" s="47"/>
      <c r="I871" s="47"/>
      <c r="J871" s="47"/>
      <c r="K871" s="47"/>
      <c r="L871" s="47"/>
      <c r="M871" s="47"/>
      <c r="N871" s="47"/>
      <c r="O871" s="47"/>
      <c r="P871" s="47"/>
      <c r="Q871" s="47"/>
      <c r="R871" s="47"/>
      <c r="S871" s="47"/>
      <c r="T871" s="47"/>
      <c r="U871" s="47"/>
      <c r="V871" s="47"/>
      <c r="W871" s="47"/>
      <c r="X871" s="47"/>
      <c r="Y871" s="47"/>
      <c r="Z871" s="47"/>
      <c r="AA871" s="47"/>
      <c r="AB871" s="47"/>
      <c r="AC871" s="47"/>
      <c r="AD871" s="47"/>
    </row>
    <row r="872" spans="1:30" ht="12.75" customHeight="1" x14ac:dyDescent="0.2">
      <c r="A872" s="47"/>
      <c r="B872" s="47"/>
      <c r="C872" s="47"/>
      <c r="D872" s="47"/>
      <c r="E872" s="47"/>
      <c r="F872" s="47"/>
      <c r="G872" s="47"/>
      <c r="H872" s="47"/>
      <c r="I872" s="47"/>
      <c r="J872" s="47"/>
      <c r="K872" s="47"/>
      <c r="L872" s="47"/>
      <c r="M872" s="47"/>
      <c r="N872" s="47"/>
      <c r="O872" s="47"/>
      <c r="P872" s="47"/>
      <c r="Q872" s="47"/>
      <c r="R872" s="47"/>
      <c r="S872" s="47"/>
      <c r="T872" s="47"/>
      <c r="U872" s="47"/>
      <c r="V872" s="47"/>
      <c r="W872" s="47"/>
      <c r="X872" s="47"/>
      <c r="Y872" s="47"/>
      <c r="Z872" s="47"/>
      <c r="AA872" s="47"/>
      <c r="AB872" s="47"/>
      <c r="AC872" s="47"/>
      <c r="AD872" s="47"/>
    </row>
    <row r="873" spans="1:30" ht="12.75" customHeight="1" x14ac:dyDescent="0.2">
      <c r="A873" s="47"/>
      <c r="B873" s="47"/>
      <c r="C873" s="47"/>
      <c r="D873" s="47"/>
      <c r="E873" s="47"/>
      <c r="F873" s="47"/>
      <c r="G873" s="47"/>
      <c r="H873" s="47"/>
      <c r="I873" s="47"/>
      <c r="J873" s="47"/>
      <c r="K873" s="47"/>
      <c r="L873" s="47"/>
      <c r="M873" s="47"/>
      <c r="N873" s="47"/>
      <c r="O873" s="47"/>
      <c r="P873" s="47"/>
      <c r="Q873" s="47"/>
      <c r="R873" s="47"/>
      <c r="S873" s="47"/>
      <c r="T873" s="47"/>
      <c r="U873" s="47"/>
      <c r="V873" s="47"/>
      <c r="W873" s="47"/>
      <c r="X873" s="47"/>
      <c r="Y873" s="47"/>
      <c r="Z873" s="47"/>
      <c r="AA873" s="47"/>
      <c r="AB873" s="47"/>
      <c r="AC873" s="47"/>
      <c r="AD873" s="47"/>
    </row>
    <row r="874" spans="1:30" ht="12.75" customHeight="1" x14ac:dyDescent="0.2">
      <c r="A874" s="47"/>
      <c r="B874" s="47"/>
      <c r="C874" s="47"/>
      <c r="D874" s="47"/>
      <c r="E874" s="47"/>
      <c r="F874" s="47"/>
      <c r="G874" s="47"/>
      <c r="H874" s="47"/>
      <c r="I874" s="47"/>
      <c r="J874" s="47"/>
      <c r="K874" s="47"/>
      <c r="L874" s="47"/>
      <c r="M874" s="47"/>
      <c r="N874" s="47"/>
      <c r="O874" s="47"/>
      <c r="P874" s="47"/>
      <c r="Q874" s="47"/>
      <c r="R874" s="47"/>
      <c r="S874" s="47"/>
      <c r="T874" s="47"/>
      <c r="U874" s="47"/>
      <c r="V874" s="47"/>
      <c r="W874" s="47"/>
      <c r="X874" s="47"/>
      <c r="Y874" s="47"/>
      <c r="Z874" s="47"/>
      <c r="AA874" s="47"/>
      <c r="AB874" s="47"/>
      <c r="AC874" s="47"/>
      <c r="AD874" s="47"/>
    </row>
    <row r="875" spans="1:30" ht="12.75" customHeight="1" x14ac:dyDescent="0.2">
      <c r="A875" s="47"/>
      <c r="B875" s="47"/>
      <c r="C875" s="47"/>
      <c r="D875" s="47"/>
      <c r="E875" s="47"/>
      <c r="F875" s="47"/>
      <c r="G875" s="47"/>
      <c r="H875" s="47"/>
      <c r="I875" s="47"/>
      <c r="J875" s="47"/>
      <c r="K875" s="47"/>
      <c r="L875" s="47"/>
      <c r="M875" s="47"/>
      <c r="N875" s="47"/>
      <c r="O875" s="47"/>
      <c r="P875" s="47"/>
      <c r="Q875" s="47"/>
      <c r="R875" s="47"/>
      <c r="S875" s="47"/>
      <c r="T875" s="47"/>
      <c r="U875" s="47"/>
      <c r="V875" s="47"/>
      <c r="W875" s="47"/>
      <c r="X875" s="47"/>
      <c r="Y875" s="47"/>
      <c r="Z875" s="47"/>
      <c r="AA875" s="47"/>
      <c r="AB875" s="47"/>
      <c r="AC875" s="47"/>
      <c r="AD875" s="47"/>
    </row>
    <row r="876" spans="1:30" ht="12.75" customHeight="1" x14ac:dyDescent="0.2">
      <c r="A876" s="47"/>
      <c r="B876" s="47"/>
      <c r="C876" s="47"/>
      <c r="D876" s="47"/>
      <c r="E876" s="47"/>
      <c r="F876" s="47"/>
      <c r="G876" s="47"/>
      <c r="H876" s="47"/>
      <c r="I876" s="47"/>
      <c r="J876" s="47"/>
      <c r="K876" s="47"/>
      <c r="L876" s="47"/>
      <c r="M876" s="47"/>
      <c r="N876" s="47"/>
      <c r="O876" s="47"/>
      <c r="P876" s="47"/>
      <c r="Q876" s="47"/>
      <c r="R876" s="47"/>
      <c r="S876" s="47"/>
      <c r="T876" s="47"/>
      <c r="U876" s="47"/>
      <c r="V876" s="47"/>
      <c r="W876" s="47"/>
      <c r="X876" s="47"/>
      <c r="Y876" s="47"/>
      <c r="Z876" s="47"/>
      <c r="AA876" s="47"/>
      <c r="AB876" s="47"/>
      <c r="AC876" s="47"/>
      <c r="AD876" s="47"/>
    </row>
    <row r="877" spans="1:30" ht="12.75" customHeight="1" x14ac:dyDescent="0.2">
      <c r="A877" s="47"/>
      <c r="B877" s="47"/>
      <c r="C877" s="47"/>
      <c r="D877" s="47"/>
      <c r="E877" s="47"/>
      <c r="F877" s="47"/>
      <c r="G877" s="47"/>
      <c r="H877" s="47"/>
      <c r="I877" s="47"/>
      <c r="J877" s="47"/>
      <c r="K877" s="47"/>
      <c r="L877" s="47"/>
      <c r="M877" s="47"/>
      <c r="N877" s="47"/>
      <c r="O877" s="47"/>
      <c r="P877" s="47"/>
      <c r="Q877" s="47"/>
      <c r="R877" s="47"/>
      <c r="S877" s="47"/>
      <c r="T877" s="47"/>
      <c r="U877" s="47"/>
      <c r="V877" s="47"/>
      <c r="W877" s="47"/>
      <c r="X877" s="47"/>
      <c r="Y877" s="47"/>
      <c r="Z877" s="47"/>
      <c r="AA877" s="47"/>
      <c r="AB877" s="47"/>
      <c r="AC877" s="47"/>
      <c r="AD877" s="47"/>
    </row>
    <row r="878" spans="1:30" ht="12.75" customHeight="1" x14ac:dyDescent="0.2">
      <c r="A878" s="47"/>
      <c r="B878" s="47"/>
      <c r="C878" s="47"/>
      <c r="D878" s="47"/>
      <c r="E878" s="47"/>
      <c r="F878" s="47"/>
      <c r="G878" s="47"/>
      <c r="H878" s="47"/>
      <c r="I878" s="47"/>
      <c r="J878" s="47"/>
      <c r="K878" s="47"/>
      <c r="L878" s="47"/>
      <c r="M878" s="47"/>
      <c r="N878" s="47"/>
      <c r="O878" s="47"/>
      <c r="P878" s="47"/>
      <c r="Q878" s="47"/>
      <c r="R878" s="47"/>
      <c r="S878" s="47"/>
      <c r="T878" s="47"/>
      <c r="U878" s="47"/>
      <c r="V878" s="47"/>
      <c r="W878" s="47"/>
      <c r="X878" s="47"/>
      <c r="Y878" s="47"/>
      <c r="Z878" s="47"/>
      <c r="AA878" s="47"/>
      <c r="AB878" s="47"/>
      <c r="AC878" s="47"/>
      <c r="AD878" s="47"/>
    </row>
    <row r="879" spans="1:30" ht="12.75" customHeight="1" x14ac:dyDescent="0.2">
      <c r="A879" s="47"/>
      <c r="B879" s="47"/>
      <c r="C879" s="47"/>
      <c r="D879" s="47"/>
      <c r="E879" s="47"/>
      <c r="F879" s="47"/>
      <c r="G879" s="47"/>
      <c r="H879" s="47"/>
      <c r="I879" s="47"/>
      <c r="J879" s="47"/>
      <c r="K879" s="47"/>
      <c r="L879" s="47"/>
      <c r="M879" s="47"/>
      <c r="N879" s="47"/>
      <c r="O879" s="47"/>
      <c r="P879" s="47"/>
      <c r="Q879" s="47"/>
      <c r="R879" s="47"/>
      <c r="S879" s="47"/>
      <c r="T879" s="47"/>
      <c r="U879" s="47"/>
      <c r="V879" s="47"/>
      <c r="W879" s="47"/>
      <c r="X879" s="47"/>
      <c r="Y879" s="47"/>
      <c r="Z879" s="47"/>
      <c r="AA879" s="47"/>
      <c r="AB879" s="47"/>
      <c r="AC879" s="47"/>
      <c r="AD879" s="47"/>
    </row>
    <row r="880" spans="1:30" ht="12.75" customHeight="1" x14ac:dyDescent="0.2">
      <c r="A880" s="47"/>
      <c r="B880" s="47"/>
      <c r="C880" s="47"/>
      <c r="D880" s="47"/>
      <c r="E880" s="47"/>
      <c r="F880" s="47"/>
      <c r="G880" s="47"/>
      <c r="H880" s="47"/>
      <c r="I880" s="47"/>
      <c r="J880" s="47"/>
      <c r="K880" s="47"/>
      <c r="L880" s="47"/>
      <c r="M880" s="47"/>
      <c r="N880" s="47"/>
      <c r="O880" s="47"/>
      <c r="P880" s="47"/>
      <c r="Q880" s="47"/>
      <c r="R880" s="47"/>
      <c r="S880" s="47"/>
      <c r="T880" s="47"/>
      <c r="U880" s="47"/>
      <c r="V880" s="47"/>
      <c r="W880" s="47"/>
      <c r="X880" s="47"/>
      <c r="Y880" s="47"/>
      <c r="Z880" s="47"/>
      <c r="AA880" s="47"/>
      <c r="AB880" s="47"/>
      <c r="AC880" s="47"/>
      <c r="AD880" s="47"/>
    </row>
    <row r="881" spans="1:30" ht="12.75" customHeight="1" x14ac:dyDescent="0.2">
      <c r="A881" s="47"/>
      <c r="B881" s="47"/>
      <c r="C881" s="47"/>
      <c r="D881" s="47"/>
      <c r="E881" s="47"/>
      <c r="F881" s="47"/>
      <c r="G881" s="47"/>
      <c r="H881" s="47"/>
      <c r="I881" s="47"/>
      <c r="J881" s="47"/>
      <c r="K881" s="47"/>
      <c r="L881" s="47"/>
      <c r="M881" s="47"/>
      <c r="N881" s="47"/>
      <c r="O881" s="47"/>
      <c r="P881" s="47"/>
      <c r="Q881" s="47"/>
      <c r="R881" s="47"/>
      <c r="S881" s="47"/>
      <c r="T881" s="47"/>
      <c r="U881" s="47"/>
      <c r="V881" s="47"/>
      <c r="W881" s="47"/>
      <c r="X881" s="47"/>
      <c r="Y881" s="47"/>
      <c r="Z881" s="47"/>
      <c r="AA881" s="47"/>
      <c r="AB881" s="47"/>
      <c r="AC881" s="47"/>
      <c r="AD881" s="47"/>
    </row>
    <row r="882" spans="1:30" ht="12.75" customHeight="1" x14ac:dyDescent="0.2">
      <c r="A882" s="47"/>
      <c r="B882" s="47"/>
      <c r="C882" s="47"/>
      <c r="D882" s="47"/>
      <c r="E882" s="47"/>
      <c r="F882" s="47"/>
      <c r="G882" s="47"/>
      <c r="H882" s="47"/>
      <c r="I882" s="47"/>
      <c r="J882" s="47"/>
      <c r="K882" s="47"/>
      <c r="L882" s="47"/>
      <c r="M882" s="47"/>
      <c r="N882" s="47"/>
      <c r="O882" s="47"/>
      <c r="P882" s="47"/>
      <c r="Q882" s="47"/>
      <c r="R882" s="47"/>
      <c r="S882" s="47"/>
      <c r="T882" s="47"/>
      <c r="U882" s="47"/>
      <c r="V882" s="47"/>
      <c r="W882" s="47"/>
      <c r="X882" s="47"/>
      <c r="Y882" s="47"/>
      <c r="Z882" s="47"/>
      <c r="AA882" s="47"/>
      <c r="AB882" s="47"/>
      <c r="AC882" s="47"/>
      <c r="AD882" s="47"/>
    </row>
    <row r="883" spans="1:30" ht="12.75" customHeight="1" x14ac:dyDescent="0.2">
      <c r="A883" s="47"/>
      <c r="B883" s="47"/>
      <c r="C883" s="47"/>
      <c r="D883" s="47"/>
      <c r="E883" s="47"/>
      <c r="F883" s="47"/>
      <c r="G883" s="47"/>
      <c r="H883" s="47"/>
      <c r="I883" s="47"/>
      <c r="J883" s="47"/>
      <c r="K883" s="47"/>
      <c r="L883" s="47"/>
      <c r="M883" s="47"/>
      <c r="N883" s="47"/>
      <c r="O883" s="47"/>
      <c r="P883" s="47"/>
      <c r="Q883" s="47"/>
      <c r="R883" s="47"/>
      <c r="S883" s="47"/>
      <c r="T883" s="47"/>
      <c r="U883" s="47"/>
      <c r="V883" s="47"/>
      <c r="W883" s="47"/>
      <c r="X883" s="47"/>
      <c r="Y883" s="47"/>
      <c r="Z883" s="47"/>
      <c r="AA883" s="47"/>
      <c r="AB883" s="47"/>
      <c r="AC883" s="47"/>
      <c r="AD883" s="47"/>
    </row>
    <row r="884" spans="1:30" ht="12.75" customHeight="1" x14ac:dyDescent="0.2">
      <c r="A884" s="47"/>
      <c r="B884" s="47"/>
      <c r="C884" s="47"/>
      <c r="D884" s="47"/>
      <c r="E884" s="47"/>
      <c r="F884" s="47"/>
      <c r="G884" s="47"/>
      <c r="H884" s="47"/>
      <c r="I884" s="47"/>
      <c r="J884" s="47"/>
      <c r="K884" s="47"/>
      <c r="L884" s="47"/>
      <c r="M884" s="47"/>
      <c r="N884" s="47"/>
      <c r="O884" s="47"/>
      <c r="P884" s="47"/>
      <c r="Q884" s="47"/>
      <c r="R884" s="47"/>
      <c r="S884" s="47"/>
      <c r="T884" s="47"/>
      <c r="U884" s="47"/>
      <c r="V884" s="47"/>
      <c r="W884" s="47"/>
      <c r="X884" s="47"/>
      <c r="Y884" s="47"/>
      <c r="Z884" s="47"/>
      <c r="AA884" s="47"/>
      <c r="AB884" s="47"/>
      <c r="AC884" s="47"/>
      <c r="AD884" s="47"/>
    </row>
    <row r="885" spans="1:30" ht="12.75" customHeight="1" x14ac:dyDescent="0.2">
      <c r="A885" s="47"/>
      <c r="B885" s="47"/>
      <c r="C885" s="47"/>
      <c r="D885" s="47"/>
      <c r="E885" s="47"/>
      <c r="F885" s="47"/>
      <c r="G885" s="47"/>
      <c r="H885" s="47"/>
      <c r="I885" s="47"/>
      <c r="J885" s="47"/>
      <c r="K885" s="47"/>
      <c r="L885" s="47"/>
      <c r="M885" s="47"/>
      <c r="N885" s="47"/>
      <c r="O885" s="47"/>
      <c r="P885" s="47"/>
      <c r="Q885" s="47"/>
      <c r="R885" s="47"/>
      <c r="S885" s="47"/>
      <c r="T885" s="47"/>
      <c r="U885" s="47"/>
      <c r="V885" s="47"/>
      <c r="W885" s="47"/>
      <c r="X885" s="47"/>
      <c r="Y885" s="47"/>
      <c r="Z885" s="47"/>
      <c r="AA885" s="47"/>
      <c r="AB885" s="47"/>
      <c r="AC885" s="47"/>
      <c r="AD885" s="47"/>
    </row>
    <row r="886" spans="1:30" ht="12.75" customHeight="1" x14ac:dyDescent="0.2">
      <c r="A886" s="47"/>
      <c r="B886" s="47"/>
      <c r="C886" s="47"/>
      <c r="D886" s="47"/>
      <c r="E886" s="47"/>
      <c r="F886" s="47"/>
      <c r="G886" s="47"/>
      <c r="H886" s="47"/>
      <c r="I886" s="47"/>
      <c r="J886" s="47"/>
      <c r="K886" s="47"/>
      <c r="L886" s="47"/>
      <c r="M886" s="47"/>
      <c r="N886" s="47"/>
      <c r="O886" s="47"/>
      <c r="P886" s="47"/>
      <c r="Q886" s="47"/>
      <c r="R886" s="47"/>
      <c r="S886" s="47"/>
      <c r="T886" s="47"/>
      <c r="U886" s="47"/>
      <c r="V886" s="47"/>
      <c r="W886" s="47"/>
      <c r="X886" s="47"/>
      <c r="Y886" s="47"/>
      <c r="Z886" s="47"/>
      <c r="AA886" s="47"/>
      <c r="AB886" s="47"/>
      <c r="AC886" s="47"/>
      <c r="AD886" s="47"/>
    </row>
    <row r="887" spans="1:30" ht="12.75" customHeight="1" x14ac:dyDescent="0.2">
      <c r="A887" s="47"/>
      <c r="B887" s="47"/>
      <c r="C887" s="47"/>
      <c r="D887" s="47"/>
      <c r="E887" s="47"/>
      <c r="F887" s="47"/>
      <c r="G887" s="47"/>
      <c r="H887" s="47"/>
      <c r="I887" s="47"/>
      <c r="J887" s="47"/>
      <c r="K887" s="47"/>
      <c r="L887" s="47"/>
      <c r="M887" s="47"/>
      <c r="N887" s="47"/>
      <c r="O887" s="47"/>
      <c r="P887" s="47"/>
      <c r="Q887" s="47"/>
      <c r="R887" s="47"/>
      <c r="S887" s="47"/>
      <c r="T887" s="47"/>
      <c r="U887" s="47"/>
      <c r="V887" s="47"/>
      <c r="W887" s="47"/>
      <c r="X887" s="47"/>
      <c r="Y887" s="47"/>
      <c r="Z887" s="47"/>
      <c r="AA887" s="47"/>
      <c r="AB887" s="47"/>
      <c r="AC887" s="47"/>
      <c r="AD887" s="47"/>
    </row>
    <row r="888" spans="1:30" ht="12.75" customHeight="1" x14ac:dyDescent="0.2">
      <c r="A888" s="47"/>
      <c r="B888" s="47"/>
      <c r="C888" s="47"/>
      <c r="D888" s="47"/>
      <c r="E888" s="47"/>
      <c r="F888" s="47"/>
      <c r="G888" s="47"/>
      <c r="H888" s="47"/>
      <c r="I888" s="47"/>
      <c r="J888" s="47"/>
      <c r="K888" s="47"/>
      <c r="L888" s="47"/>
      <c r="M888" s="47"/>
      <c r="N888" s="47"/>
      <c r="O888" s="47"/>
      <c r="P888" s="47"/>
      <c r="Q888" s="47"/>
      <c r="R888" s="47"/>
      <c r="S888" s="47"/>
      <c r="T888" s="47"/>
      <c r="U888" s="47"/>
      <c r="V888" s="47"/>
      <c r="W888" s="47"/>
      <c r="X888" s="47"/>
      <c r="Y888" s="47"/>
      <c r="Z888" s="47"/>
      <c r="AA888" s="47"/>
      <c r="AB888" s="47"/>
      <c r="AC888" s="47"/>
      <c r="AD888" s="47"/>
    </row>
    <row r="889" spans="1:30" ht="12.75" customHeight="1" x14ac:dyDescent="0.2">
      <c r="A889" s="47"/>
      <c r="B889" s="47"/>
      <c r="C889" s="47"/>
      <c r="D889" s="47"/>
      <c r="E889" s="47"/>
      <c r="F889" s="47"/>
      <c r="G889" s="47"/>
      <c r="H889" s="47"/>
      <c r="I889" s="47"/>
      <c r="J889" s="47"/>
      <c r="K889" s="47"/>
      <c r="L889" s="47"/>
      <c r="M889" s="47"/>
      <c r="N889" s="47"/>
      <c r="O889" s="47"/>
      <c r="P889" s="47"/>
      <c r="Q889" s="47"/>
      <c r="R889" s="47"/>
      <c r="S889" s="47"/>
      <c r="T889" s="47"/>
      <c r="U889" s="47"/>
      <c r="V889" s="47"/>
      <c r="W889" s="47"/>
      <c r="X889" s="47"/>
      <c r="Y889" s="47"/>
      <c r="Z889" s="47"/>
      <c r="AA889" s="47"/>
      <c r="AB889" s="47"/>
      <c r="AC889" s="47"/>
      <c r="AD889" s="47"/>
    </row>
    <row r="890" spans="1:30" ht="12.75" customHeight="1" x14ac:dyDescent="0.2">
      <c r="A890" s="47"/>
      <c r="B890" s="47"/>
      <c r="C890" s="47"/>
      <c r="D890" s="47"/>
      <c r="E890" s="47"/>
      <c r="F890" s="47"/>
      <c r="G890" s="47"/>
      <c r="H890" s="47"/>
      <c r="I890" s="47"/>
      <c r="J890" s="47"/>
      <c r="K890" s="47"/>
      <c r="L890" s="47"/>
      <c r="M890" s="47"/>
      <c r="N890" s="47"/>
      <c r="O890" s="47"/>
      <c r="P890" s="47"/>
      <c r="Q890" s="47"/>
      <c r="R890" s="47"/>
      <c r="S890" s="47"/>
      <c r="T890" s="47"/>
      <c r="U890" s="47"/>
      <c r="V890" s="47"/>
      <c r="W890" s="47"/>
      <c r="X890" s="47"/>
      <c r="Y890" s="47"/>
      <c r="Z890" s="47"/>
      <c r="AA890" s="47"/>
      <c r="AB890" s="47"/>
      <c r="AC890" s="47"/>
      <c r="AD890" s="47"/>
    </row>
    <row r="891" spans="1:30" ht="12.75" customHeight="1" x14ac:dyDescent="0.2">
      <c r="A891" s="47"/>
      <c r="B891" s="47"/>
      <c r="C891" s="47"/>
      <c r="D891" s="47"/>
      <c r="E891" s="47"/>
      <c r="F891" s="47"/>
      <c r="G891" s="47"/>
      <c r="H891" s="47"/>
      <c r="I891" s="47"/>
      <c r="J891" s="47"/>
      <c r="K891" s="47"/>
      <c r="L891" s="47"/>
      <c r="M891" s="47"/>
      <c r="N891" s="47"/>
      <c r="O891" s="47"/>
      <c r="P891" s="47"/>
      <c r="Q891" s="47"/>
      <c r="R891" s="47"/>
      <c r="S891" s="47"/>
      <c r="T891" s="47"/>
      <c r="U891" s="47"/>
      <c r="V891" s="47"/>
      <c r="W891" s="47"/>
      <c r="X891" s="47"/>
      <c r="Y891" s="47"/>
      <c r="Z891" s="47"/>
      <c r="AA891" s="47"/>
      <c r="AB891" s="47"/>
      <c r="AC891" s="47"/>
      <c r="AD891" s="47"/>
    </row>
    <row r="892" spans="1:30" ht="12.75" customHeight="1" x14ac:dyDescent="0.2">
      <c r="A892" s="47"/>
      <c r="B892" s="47"/>
      <c r="C892" s="47"/>
      <c r="D892" s="47"/>
      <c r="E892" s="47"/>
      <c r="F892" s="47"/>
      <c r="G892" s="47"/>
      <c r="H892" s="47"/>
      <c r="I892" s="47"/>
      <c r="J892" s="47"/>
      <c r="K892" s="47"/>
      <c r="L892" s="47"/>
      <c r="M892" s="47"/>
      <c r="N892" s="47"/>
      <c r="O892" s="47"/>
      <c r="P892" s="47"/>
      <c r="Q892" s="47"/>
      <c r="R892" s="47"/>
      <c r="S892" s="47"/>
      <c r="T892" s="47"/>
      <c r="U892" s="47"/>
      <c r="V892" s="47"/>
      <c r="W892" s="47"/>
      <c r="X892" s="47"/>
      <c r="Y892" s="47"/>
      <c r="Z892" s="47"/>
      <c r="AA892" s="47"/>
      <c r="AB892" s="47"/>
      <c r="AC892" s="47"/>
      <c r="AD892" s="47"/>
    </row>
    <row r="893" spans="1:30" ht="12.75" customHeight="1" x14ac:dyDescent="0.2">
      <c r="A893" s="47"/>
      <c r="B893" s="47"/>
      <c r="C893" s="47"/>
      <c r="D893" s="47"/>
      <c r="E893" s="47"/>
      <c r="F893" s="47"/>
      <c r="G893" s="47"/>
      <c r="H893" s="47"/>
      <c r="I893" s="47"/>
      <c r="J893" s="47"/>
      <c r="K893" s="47"/>
      <c r="L893" s="47"/>
      <c r="M893" s="47"/>
      <c r="N893" s="47"/>
      <c r="O893" s="47"/>
      <c r="P893" s="47"/>
      <c r="Q893" s="47"/>
      <c r="R893" s="47"/>
      <c r="S893" s="47"/>
      <c r="T893" s="47"/>
      <c r="U893" s="47"/>
      <c r="V893" s="47"/>
      <c r="W893" s="47"/>
      <c r="X893" s="47"/>
      <c r="Y893" s="47"/>
      <c r="Z893" s="47"/>
      <c r="AA893" s="47"/>
      <c r="AB893" s="47"/>
      <c r="AC893" s="47"/>
      <c r="AD893" s="47"/>
    </row>
    <row r="894" spans="1:30" ht="12.75" customHeight="1" x14ac:dyDescent="0.2">
      <c r="A894" s="47"/>
      <c r="B894" s="47"/>
      <c r="C894" s="47"/>
      <c r="D894" s="47"/>
      <c r="E894" s="47"/>
      <c r="F894" s="47"/>
      <c r="G894" s="47"/>
      <c r="H894" s="47"/>
      <c r="I894" s="47"/>
      <c r="J894" s="47"/>
      <c r="K894" s="47"/>
      <c r="L894" s="47"/>
      <c r="M894" s="47"/>
      <c r="N894" s="47"/>
      <c r="O894" s="47"/>
      <c r="P894" s="47"/>
      <c r="Q894" s="47"/>
      <c r="R894" s="47"/>
      <c r="S894" s="47"/>
      <c r="T894" s="47"/>
      <c r="U894" s="47"/>
      <c r="V894" s="47"/>
      <c r="W894" s="47"/>
      <c r="X894" s="47"/>
      <c r="Y894" s="47"/>
      <c r="Z894" s="47"/>
      <c r="AA894" s="47"/>
      <c r="AB894" s="47"/>
      <c r="AC894" s="47"/>
      <c r="AD894" s="47"/>
    </row>
    <row r="895" spans="1:30" ht="12.75" customHeight="1" x14ac:dyDescent="0.2">
      <c r="A895" s="47"/>
      <c r="B895" s="47"/>
      <c r="C895" s="47"/>
      <c r="D895" s="47"/>
      <c r="E895" s="47"/>
      <c r="F895" s="47"/>
      <c r="G895" s="47"/>
      <c r="H895" s="47"/>
      <c r="I895" s="47"/>
      <c r="J895" s="47"/>
      <c r="K895" s="47"/>
      <c r="L895" s="47"/>
      <c r="M895" s="47"/>
      <c r="N895" s="47"/>
      <c r="O895" s="47"/>
      <c r="P895" s="47"/>
      <c r="Q895" s="47"/>
      <c r="R895" s="47"/>
      <c r="S895" s="47"/>
      <c r="T895" s="47"/>
      <c r="U895" s="47"/>
      <c r="V895" s="47"/>
      <c r="W895" s="47"/>
      <c r="X895" s="47"/>
      <c r="Y895" s="47"/>
      <c r="Z895" s="47"/>
      <c r="AA895" s="47"/>
      <c r="AB895" s="47"/>
      <c r="AC895" s="47"/>
      <c r="AD895" s="47"/>
    </row>
    <row r="896" spans="1:30" ht="12.75" customHeight="1" x14ac:dyDescent="0.2">
      <c r="A896" s="47"/>
      <c r="B896" s="47"/>
      <c r="C896" s="47"/>
      <c r="D896" s="47"/>
      <c r="E896" s="47"/>
      <c r="F896" s="47"/>
      <c r="G896" s="47"/>
      <c r="H896" s="47"/>
      <c r="I896" s="47"/>
      <c r="J896" s="47"/>
      <c r="K896" s="47"/>
      <c r="L896" s="47"/>
      <c r="M896" s="47"/>
      <c r="N896" s="47"/>
      <c r="O896" s="47"/>
      <c r="P896" s="47"/>
      <c r="Q896" s="47"/>
      <c r="R896" s="47"/>
      <c r="S896" s="47"/>
      <c r="T896" s="47"/>
      <c r="U896" s="47"/>
      <c r="V896" s="47"/>
      <c r="W896" s="47"/>
      <c r="X896" s="47"/>
      <c r="Y896" s="47"/>
      <c r="Z896" s="47"/>
      <c r="AA896" s="47"/>
      <c r="AB896" s="47"/>
      <c r="AC896" s="47"/>
      <c r="AD896" s="47"/>
    </row>
    <row r="897" spans="1:30" ht="12.75" customHeight="1" x14ac:dyDescent="0.2">
      <c r="A897" s="47"/>
      <c r="B897" s="47"/>
      <c r="C897" s="47"/>
      <c r="D897" s="47"/>
      <c r="E897" s="47"/>
      <c r="F897" s="47"/>
      <c r="G897" s="47"/>
      <c r="H897" s="47"/>
      <c r="I897" s="47"/>
      <c r="J897" s="47"/>
      <c r="K897" s="47"/>
      <c r="L897" s="47"/>
      <c r="M897" s="47"/>
      <c r="N897" s="47"/>
      <c r="O897" s="47"/>
      <c r="P897" s="47"/>
      <c r="Q897" s="47"/>
      <c r="R897" s="47"/>
      <c r="S897" s="47"/>
      <c r="T897" s="47"/>
      <c r="U897" s="47"/>
      <c r="V897" s="47"/>
      <c r="W897" s="47"/>
      <c r="X897" s="47"/>
      <c r="Y897" s="47"/>
      <c r="Z897" s="47"/>
      <c r="AA897" s="47"/>
      <c r="AB897" s="47"/>
      <c r="AC897" s="47"/>
      <c r="AD897" s="47"/>
    </row>
    <row r="898" spans="1:30" ht="12.75" customHeight="1" x14ac:dyDescent="0.2">
      <c r="A898" s="47"/>
      <c r="B898" s="47"/>
      <c r="C898" s="47"/>
      <c r="D898" s="47"/>
      <c r="E898" s="47"/>
      <c r="F898" s="47"/>
      <c r="G898" s="47"/>
      <c r="H898" s="47"/>
      <c r="I898" s="47"/>
      <c r="J898" s="47"/>
      <c r="K898" s="47"/>
      <c r="L898" s="47"/>
      <c r="M898" s="47"/>
      <c r="N898" s="47"/>
      <c r="O898" s="47"/>
      <c r="P898" s="47"/>
      <c r="Q898" s="47"/>
      <c r="R898" s="47"/>
      <c r="S898" s="47"/>
      <c r="T898" s="47"/>
      <c r="U898" s="47"/>
      <c r="V898" s="47"/>
      <c r="W898" s="47"/>
      <c r="X898" s="47"/>
      <c r="Y898" s="47"/>
      <c r="Z898" s="47"/>
      <c r="AA898" s="47"/>
      <c r="AB898" s="47"/>
      <c r="AC898" s="47"/>
      <c r="AD898" s="47"/>
    </row>
    <row r="899" spans="1:30" ht="12.75" customHeight="1" x14ac:dyDescent="0.2">
      <c r="A899" s="47"/>
      <c r="B899" s="47"/>
      <c r="C899" s="47"/>
      <c r="D899" s="47"/>
      <c r="E899" s="47"/>
      <c r="F899" s="47"/>
      <c r="G899" s="47"/>
      <c r="H899" s="47"/>
      <c r="I899" s="47"/>
      <c r="J899" s="47"/>
      <c r="K899" s="47"/>
      <c r="L899" s="47"/>
      <c r="M899" s="47"/>
      <c r="N899" s="47"/>
      <c r="O899" s="47"/>
      <c r="P899" s="47"/>
      <c r="Q899" s="47"/>
      <c r="R899" s="47"/>
      <c r="S899" s="47"/>
      <c r="T899" s="47"/>
      <c r="U899" s="47"/>
      <c r="V899" s="47"/>
      <c r="W899" s="47"/>
      <c r="X899" s="47"/>
      <c r="Y899" s="47"/>
      <c r="Z899" s="47"/>
      <c r="AA899" s="47"/>
      <c r="AB899" s="47"/>
      <c r="AC899" s="47"/>
      <c r="AD899" s="47"/>
    </row>
    <row r="900" spans="1:30" ht="12.75" customHeight="1" x14ac:dyDescent="0.2">
      <c r="A900" s="47"/>
      <c r="B900" s="47"/>
      <c r="C900" s="47"/>
      <c r="D900" s="47"/>
      <c r="E900" s="47"/>
      <c r="F900" s="47"/>
      <c r="G900" s="47"/>
      <c r="H900" s="47"/>
      <c r="I900" s="47"/>
      <c r="J900" s="47"/>
      <c r="K900" s="47"/>
      <c r="L900" s="47"/>
      <c r="M900" s="47"/>
      <c r="N900" s="47"/>
      <c r="O900" s="47"/>
      <c r="P900" s="47"/>
      <c r="Q900" s="47"/>
      <c r="R900" s="47"/>
      <c r="S900" s="47"/>
      <c r="T900" s="47"/>
      <c r="U900" s="47"/>
      <c r="V900" s="47"/>
      <c r="W900" s="47"/>
      <c r="X900" s="47"/>
      <c r="Y900" s="47"/>
      <c r="Z900" s="47"/>
      <c r="AA900" s="47"/>
      <c r="AB900" s="47"/>
      <c r="AC900" s="47"/>
      <c r="AD900" s="47"/>
    </row>
    <row r="901" spans="1:30" ht="12.75" customHeight="1" x14ac:dyDescent="0.2">
      <c r="A901" s="47"/>
      <c r="B901" s="47"/>
      <c r="C901" s="47"/>
      <c r="D901" s="47"/>
      <c r="E901" s="47"/>
      <c r="F901" s="47"/>
      <c r="G901" s="47"/>
      <c r="H901" s="47"/>
      <c r="I901" s="47"/>
      <c r="J901" s="47"/>
      <c r="K901" s="47"/>
      <c r="L901" s="47"/>
      <c r="M901" s="47"/>
      <c r="N901" s="47"/>
      <c r="O901" s="47"/>
      <c r="P901" s="47"/>
      <c r="Q901" s="47"/>
      <c r="R901" s="47"/>
      <c r="S901" s="47"/>
      <c r="T901" s="47"/>
      <c r="U901" s="47"/>
      <c r="V901" s="47"/>
      <c r="W901" s="47"/>
      <c r="X901" s="47"/>
      <c r="Y901" s="47"/>
      <c r="Z901" s="47"/>
      <c r="AA901" s="47"/>
      <c r="AB901" s="47"/>
      <c r="AC901" s="47"/>
      <c r="AD901" s="47"/>
    </row>
    <row r="902" spans="1:30" ht="12.75" customHeight="1" x14ac:dyDescent="0.2">
      <c r="A902" s="47"/>
      <c r="B902" s="47"/>
      <c r="C902" s="47"/>
      <c r="D902" s="47"/>
      <c r="E902" s="47"/>
      <c r="F902" s="47"/>
      <c r="G902" s="47"/>
      <c r="H902" s="47"/>
      <c r="I902" s="47"/>
      <c r="J902" s="47"/>
      <c r="K902" s="47"/>
      <c r="L902" s="47"/>
      <c r="M902" s="47"/>
      <c r="N902" s="47"/>
      <c r="O902" s="47"/>
      <c r="P902" s="47"/>
      <c r="Q902" s="47"/>
      <c r="R902" s="47"/>
      <c r="S902" s="47"/>
      <c r="T902" s="47"/>
      <c r="U902" s="47"/>
      <c r="V902" s="47"/>
      <c r="W902" s="47"/>
      <c r="X902" s="47"/>
      <c r="Y902" s="47"/>
      <c r="Z902" s="47"/>
      <c r="AA902" s="47"/>
      <c r="AB902" s="47"/>
      <c r="AC902" s="47"/>
      <c r="AD902" s="47"/>
    </row>
    <row r="903" spans="1:30" ht="12.75" customHeight="1" x14ac:dyDescent="0.2">
      <c r="A903" s="47"/>
      <c r="B903" s="47"/>
      <c r="C903" s="47"/>
      <c r="D903" s="47"/>
      <c r="E903" s="47"/>
      <c r="F903" s="47"/>
      <c r="G903" s="47"/>
      <c r="H903" s="47"/>
      <c r="I903" s="47"/>
      <c r="J903" s="47"/>
      <c r="K903" s="47"/>
      <c r="L903" s="47"/>
      <c r="M903" s="47"/>
      <c r="N903" s="47"/>
      <c r="O903" s="47"/>
      <c r="P903" s="47"/>
      <c r="Q903" s="47"/>
      <c r="R903" s="47"/>
      <c r="S903" s="47"/>
      <c r="T903" s="47"/>
      <c r="U903" s="47"/>
      <c r="V903" s="47"/>
      <c r="W903" s="47"/>
      <c r="X903" s="47"/>
      <c r="Y903" s="47"/>
      <c r="Z903" s="47"/>
      <c r="AA903" s="47"/>
      <c r="AB903" s="47"/>
      <c r="AC903" s="47"/>
      <c r="AD903" s="47"/>
    </row>
    <row r="904" spans="1:30" ht="12.75" customHeight="1" x14ac:dyDescent="0.2">
      <c r="A904" s="47"/>
      <c r="B904" s="47"/>
      <c r="C904" s="47"/>
      <c r="D904" s="47"/>
      <c r="E904" s="47"/>
      <c r="F904" s="47"/>
      <c r="G904" s="47"/>
      <c r="H904" s="47"/>
      <c r="I904" s="47"/>
      <c r="J904" s="47"/>
      <c r="K904" s="47"/>
      <c r="L904" s="47"/>
      <c r="M904" s="47"/>
      <c r="N904" s="47"/>
      <c r="O904" s="47"/>
      <c r="P904" s="47"/>
      <c r="Q904" s="47"/>
      <c r="R904" s="47"/>
      <c r="S904" s="47"/>
      <c r="T904" s="47"/>
      <c r="U904" s="47"/>
      <c r="V904" s="47"/>
      <c r="W904" s="47"/>
      <c r="X904" s="47"/>
      <c r="Y904" s="47"/>
      <c r="Z904" s="47"/>
      <c r="AA904" s="47"/>
      <c r="AB904" s="47"/>
      <c r="AC904" s="47"/>
      <c r="AD904" s="47"/>
    </row>
    <row r="905" spans="1:30" ht="12.75" customHeight="1" x14ac:dyDescent="0.2">
      <c r="A905" s="47"/>
      <c r="B905" s="47"/>
      <c r="C905" s="47"/>
      <c r="D905" s="47"/>
      <c r="E905" s="47"/>
      <c r="F905" s="47"/>
      <c r="G905" s="47"/>
      <c r="H905" s="47"/>
      <c r="I905" s="47"/>
      <c r="J905" s="47"/>
      <c r="K905" s="47"/>
      <c r="L905" s="47"/>
      <c r="M905" s="47"/>
      <c r="N905" s="47"/>
      <c r="O905" s="47"/>
      <c r="P905" s="47"/>
      <c r="Q905" s="47"/>
      <c r="R905" s="47"/>
      <c r="S905" s="47"/>
      <c r="T905" s="47"/>
      <c r="U905" s="47"/>
      <c r="V905" s="47"/>
      <c r="W905" s="47"/>
      <c r="X905" s="47"/>
      <c r="Y905" s="47"/>
      <c r="Z905" s="47"/>
      <c r="AA905" s="47"/>
      <c r="AB905" s="47"/>
      <c r="AC905" s="47"/>
      <c r="AD905" s="47"/>
    </row>
    <row r="906" spans="1:30" ht="12.75" customHeight="1" x14ac:dyDescent="0.2">
      <c r="A906" s="47"/>
      <c r="B906" s="47"/>
      <c r="C906" s="47"/>
      <c r="D906" s="47"/>
      <c r="E906" s="47"/>
      <c r="F906" s="47"/>
      <c r="G906" s="47"/>
      <c r="H906" s="47"/>
      <c r="I906" s="47"/>
      <c r="J906" s="47"/>
      <c r="K906" s="47"/>
      <c r="L906" s="47"/>
      <c r="M906" s="47"/>
      <c r="N906" s="47"/>
      <c r="O906" s="47"/>
      <c r="P906" s="47"/>
      <c r="Q906" s="47"/>
      <c r="R906" s="47"/>
      <c r="S906" s="47"/>
      <c r="T906" s="47"/>
      <c r="U906" s="47"/>
      <c r="V906" s="47"/>
      <c r="W906" s="47"/>
      <c r="X906" s="47"/>
      <c r="Y906" s="47"/>
      <c r="Z906" s="47"/>
      <c r="AA906" s="47"/>
      <c r="AB906" s="47"/>
      <c r="AC906" s="47"/>
      <c r="AD906" s="47"/>
    </row>
    <row r="907" spans="1:30" ht="12.75" customHeight="1" x14ac:dyDescent="0.2">
      <c r="A907" s="47"/>
      <c r="B907" s="47"/>
      <c r="C907" s="47"/>
      <c r="D907" s="47"/>
      <c r="E907" s="47"/>
      <c r="F907" s="47"/>
      <c r="G907" s="47"/>
      <c r="H907" s="47"/>
      <c r="I907" s="47"/>
      <c r="J907" s="47"/>
      <c r="K907" s="47"/>
      <c r="L907" s="47"/>
      <c r="M907" s="47"/>
      <c r="N907" s="47"/>
      <c r="O907" s="47"/>
      <c r="P907" s="47"/>
      <c r="Q907" s="47"/>
      <c r="R907" s="47"/>
      <c r="S907" s="47"/>
      <c r="T907" s="47"/>
      <c r="U907" s="47"/>
      <c r="V907" s="47"/>
      <c r="W907" s="47"/>
      <c r="X907" s="47"/>
      <c r="Y907" s="47"/>
      <c r="Z907" s="47"/>
      <c r="AA907" s="47"/>
      <c r="AB907" s="47"/>
      <c r="AC907" s="47"/>
      <c r="AD907" s="47"/>
    </row>
    <row r="908" spans="1:30" ht="12.75" customHeight="1" x14ac:dyDescent="0.2">
      <c r="A908" s="47"/>
      <c r="B908" s="47"/>
      <c r="C908" s="47"/>
      <c r="D908" s="47"/>
      <c r="E908" s="47"/>
      <c r="F908" s="47"/>
      <c r="G908" s="47"/>
      <c r="H908" s="47"/>
      <c r="I908" s="47"/>
      <c r="J908" s="47"/>
      <c r="K908" s="47"/>
      <c r="L908" s="47"/>
      <c r="M908" s="47"/>
      <c r="N908" s="47"/>
      <c r="O908" s="47"/>
      <c r="P908" s="47"/>
      <c r="Q908" s="47"/>
      <c r="R908" s="47"/>
      <c r="S908" s="47"/>
      <c r="T908" s="47"/>
      <c r="U908" s="47"/>
      <c r="V908" s="47"/>
      <c r="W908" s="47"/>
      <c r="X908" s="47"/>
      <c r="Y908" s="47"/>
      <c r="Z908" s="47"/>
      <c r="AA908" s="47"/>
      <c r="AB908" s="47"/>
      <c r="AC908" s="47"/>
      <c r="AD908" s="47"/>
    </row>
    <row r="909" spans="1:30" ht="12.75" customHeight="1" x14ac:dyDescent="0.2">
      <c r="A909" s="47"/>
      <c r="B909" s="47"/>
      <c r="C909" s="47"/>
      <c r="D909" s="47"/>
      <c r="E909" s="47"/>
      <c r="F909" s="47"/>
      <c r="G909" s="47"/>
      <c r="H909" s="47"/>
      <c r="I909" s="47"/>
      <c r="J909" s="47"/>
      <c r="K909" s="47"/>
      <c r="L909" s="47"/>
      <c r="M909" s="47"/>
      <c r="N909" s="47"/>
      <c r="O909" s="47"/>
      <c r="P909" s="47"/>
      <c r="Q909" s="47"/>
      <c r="R909" s="47"/>
      <c r="S909" s="47"/>
      <c r="T909" s="47"/>
      <c r="U909" s="47"/>
      <c r="V909" s="47"/>
      <c r="W909" s="47"/>
      <c r="X909" s="47"/>
      <c r="Y909" s="47"/>
      <c r="Z909" s="47"/>
      <c r="AA909" s="47"/>
      <c r="AB909" s="47"/>
      <c r="AC909" s="47"/>
      <c r="AD909" s="47"/>
    </row>
    <row r="910" spans="1:30" ht="12.75" customHeight="1" x14ac:dyDescent="0.2">
      <c r="A910" s="47"/>
      <c r="B910" s="47"/>
      <c r="C910" s="47"/>
      <c r="D910" s="47"/>
      <c r="E910" s="47"/>
      <c r="F910" s="47"/>
      <c r="G910" s="47"/>
      <c r="H910" s="47"/>
      <c r="I910" s="47"/>
      <c r="J910" s="47"/>
      <c r="K910" s="47"/>
      <c r="L910" s="47"/>
      <c r="M910" s="47"/>
      <c r="N910" s="47"/>
      <c r="O910" s="47"/>
      <c r="P910" s="47"/>
      <c r="Q910" s="47"/>
      <c r="R910" s="47"/>
      <c r="S910" s="47"/>
      <c r="T910" s="47"/>
      <c r="U910" s="47"/>
      <c r="V910" s="47"/>
      <c r="W910" s="47"/>
      <c r="X910" s="47"/>
      <c r="Y910" s="47"/>
      <c r="Z910" s="47"/>
      <c r="AA910" s="47"/>
      <c r="AB910" s="47"/>
      <c r="AC910" s="47"/>
      <c r="AD910" s="47"/>
    </row>
    <row r="911" spans="1:30" ht="12.75" customHeight="1" x14ac:dyDescent="0.2">
      <c r="A911" s="47"/>
      <c r="B911" s="47"/>
      <c r="C911" s="47"/>
      <c r="D911" s="47"/>
      <c r="E911" s="47"/>
      <c r="F911" s="47"/>
      <c r="G911" s="47"/>
      <c r="H911" s="47"/>
      <c r="I911" s="47"/>
      <c r="J911" s="47"/>
      <c r="K911" s="47"/>
      <c r="L911" s="47"/>
      <c r="M911" s="47"/>
      <c r="N911" s="47"/>
      <c r="O911" s="47"/>
      <c r="P911" s="47"/>
      <c r="Q911" s="47"/>
      <c r="R911" s="47"/>
      <c r="S911" s="47"/>
      <c r="T911" s="47"/>
      <c r="U911" s="47"/>
      <c r="V911" s="47"/>
      <c r="W911" s="47"/>
      <c r="X911" s="47"/>
      <c r="Y911" s="47"/>
      <c r="Z911" s="47"/>
      <c r="AA911" s="47"/>
      <c r="AB911" s="47"/>
      <c r="AC911" s="47"/>
      <c r="AD911" s="47"/>
    </row>
    <row r="912" spans="1:30" ht="12.75" customHeight="1" x14ac:dyDescent="0.2">
      <c r="A912" s="47"/>
      <c r="B912" s="47"/>
      <c r="C912" s="47"/>
      <c r="D912" s="47"/>
      <c r="E912" s="47"/>
      <c r="F912" s="47"/>
      <c r="G912" s="47"/>
      <c r="H912" s="47"/>
      <c r="I912" s="47"/>
      <c r="J912" s="47"/>
      <c r="K912" s="47"/>
      <c r="L912" s="47"/>
      <c r="M912" s="47"/>
      <c r="N912" s="47"/>
      <c r="O912" s="47"/>
      <c r="P912" s="47"/>
      <c r="Q912" s="47"/>
      <c r="R912" s="47"/>
      <c r="S912" s="47"/>
      <c r="T912" s="47"/>
      <c r="U912" s="47"/>
      <c r="V912" s="47"/>
      <c r="W912" s="47"/>
      <c r="X912" s="47"/>
      <c r="Y912" s="47"/>
      <c r="Z912" s="47"/>
      <c r="AA912" s="47"/>
      <c r="AB912" s="47"/>
      <c r="AC912" s="47"/>
      <c r="AD912" s="47"/>
    </row>
    <row r="913" spans="1:30" ht="12.75" customHeight="1" x14ac:dyDescent="0.2">
      <c r="A913" s="47"/>
      <c r="B913" s="47"/>
      <c r="C913" s="47"/>
      <c r="D913" s="47"/>
      <c r="E913" s="47"/>
      <c r="F913" s="47"/>
      <c r="G913" s="47"/>
      <c r="H913" s="47"/>
      <c r="I913" s="47"/>
      <c r="J913" s="47"/>
      <c r="K913" s="47"/>
      <c r="L913" s="47"/>
      <c r="M913" s="47"/>
      <c r="N913" s="47"/>
      <c r="O913" s="47"/>
      <c r="P913" s="47"/>
      <c r="Q913" s="47"/>
      <c r="R913" s="47"/>
      <c r="S913" s="47"/>
      <c r="T913" s="47"/>
      <c r="U913" s="47"/>
      <c r="V913" s="47"/>
      <c r="W913" s="47"/>
      <c r="X913" s="47"/>
      <c r="Y913" s="47"/>
      <c r="Z913" s="47"/>
      <c r="AA913" s="47"/>
      <c r="AB913" s="47"/>
      <c r="AC913" s="47"/>
      <c r="AD913" s="47"/>
    </row>
    <row r="914" spans="1:30" ht="12.75" customHeight="1" x14ac:dyDescent="0.2">
      <c r="A914" s="47"/>
      <c r="B914" s="47"/>
      <c r="C914" s="47"/>
      <c r="D914" s="47"/>
      <c r="E914" s="47"/>
      <c r="F914" s="47"/>
      <c r="G914" s="47"/>
      <c r="H914" s="47"/>
      <c r="I914" s="47"/>
      <c r="J914" s="47"/>
      <c r="K914" s="47"/>
      <c r="L914" s="47"/>
      <c r="M914" s="47"/>
      <c r="N914" s="47"/>
      <c r="O914" s="47"/>
      <c r="P914" s="47"/>
      <c r="Q914" s="47"/>
      <c r="R914" s="47"/>
      <c r="S914" s="47"/>
      <c r="T914" s="47"/>
      <c r="U914" s="47"/>
      <c r="V914" s="47"/>
      <c r="W914" s="47"/>
      <c r="X914" s="47"/>
      <c r="Y914" s="47"/>
      <c r="Z914" s="47"/>
      <c r="AA914" s="47"/>
      <c r="AB914" s="47"/>
      <c r="AC914" s="47"/>
      <c r="AD914" s="47"/>
    </row>
    <row r="915" spans="1:30" ht="12.75" customHeight="1" x14ac:dyDescent="0.2">
      <c r="A915" s="47"/>
      <c r="B915" s="47"/>
      <c r="C915" s="47"/>
      <c r="D915" s="47"/>
      <c r="E915" s="47"/>
      <c r="F915" s="47"/>
      <c r="G915" s="47"/>
      <c r="H915" s="47"/>
      <c r="I915" s="47"/>
      <c r="J915" s="47"/>
      <c r="K915" s="47"/>
      <c r="L915" s="47"/>
      <c r="M915" s="47"/>
      <c r="N915" s="47"/>
      <c r="O915" s="47"/>
      <c r="P915" s="47"/>
      <c r="Q915" s="47"/>
      <c r="R915" s="47"/>
      <c r="S915" s="47"/>
      <c r="T915" s="47"/>
      <c r="U915" s="47"/>
      <c r="V915" s="47"/>
      <c r="W915" s="47"/>
      <c r="X915" s="47"/>
      <c r="Y915" s="47"/>
      <c r="Z915" s="47"/>
      <c r="AA915" s="47"/>
      <c r="AB915" s="47"/>
      <c r="AC915" s="47"/>
      <c r="AD915" s="47"/>
    </row>
    <row r="916" spans="1:30" ht="12.75" customHeight="1" x14ac:dyDescent="0.2">
      <c r="A916" s="47"/>
      <c r="B916" s="47"/>
      <c r="C916" s="47"/>
      <c r="D916" s="47"/>
      <c r="E916" s="47"/>
      <c r="F916" s="47"/>
      <c r="G916" s="47"/>
      <c r="H916" s="47"/>
      <c r="I916" s="47"/>
      <c r="J916" s="47"/>
      <c r="K916" s="47"/>
      <c r="L916" s="47"/>
      <c r="M916" s="47"/>
      <c r="N916" s="47"/>
      <c r="O916" s="47"/>
      <c r="P916" s="47"/>
      <c r="Q916" s="47"/>
      <c r="R916" s="47"/>
      <c r="S916" s="47"/>
      <c r="T916" s="47"/>
      <c r="U916" s="47"/>
      <c r="V916" s="47"/>
      <c r="W916" s="47"/>
      <c r="X916" s="47"/>
      <c r="Y916" s="47"/>
      <c r="Z916" s="47"/>
      <c r="AA916" s="47"/>
      <c r="AB916" s="47"/>
      <c r="AC916" s="47"/>
      <c r="AD916" s="47"/>
    </row>
    <row r="917" spans="1:30" ht="12.75" customHeight="1" x14ac:dyDescent="0.2">
      <c r="A917" s="47"/>
      <c r="B917" s="47"/>
      <c r="C917" s="47"/>
      <c r="D917" s="47"/>
      <c r="E917" s="47"/>
      <c r="F917" s="47"/>
      <c r="G917" s="47"/>
      <c r="H917" s="47"/>
      <c r="I917" s="47"/>
      <c r="J917" s="47"/>
      <c r="K917" s="47"/>
      <c r="L917" s="47"/>
      <c r="M917" s="47"/>
      <c r="N917" s="47"/>
      <c r="O917" s="47"/>
      <c r="P917" s="47"/>
      <c r="Q917" s="47"/>
      <c r="R917" s="47"/>
      <c r="S917" s="47"/>
      <c r="T917" s="47"/>
      <c r="U917" s="47"/>
      <c r="V917" s="47"/>
      <c r="W917" s="47"/>
      <c r="X917" s="47"/>
      <c r="Y917" s="47"/>
      <c r="Z917" s="47"/>
      <c r="AA917" s="47"/>
      <c r="AB917" s="47"/>
      <c r="AC917" s="47"/>
      <c r="AD917" s="47"/>
    </row>
    <row r="918" spans="1:30" ht="12.75" customHeight="1" x14ac:dyDescent="0.2">
      <c r="A918" s="47"/>
      <c r="B918" s="47"/>
      <c r="C918" s="47"/>
      <c r="D918" s="47"/>
      <c r="E918" s="47"/>
      <c r="F918" s="47"/>
      <c r="G918" s="47"/>
      <c r="H918" s="47"/>
      <c r="I918" s="47"/>
      <c r="J918" s="47"/>
      <c r="K918" s="47"/>
      <c r="L918" s="47"/>
      <c r="M918" s="47"/>
      <c r="N918" s="47"/>
      <c r="O918" s="47"/>
      <c r="P918" s="47"/>
      <c r="Q918" s="47"/>
      <c r="R918" s="47"/>
      <c r="S918" s="47"/>
      <c r="T918" s="47"/>
      <c r="U918" s="47"/>
      <c r="V918" s="47"/>
      <c r="W918" s="47"/>
      <c r="X918" s="47"/>
      <c r="Y918" s="47"/>
      <c r="Z918" s="47"/>
      <c r="AA918" s="47"/>
      <c r="AB918" s="47"/>
      <c r="AC918" s="47"/>
      <c r="AD918" s="47"/>
    </row>
    <row r="919" spans="1:30" ht="12.75" customHeight="1" x14ac:dyDescent="0.2">
      <c r="A919" s="47"/>
      <c r="B919" s="47"/>
      <c r="C919" s="47"/>
      <c r="D919" s="47"/>
      <c r="E919" s="47"/>
      <c r="F919" s="47"/>
      <c r="G919" s="47"/>
      <c r="H919" s="47"/>
      <c r="I919" s="47"/>
      <c r="J919" s="47"/>
      <c r="K919" s="47"/>
      <c r="L919" s="47"/>
      <c r="M919" s="47"/>
      <c r="N919" s="47"/>
      <c r="O919" s="47"/>
      <c r="P919" s="47"/>
      <c r="Q919" s="47"/>
      <c r="R919" s="47"/>
      <c r="S919" s="47"/>
      <c r="T919" s="47"/>
      <c r="U919" s="47"/>
      <c r="V919" s="47"/>
      <c r="W919" s="47"/>
      <c r="X919" s="47"/>
      <c r="Y919" s="47"/>
      <c r="Z919" s="47"/>
      <c r="AA919" s="47"/>
      <c r="AB919" s="47"/>
      <c r="AC919" s="47"/>
      <c r="AD919" s="47"/>
    </row>
    <row r="920" spans="1:30" ht="12.75" customHeight="1" x14ac:dyDescent="0.2">
      <c r="A920" s="47"/>
      <c r="B920" s="47"/>
      <c r="C920" s="47"/>
      <c r="D920" s="47"/>
      <c r="E920" s="47"/>
      <c r="F920" s="47"/>
      <c r="G920" s="47"/>
      <c r="H920" s="47"/>
      <c r="I920" s="47"/>
      <c r="J920" s="47"/>
      <c r="K920" s="47"/>
      <c r="L920" s="47"/>
      <c r="M920" s="47"/>
      <c r="N920" s="47"/>
      <c r="O920" s="47"/>
      <c r="P920" s="47"/>
      <c r="Q920" s="47"/>
      <c r="R920" s="47"/>
      <c r="S920" s="47"/>
      <c r="T920" s="47"/>
      <c r="U920" s="47"/>
      <c r="V920" s="47"/>
      <c r="W920" s="47"/>
      <c r="X920" s="47"/>
      <c r="Y920" s="47"/>
      <c r="Z920" s="47"/>
      <c r="AA920" s="47"/>
      <c r="AB920" s="47"/>
      <c r="AC920" s="47"/>
      <c r="AD920" s="47"/>
    </row>
    <row r="921" spans="1:30" ht="12.75" customHeight="1" x14ac:dyDescent="0.2">
      <c r="A921" s="47"/>
      <c r="B921" s="47"/>
      <c r="C921" s="47"/>
      <c r="D921" s="47"/>
      <c r="E921" s="47"/>
      <c r="F921" s="47"/>
      <c r="G921" s="47"/>
      <c r="H921" s="47"/>
      <c r="I921" s="47"/>
      <c r="J921" s="47"/>
      <c r="K921" s="47"/>
      <c r="L921" s="47"/>
      <c r="M921" s="47"/>
      <c r="N921" s="47"/>
      <c r="O921" s="47"/>
      <c r="P921" s="47"/>
      <c r="Q921" s="47"/>
      <c r="R921" s="47"/>
      <c r="S921" s="47"/>
      <c r="T921" s="47"/>
      <c r="U921" s="47"/>
      <c r="V921" s="47"/>
      <c r="W921" s="47"/>
      <c r="X921" s="47"/>
      <c r="Y921" s="47"/>
      <c r="Z921" s="47"/>
      <c r="AA921" s="47"/>
      <c r="AB921" s="47"/>
      <c r="AC921" s="47"/>
      <c r="AD921" s="47"/>
    </row>
    <row r="922" spans="1:30" ht="12.75" customHeight="1" x14ac:dyDescent="0.2">
      <c r="A922" s="47"/>
      <c r="B922" s="47"/>
      <c r="C922" s="47"/>
      <c r="D922" s="47"/>
      <c r="E922" s="47"/>
      <c r="F922" s="47"/>
      <c r="G922" s="47"/>
      <c r="H922" s="47"/>
      <c r="I922" s="47"/>
      <c r="J922" s="47"/>
      <c r="K922" s="47"/>
      <c r="L922" s="47"/>
      <c r="M922" s="47"/>
      <c r="N922" s="47"/>
      <c r="O922" s="47"/>
      <c r="P922" s="47"/>
      <c r="Q922" s="47"/>
      <c r="R922" s="47"/>
      <c r="S922" s="47"/>
      <c r="T922" s="47"/>
      <c r="U922" s="47"/>
      <c r="V922" s="47"/>
      <c r="W922" s="47"/>
      <c r="X922" s="47"/>
      <c r="Y922" s="47"/>
      <c r="Z922" s="47"/>
      <c r="AA922" s="47"/>
      <c r="AB922" s="47"/>
      <c r="AC922" s="47"/>
      <c r="AD922" s="47"/>
    </row>
    <row r="923" spans="1:30" ht="12.75" customHeight="1" x14ac:dyDescent="0.2">
      <c r="A923" s="47"/>
      <c r="B923" s="47"/>
      <c r="C923" s="47"/>
      <c r="D923" s="47"/>
      <c r="E923" s="47"/>
      <c r="F923" s="47"/>
      <c r="G923" s="47"/>
      <c r="H923" s="47"/>
      <c r="I923" s="47"/>
      <c r="J923" s="47"/>
      <c r="K923" s="47"/>
      <c r="L923" s="47"/>
      <c r="M923" s="47"/>
      <c r="N923" s="47"/>
      <c r="O923" s="47"/>
      <c r="P923" s="47"/>
      <c r="Q923" s="47"/>
      <c r="R923" s="47"/>
      <c r="S923" s="47"/>
      <c r="T923" s="47"/>
      <c r="U923" s="47"/>
      <c r="V923" s="47"/>
      <c r="W923" s="47"/>
      <c r="X923" s="47"/>
      <c r="Y923" s="47"/>
      <c r="Z923" s="47"/>
      <c r="AA923" s="47"/>
      <c r="AB923" s="47"/>
      <c r="AC923" s="47"/>
      <c r="AD923" s="47"/>
    </row>
    <row r="924" spans="1:30" ht="12.75" customHeight="1" x14ac:dyDescent="0.2">
      <c r="A924" s="47"/>
      <c r="B924" s="47"/>
      <c r="C924" s="47"/>
      <c r="D924" s="47"/>
      <c r="E924" s="47"/>
      <c r="F924" s="47"/>
      <c r="G924" s="47"/>
      <c r="H924" s="47"/>
      <c r="I924" s="47"/>
      <c r="J924" s="47"/>
      <c r="K924" s="47"/>
      <c r="L924" s="47"/>
      <c r="M924" s="47"/>
      <c r="N924" s="47"/>
      <c r="O924" s="47"/>
      <c r="P924" s="47"/>
      <c r="Q924" s="47"/>
      <c r="R924" s="47"/>
      <c r="S924" s="47"/>
      <c r="T924" s="47"/>
      <c r="U924" s="47"/>
      <c r="V924" s="47"/>
      <c r="W924" s="47"/>
      <c r="X924" s="47"/>
      <c r="Y924" s="47"/>
      <c r="Z924" s="47"/>
      <c r="AA924" s="47"/>
      <c r="AB924" s="47"/>
      <c r="AC924" s="47"/>
      <c r="AD924" s="47"/>
    </row>
    <row r="925" spans="1:30" ht="12.75" customHeight="1" x14ac:dyDescent="0.2">
      <c r="A925" s="47"/>
      <c r="B925" s="47"/>
      <c r="C925" s="47"/>
      <c r="D925" s="47"/>
      <c r="E925" s="47"/>
      <c r="F925" s="47"/>
      <c r="G925" s="47"/>
      <c r="H925" s="47"/>
      <c r="I925" s="47"/>
      <c r="J925" s="47"/>
      <c r="K925" s="47"/>
      <c r="L925" s="47"/>
      <c r="M925" s="47"/>
      <c r="N925" s="47"/>
      <c r="O925" s="47"/>
      <c r="P925" s="47"/>
      <c r="Q925" s="47"/>
      <c r="R925" s="47"/>
      <c r="S925" s="47"/>
      <c r="T925" s="47"/>
      <c r="U925" s="47"/>
      <c r="V925" s="47"/>
      <c r="W925" s="47"/>
      <c r="X925" s="47"/>
      <c r="Y925" s="47"/>
      <c r="Z925" s="47"/>
      <c r="AA925" s="47"/>
      <c r="AB925" s="47"/>
      <c r="AC925" s="47"/>
      <c r="AD925" s="47"/>
    </row>
    <row r="926" spans="1:30" ht="12.75" customHeight="1" x14ac:dyDescent="0.2">
      <c r="A926" s="47"/>
      <c r="B926" s="47"/>
      <c r="C926" s="47"/>
      <c r="D926" s="47"/>
      <c r="E926" s="47"/>
      <c r="F926" s="47"/>
      <c r="G926" s="47"/>
      <c r="H926" s="47"/>
      <c r="I926" s="47"/>
      <c r="J926" s="47"/>
      <c r="K926" s="47"/>
      <c r="L926" s="47"/>
      <c r="M926" s="47"/>
      <c r="N926" s="47"/>
      <c r="O926" s="47"/>
      <c r="P926" s="47"/>
      <c r="Q926" s="47"/>
      <c r="R926" s="47"/>
      <c r="S926" s="47"/>
      <c r="T926" s="47"/>
      <c r="U926" s="47"/>
      <c r="V926" s="47"/>
      <c r="W926" s="47"/>
      <c r="X926" s="47"/>
      <c r="Y926" s="47"/>
      <c r="Z926" s="47"/>
      <c r="AA926" s="47"/>
      <c r="AB926" s="47"/>
      <c r="AC926" s="47"/>
      <c r="AD926" s="47"/>
    </row>
    <row r="927" spans="1:30" ht="12.75" customHeight="1" x14ac:dyDescent="0.2">
      <c r="A927" s="47"/>
      <c r="B927" s="47"/>
      <c r="C927" s="47"/>
      <c r="D927" s="47"/>
      <c r="E927" s="47"/>
      <c r="F927" s="47"/>
      <c r="G927" s="47"/>
      <c r="H927" s="47"/>
      <c r="I927" s="47"/>
      <c r="J927" s="47"/>
      <c r="K927" s="47"/>
      <c r="L927" s="47"/>
      <c r="M927" s="47"/>
      <c r="N927" s="47"/>
      <c r="O927" s="47"/>
      <c r="P927" s="47"/>
      <c r="Q927" s="47"/>
      <c r="R927" s="47"/>
      <c r="S927" s="47"/>
      <c r="T927" s="47"/>
      <c r="U927" s="47"/>
      <c r="V927" s="47"/>
      <c r="W927" s="47"/>
      <c r="X927" s="47"/>
      <c r="Y927" s="47"/>
      <c r="Z927" s="47"/>
      <c r="AA927" s="47"/>
      <c r="AB927" s="47"/>
      <c r="AC927" s="47"/>
      <c r="AD927" s="47"/>
    </row>
    <row r="928" spans="1:30" ht="12.75" customHeight="1" x14ac:dyDescent="0.2">
      <c r="A928" s="47"/>
      <c r="B928" s="47"/>
      <c r="C928" s="47"/>
      <c r="D928" s="47"/>
      <c r="E928" s="47"/>
      <c r="F928" s="47"/>
      <c r="G928" s="47"/>
      <c r="H928" s="47"/>
      <c r="I928" s="47"/>
      <c r="J928" s="47"/>
      <c r="K928" s="47"/>
      <c r="L928" s="47"/>
      <c r="M928" s="47"/>
      <c r="N928" s="47"/>
      <c r="O928" s="47"/>
      <c r="P928" s="47"/>
      <c r="Q928" s="47"/>
      <c r="R928" s="47"/>
      <c r="S928" s="47"/>
      <c r="T928" s="47"/>
      <c r="U928" s="47"/>
      <c r="V928" s="47"/>
      <c r="W928" s="47"/>
      <c r="X928" s="47"/>
      <c r="Y928" s="47"/>
      <c r="Z928" s="47"/>
      <c r="AA928" s="47"/>
      <c r="AB928" s="47"/>
      <c r="AC928" s="47"/>
      <c r="AD928" s="47"/>
    </row>
    <row r="929" spans="1:30" ht="12.75" customHeight="1" x14ac:dyDescent="0.2">
      <c r="A929" s="47"/>
      <c r="B929" s="47"/>
      <c r="C929" s="47"/>
      <c r="D929" s="47"/>
      <c r="E929" s="47"/>
      <c r="F929" s="47"/>
      <c r="G929" s="47"/>
      <c r="H929" s="47"/>
      <c r="I929" s="47"/>
      <c r="J929" s="47"/>
      <c r="K929" s="47"/>
      <c r="L929" s="47"/>
      <c r="M929" s="47"/>
      <c r="N929" s="47"/>
      <c r="O929" s="47"/>
      <c r="P929" s="47"/>
      <c r="Q929" s="47"/>
      <c r="R929" s="47"/>
      <c r="S929" s="47"/>
      <c r="T929" s="47"/>
      <c r="U929" s="47"/>
      <c r="V929" s="47"/>
      <c r="W929" s="47"/>
      <c r="X929" s="47"/>
      <c r="Y929" s="47"/>
      <c r="Z929" s="47"/>
      <c r="AA929" s="47"/>
      <c r="AB929" s="47"/>
      <c r="AC929" s="47"/>
      <c r="AD929" s="47"/>
    </row>
    <row r="930" spans="1:30" ht="12.75" customHeight="1" x14ac:dyDescent="0.2">
      <c r="A930" s="47"/>
      <c r="B930" s="47"/>
      <c r="C930" s="47"/>
      <c r="D930" s="47"/>
      <c r="E930" s="47"/>
      <c r="F930" s="47"/>
      <c r="G930" s="47"/>
      <c r="H930" s="47"/>
      <c r="I930" s="47"/>
      <c r="J930" s="47"/>
      <c r="K930" s="47"/>
      <c r="L930" s="47"/>
      <c r="M930" s="47"/>
      <c r="N930" s="47"/>
      <c r="O930" s="47"/>
      <c r="P930" s="47"/>
      <c r="Q930" s="47"/>
      <c r="R930" s="47"/>
      <c r="S930" s="47"/>
      <c r="T930" s="47"/>
      <c r="U930" s="47"/>
      <c r="V930" s="47"/>
      <c r="W930" s="47"/>
      <c r="X930" s="47"/>
      <c r="Y930" s="47"/>
      <c r="Z930" s="47"/>
      <c r="AA930" s="47"/>
      <c r="AB930" s="47"/>
      <c r="AC930" s="47"/>
      <c r="AD930" s="47"/>
    </row>
    <row r="931" spans="1:30" ht="12.75" customHeight="1" x14ac:dyDescent="0.2">
      <c r="A931" s="47"/>
      <c r="B931" s="47"/>
      <c r="C931" s="47"/>
      <c r="D931" s="47"/>
      <c r="E931" s="47"/>
      <c r="F931" s="47"/>
      <c r="G931" s="47"/>
      <c r="H931" s="47"/>
      <c r="I931" s="47"/>
      <c r="J931" s="47"/>
      <c r="K931" s="47"/>
      <c r="L931" s="47"/>
      <c r="M931" s="47"/>
      <c r="N931" s="47"/>
      <c r="O931" s="47"/>
      <c r="P931" s="47"/>
      <c r="Q931" s="47"/>
      <c r="R931" s="47"/>
      <c r="S931" s="47"/>
      <c r="T931" s="47"/>
      <c r="U931" s="47"/>
      <c r="V931" s="47"/>
      <c r="W931" s="47"/>
      <c r="X931" s="47"/>
      <c r="Y931" s="47"/>
      <c r="Z931" s="47"/>
      <c r="AA931" s="47"/>
      <c r="AB931" s="47"/>
      <c r="AC931" s="47"/>
      <c r="AD931" s="47"/>
    </row>
    <row r="932" spans="1:30" ht="12.75" customHeight="1" x14ac:dyDescent="0.2">
      <c r="A932" s="47"/>
      <c r="B932" s="47"/>
      <c r="C932" s="47"/>
      <c r="D932" s="47"/>
      <c r="E932" s="47"/>
      <c r="F932" s="47"/>
      <c r="G932" s="47"/>
      <c r="H932" s="47"/>
      <c r="I932" s="47"/>
      <c r="J932" s="47"/>
      <c r="K932" s="47"/>
      <c r="L932" s="47"/>
      <c r="M932" s="47"/>
      <c r="N932" s="47"/>
      <c r="O932" s="47"/>
      <c r="P932" s="47"/>
      <c r="Q932" s="47"/>
      <c r="R932" s="47"/>
      <c r="S932" s="47"/>
      <c r="T932" s="47"/>
      <c r="U932" s="47"/>
      <c r="V932" s="47"/>
      <c r="W932" s="47"/>
      <c r="X932" s="47"/>
      <c r="Y932" s="47"/>
      <c r="Z932" s="47"/>
      <c r="AA932" s="47"/>
      <c r="AB932" s="47"/>
      <c r="AC932" s="47"/>
      <c r="AD932" s="47"/>
    </row>
    <row r="933" spans="1:30" ht="12.75" customHeight="1" x14ac:dyDescent="0.2">
      <c r="A933" s="47"/>
      <c r="B933" s="47"/>
      <c r="C933" s="47"/>
      <c r="D933" s="47"/>
      <c r="E933" s="47"/>
      <c r="F933" s="47"/>
      <c r="G933" s="47"/>
      <c r="H933" s="47"/>
      <c r="I933" s="47"/>
      <c r="J933" s="47"/>
      <c r="K933" s="47"/>
      <c r="L933" s="47"/>
      <c r="M933" s="47"/>
      <c r="N933" s="47"/>
      <c r="O933" s="47"/>
      <c r="P933" s="47"/>
      <c r="Q933" s="47"/>
      <c r="R933" s="47"/>
      <c r="S933" s="47"/>
      <c r="T933" s="47"/>
      <c r="U933" s="47"/>
      <c r="V933" s="47"/>
      <c r="W933" s="47"/>
      <c r="X933" s="47"/>
      <c r="Y933" s="47"/>
      <c r="Z933" s="47"/>
      <c r="AA933" s="47"/>
      <c r="AB933" s="47"/>
      <c r="AC933" s="47"/>
      <c r="AD933" s="47"/>
    </row>
    <row r="934" spans="1:30" ht="12.75" customHeight="1" x14ac:dyDescent="0.2">
      <c r="A934" s="47"/>
      <c r="B934" s="47"/>
      <c r="C934" s="47"/>
      <c r="D934" s="47"/>
      <c r="E934" s="47"/>
      <c r="F934" s="47"/>
      <c r="G934" s="47"/>
      <c r="H934" s="47"/>
      <c r="I934" s="47"/>
      <c r="J934" s="47"/>
      <c r="K934" s="47"/>
      <c r="L934" s="47"/>
      <c r="M934" s="47"/>
      <c r="N934" s="47"/>
      <c r="O934" s="47"/>
      <c r="P934" s="47"/>
      <c r="Q934" s="47"/>
      <c r="R934" s="47"/>
      <c r="S934" s="47"/>
      <c r="T934" s="47"/>
      <c r="U934" s="47"/>
      <c r="V934" s="47"/>
      <c r="W934" s="47"/>
      <c r="X934" s="47"/>
      <c r="Y934" s="47"/>
      <c r="Z934" s="47"/>
      <c r="AA934" s="47"/>
      <c r="AB934" s="47"/>
      <c r="AC934" s="47"/>
      <c r="AD934" s="47"/>
    </row>
    <row r="935" spans="1:30" ht="12.75" customHeight="1" x14ac:dyDescent="0.2">
      <c r="A935" s="47"/>
      <c r="B935" s="47"/>
      <c r="C935" s="47"/>
      <c r="D935" s="47"/>
      <c r="E935" s="47"/>
      <c r="F935" s="47"/>
      <c r="G935" s="47"/>
      <c r="H935" s="47"/>
      <c r="I935" s="47"/>
      <c r="J935" s="47"/>
      <c r="K935" s="47"/>
      <c r="L935" s="47"/>
      <c r="M935" s="47"/>
      <c r="N935" s="47"/>
      <c r="O935" s="47"/>
      <c r="P935" s="47"/>
      <c r="Q935" s="47"/>
      <c r="R935" s="47"/>
      <c r="S935" s="47"/>
      <c r="T935" s="47"/>
      <c r="U935" s="47"/>
      <c r="V935" s="47"/>
      <c r="W935" s="47"/>
      <c r="X935" s="47"/>
      <c r="Y935" s="47"/>
      <c r="Z935" s="47"/>
      <c r="AA935" s="47"/>
      <c r="AB935" s="47"/>
      <c r="AC935" s="47"/>
      <c r="AD935" s="47"/>
    </row>
    <row r="936" spans="1:30" ht="12.75" customHeight="1" x14ac:dyDescent="0.2">
      <c r="A936" s="47"/>
      <c r="B936" s="47"/>
      <c r="C936" s="47"/>
      <c r="D936" s="47"/>
      <c r="E936" s="47"/>
      <c r="F936" s="47"/>
      <c r="G936" s="47"/>
      <c r="H936" s="47"/>
      <c r="I936" s="47"/>
      <c r="J936" s="47"/>
      <c r="K936" s="47"/>
      <c r="L936" s="47"/>
      <c r="M936" s="47"/>
      <c r="N936" s="47"/>
      <c r="O936" s="47"/>
      <c r="P936" s="47"/>
      <c r="Q936" s="47"/>
      <c r="R936" s="47"/>
      <c r="S936" s="47"/>
      <c r="T936" s="47"/>
      <c r="U936" s="47"/>
      <c r="V936" s="47"/>
      <c r="W936" s="47"/>
      <c r="X936" s="47"/>
      <c r="Y936" s="47"/>
      <c r="Z936" s="47"/>
      <c r="AA936" s="47"/>
      <c r="AB936" s="47"/>
      <c r="AC936" s="47"/>
      <c r="AD936" s="47"/>
    </row>
    <row r="937" spans="1:30" ht="12.75" customHeight="1" x14ac:dyDescent="0.2">
      <c r="A937" s="47"/>
      <c r="B937" s="47"/>
      <c r="C937" s="47"/>
      <c r="D937" s="47"/>
      <c r="E937" s="47"/>
      <c r="F937" s="47"/>
      <c r="G937" s="47"/>
      <c r="H937" s="47"/>
      <c r="I937" s="47"/>
      <c r="J937" s="47"/>
      <c r="K937" s="47"/>
      <c r="L937" s="47"/>
      <c r="M937" s="47"/>
      <c r="N937" s="47"/>
      <c r="O937" s="47"/>
      <c r="P937" s="47"/>
      <c r="Q937" s="47"/>
      <c r="R937" s="47"/>
      <c r="S937" s="47"/>
      <c r="T937" s="47"/>
      <c r="U937" s="47"/>
      <c r="V937" s="47"/>
      <c r="W937" s="47"/>
      <c r="X937" s="47"/>
      <c r="Y937" s="47"/>
      <c r="Z937" s="47"/>
      <c r="AA937" s="47"/>
      <c r="AB937" s="47"/>
      <c r="AC937" s="47"/>
      <c r="AD937" s="47"/>
    </row>
    <row r="938" spans="1:30" ht="12.75" customHeight="1" x14ac:dyDescent="0.2">
      <c r="A938" s="47"/>
      <c r="B938" s="47"/>
      <c r="C938" s="47"/>
      <c r="D938" s="47"/>
      <c r="E938" s="47"/>
      <c r="F938" s="47"/>
      <c r="G938" s="47"/>
      <c r="H938" s="47"/>
      <c r="I938" s="47"/>
      <c r="J938" s="47"/>
      <c r="K938" s="47"/>
      <c r="L938" s="47"/>
      <c r="M938" s="47"/>
      <c r="N938" s="47"/>
      <c r="O938" s="47"/>
      <c r="P938" s="47"/>
      <c r="Q938" s="47"/>
      <c r="R938" s="47"/>
      <c r="S938" s="47"/>
      <c r="T938" s="47"/>
      <c r="U938" s="47"/>
      <c r="V938" s="47"/>
      <c r="W938" s="47"/>
      <c r="X938" s="47"/>
      <c r="Y938" s="47"/>
      <c r="Z938" s="47"/>
      <c r="AA938" s="47"/>
      <c r="AB938" s="47"/>
      <c r="AC938" s="47"/>
      <c r="AD938" s="47"/>
    </row>
    <row r="939" spans="1:30" ht="12.75" customHeight="1" x14ac:dyDescent="0.2">
      <c r="A939" s="47"/>
      <c r="B939" s="47"/>
      <c r="C939" s="47"/>
      <c r="D939" s="47"/>
      <c r="E939" s="47"/>
      <c r="F939" s="47"/>
      <c r="G939" s="47"/>
      <c r="H939" s="47"/>
      <c r="I939" s="47"/>
      <c r="J939" s="47"/>
      <c r="K939" s="47"/>
      <c r="L939" s="47"/>
      <c r="M939" s="47"/>
      <c r="N939" s="47"/>
      <c r="O939" s="47"/>
      <c r="P939" s="47"/>
      <c r="Q939" s="47"/>
      <c r="R939" s="47"/>
      <c r="S939" s="47"/>
      <c r="T939" s="47"/>
      <c r="U939" s="47"/>
      <c r="V939" s="47"/>
      <c r="W939" s="47"/>
      <c r="X939" s="47"/>
      <c r="Y939" s="47"/>
      <c r="Z939" s="47"/>
      <c r="AA939" s="47"/>
      <c r="AB939" s="47"/>
      <c r="AC939" s="47"/>
      <c r="AD939" s="47"/>
    </row>
    <row r="940" spans="1:30" ht="12.75" customHeight="1" x14ac:dyDescent="0.2">
      <c r="A940" s="47"/>
      <c r="B940" s="47"/>
      <c r="C940" s="47"/>
      <c r="D940" s="47"/>
      <c r="E940" s="47"/>
      <c r="F940" s="47"/>
      <c r="G940" s="47"/>
      <c r="H940" s="47"/>
      <c r="I940" s="47"/>
      <c r="J940" s="47"/>
      <c r="K940" s="47"/>
      <c r="L940" s="47"/>
      <c r="M940" s="47"/>
      <c r="N940" s="47"/>
      <c r="O940" s="47"/>
      <c r="P940" s="47"/>
      <c r="Q940" s="47"/>
      <c r="R940" s="47"/>
      <c r="S940" s="47"/>
      <c r="T940" s="47"/>
      <c r="U940" s="47"/>
      <c r="V940" s="47"/>
      <c r="W940" s="47"/>
      <c r="X940" s="47"/>
      <c r="Y940" s="47"/>
      <c r="Z940" s="47"/>
      <c r="AA940" s="47"/>
      <c r="AB940" s="47"/>
      <c r="AC940" s="47"/>
      <c r="AD940" s="47"/>
    </row>
    <row r="941" spans="1:30" ht="12.75" customHeight="1" x14ac:dyDescent="0.2">
      <c r="A941" s="47"/>
      <c r="B941" s="47"/>
      <c r="C941" s="47"/>
      <c r="D941" s="47"/>
      <c r="E941" s="47"/>
      <c r="F941" s="47"/>
      <c r="G941" s="47"/>
      <c r="H941" s="47"/>
      <c r="I941" s="47"/>
      <c r="J941" s="47"/>
      <c r="K941" s="47"/>
      <c r="L941" s="47"/>
      <c r="M941" s="47"/>
      <c r="N941" s="47"/>
      <c r="O941" s="47"/>
      <c r="P941" s="47"/>
      <c r="Q941" s="47"/>
      <c r="R941" s="47"/>
      <c r="S941" s="47"/>
      <c r="T941" s="47"/>
      <c r="U941" s="47"/>
      <c r="V941" s="47"/>
      <c r="W941" s="47"/>
      <c r="X941" s="47"/>
      <c r="Y941" s="47"/>
      <c r="Z941" s="47"/>
      <c r="AA941" s="47"/>
      <c r="AB941" s="47"/>
      <c r="AC941" s="47"/>
      <c r="AD941" s="47"/>
    </row>
    <row r="942" spans="1:30" ht="12.75" customHeight="1" x14ac:dyDescent="0.2">
      <c r="A942" s="47"/>
      <c r="B942" s="47"/>
      <c r="C942" s="47"/>
      <c r="D942" s="47"/>
      <c r="E942" s="47"/>
      <c r="F942" s="47"/>
      <c r="G942" s="47"/>
      <c r="H942" s="47"/>
      <c r="I942" s="47"/>
      <c r="J942" s="47"/>
      <c r="K942" s="47"/>
      <c r="L942" s="47"/>
      <c r="M942" s="47"/>
      <c r="N942" s="47"/>
      <c r="O942" s="47"/>
      <c r="P942" s="47"/>
      <c r="Q942" s="47"/>
      <c r="R942" s="47"/>
      <c r="S942" s="47"/>
      <c r="T942" s="47"/>
      <c r="U942" s="47"/>
      <c r="V942" s="47"/>
      <c r="W942" s="47"/>
      <c r="X942" s="47"/>
      <c r="Y942" s="47"/>
      <c r="Z942" s="47"/>
      <c r="AA942" s="47"/>
      <c r="AB942" s="47"/>
      <c r="AC942" s="47"/>
      <c r="AD942" s="47"/>
    </row>
    <row r="943" spans="1:30" ht="12.75" customHeight="1" x14ac:dyDescent="0.2">
      <c r="A943" s="47"/>
      <c r="B943" s="47"/>
      <c r="C943" s="47"/>
      <c r="D943" s="47"/>
      <c r="E943" s="47"/>
      <c r="F943" s="47"/>
      <c r="G943" s="47"/>
      <c r="H943" s="47"/>
      <c r="I943" s="47"/>
      <c r="J943" s="47"/>
      <c r="K943" s="47"/>
      <c r="L943" s="47"/>
      <c r="M943" s="47"/>
      <c r="N943" s="47"/>
      <c r="O943" s="47"/>
      <c r="P943" s="47"/>
      <c r="Q943" s="47"/>
      <c r="R943" s="47"/>
      <c r="S943" s="47"/>
      <c r="T943" s="47"/>
      <c r="U943" s="47"/>
      <c r="V943" s="47"/>
      <c r="W943" s="47"/>
      <c r="X943" s="47"/>
      <c r="Y943" s="47"/>
      <c r="Z943" s="47"/>
      <c r="AA943" s="47"/>
      <c r="AB943" s="47"/>
      <c r="AC943" s="47"/>
      <c r="AD943" s="47"/>
    </row>
    <row r="944" spans="1:30" ht="12.75" customHeight="1" x14ac:dyDescent="0.2">
      <c r="A944" s="47"/>
      <c r="B944" s="47"/>
      <c r="C944" s="47"/>
      <c r="D944" s="47"/>
      <c r="E944" s="47"/>
      <c r="F944" s="47"/>
      <c r="G944" s="47"/>
      <c r="H944" s="47"/>
      <c r="I944" s="47"/>
      <c r="J944" s="47"/>
      <c r="K944" s="47"/>
      <c r="L944" s="47"/>
      <c r="M944" s="47"/>
      <c r="N944" s="47"/>
      <c r="O944" s="47"/>
      <c r="P944" s="47"/>
      <c r="Q944" s="47"/>
      <c r="R944" s="47"/>
      <c r="S944" s="47"/>
      <c r="T944" s="47"/>
      <c r="U944" s="47"/>
      <c r="V944" s="47"/>
      <c r="W944" s="47"/>
      <c r="X944" s="47"/>
      <c r="Y944" s="47"/>
      <c r="Z944" s="47"/>
      <c r="AA944" s="47"/>
      <c r="AB944" s="47"/>
      <c r="AC944" s="47"/>
      <c r="AD944" s="47"/>
    </row>
    <row r="945" spans="1:30" ht="12.75" customHeight="1" x14ac:dyDescent="0.2">
      <c r="A945" s="47"/>
      <c r="B945" s="47"/>
      <c r="C945" s="47"/>
      <c r="D945" s="47"/>
      <c r="E945" s="47"/>
      <c r="F945" s="47"/>
      <c r="G945" s="47"/>
      <c r="H945" s="47"/>
      <c r="I945" s="47"/>
      <c r="J945" s="47"/>
      <c r="K945" s="47"/>
      <c r="L945" s="47"/>
      <c r="M945" s="47"/>
      <c r="N945" s="47"/>
      <c r="O945" s="47"/>
      <c r="P945" s="47"/>
      <c r="Q945" s="47"/>
      <c r="R945" s="47"/>
      <c r="S945" s="47"/>
      <c r="T945" s="47"/>
      <c r="U945" s="47"/>
      <c r="V945" s="47"/>
      <c r="W945" s="47"/>
      <c r="X945" s="47"/>
      <c r="Y945" s="47"/>
      <c r="Z945" s="47"/>
      <c r="AA945" s="47"/>
      <c r="AB945" s="47"/>
      <c r="AC945" s="47"/>
      <c r="AD945" s="47"/>
    </row>
    <row r="946" spans="1:30" ht="12.75" customHeight="1" x14ac:dyDescent="0.2">
      <c r="A946" s="47"/>
      <c r="B946" s="47"/>
      <c r="C946" s="47"/>
      <c r="D946" s="47"/>
      <c r="E946" s="47"/>
      <c r="F946" s="47"/>
      <c r="G946" s="47"/>
      <c r="H946" s="47"/>
      <c r="I946" s="47"/>
      <c r="J946" s="47"/>
      <c r="K946" s="47"/>
      <c r="L946" s="47"/>
      <c r="M946" s="47"/>
      <c r="N946" s="47"/>
      <c r="O946" s="47"/>
      <c r="P946" s="47"/>
      <c r="Q946" s="47"/>
      <c r="R946" s="47"/>
      <c r="S946" s="47"/>
      <c r="T946" s="47"/>
      <c r="U946" s="47"/>
      <c r="V946" s="47"/>
      <c r="W946" s="47"/>
      <c r="X946" s="47"/>
      <c r="Y946" s="47"/>
      <c r="Z946" s="47"/>
      <c r="AA946" s="47"/>
      <c r="AB946" s="47"/>
      <c r="AC946" s="47"/>
      <c r="AD946" s="47"/>
    </row>
    <row r="947" spans="1:30" ht="12.75" customHeight="1" x14ac:dyDescent="0.2">
      <c r="A947" s="47"/>
      <c r="B947" s="47"/>
      <c r="C947" s="47"/>
      <c r="D947" s="47"/>
      <c r="E947" s="47"/>
      <c r="F947" s="47"/>
      <c r="G947" s="47"/>
      <c r="H947" s="47"/>
      <c r="I947" s="47"/>
      <c r="J947" s="47"/>
      <c r="K947" s="47"/>
      <c r="L947" s="47"/>
      <c r="M947" s="47"/>
      <c r="N947" s="47"/>
      <c r="O947" s="47"/>
      <c r="P947" s="47"/>
      <c r="Q947" s="47"/>
      <c r="R947" s="47"/>
      <c r="S947" s="47"/>
      <c r="T947" s="47"/>
      <c r="U947" s="47"/>
      <c r="V947" s="47"/>
      <c r="W947" s="47"/>
      <c r="X947" s="47"/>
      <c r="Y947" s="47"/>
      <c r="Z947" s="47"/>
      <c r="AA947" s="47"/>
      <c r="AB947" s="47"/>
      <c r="AC947" s="47"/>
      <c r="AD947" s="47"/>
    </row>
    <row r="948" spans="1:30" ht="12.75" customHeight="1" x14ac:dyDescent="0.2">
      <c r="A948" s="47"/>
      <c r="B948" s="47"/>
      <c r="C948" s="47"/>
      <c r="D948" s="47"/>
      <c r="E948" s="47"/>
      <c r="F948" s="47"/>
      <c r="G948" s="47"/>
      <c r="H948" s="47"/>
      <c r="I948" s="47"/>
      <c r="J948" s="47"/>
      <c r="K948" s="47"/>
      <c r="L948" s="47"/>
      <c r="M948" s="47"/>
      <c r="N948" s="47"/>
      <c r="O948" s="47"/>
      <c r="P948" s="47"/>
      <c r="Q948" s="47"/>
      <c r="R948" s="47"/>
      <c r="S948" s="47"/>
      <c r="T948" s="47"/>
      <c r="U948" s="47"/>
      <c r="V948" s="47"/>
      <c r="W948" s="47"/>
      <c r="X948" s="47"/>
      <c r="Y948" s="47"/>
      <c r="Z948" s="47"/>
      <c r="AA948" s="47"/>
      <c r="AB948" s="47"/>
      <c r="AC948" s="47"/>
      <c r="AD948" s="47"/>
    </row>
    <row r="949" spans="1:30" ht="12.75" customHeight="1" x14ac:dyDescent="0.2">
      <c r="A949" s="47"/>
      <c r="B949" s="47"/>
      <c r="C949" s="47"/>
      <c r="D949" s="47"/>
      <c r="E949" s="47"/>
      <c r="F949" s="47"/>
      <c r="G949" s="47"/>
      <c r="H949" s="47"/>
      <c r="I949" s="47"/>
      <c r="J949" s="47"/>
      <c r="K949" s="47"/>
      <c r="L949" s="47"/>
      <c r="M949" s="47"/>
      <c r="N949" s="47"/>
      <c r="O949" s="47"/>
      <c r="P949" s="47"/>
      <c r="Q949" s="47"/>
      <c r="R949" s="47"/>
      <c r="S949" s="47"/>
      <c r="T949" s="47"/>
      <c r="U949" s="47"/>
      <c r="V949" s="47"/>
      <c r="W949" s="47"/>
      <c r="X949" s="47"/>
      <c r="Y949" s="47"/>
      <c r="Z949" s="47"/>
      <c r="AA949" s="47"/>
      <c r="AB949" s="47"/>
      <c r="AC949" s="47"/>
      <c r="AD949" s="47"/>
    </row>
    <row r="950" spans="1:30" ht="12.75" customHeight="1" x14ac:dyDescent="0.2">
      <c r="A950" s="47"/>
      <c r="B950" s="47"/>
      <c r="C950" s="47"/>
      <c r="D950" s="47"/>
      <c r="E950" s="47"/>
      <c r="F950" s="47"/>
      <c r="G950" s="47"/>
      <c r="H950" s="47"/>
      <c r="I950" s="47"/>
      <c r="J950" s="47"/>
      <c r="K950" s="47"/>
      <c r="L950" s="47"/>
      <c r="M950" s="47"/>
      <c r="N950" s="47"/>
      <c r="O950" s="47"/>
      <c r="P950" s="47"/>
      <c r="Q950" s="47"/>
      <c r="R950" s="47"/>
      <c r="S950" s="47"/>
      <c r="T950" s="47"/>
      <c r="U950" s="47"/>
      <c r="V950" s="47"/>
      <c r="W950" s="47"/>
      <c r="X950" s="47"/>
      <c r="Y950" s="47"/>
      <c r="Z950" s="47"/>
      <c r="AA950" s="47"/>
      <c r="AB950" s="47"/>
      <c r="AC950" s="47"/>
      <c r="AD950" s="47"/>
    </row>
    <row r="951" spans="1:30" ht="12.75" customHeight="1" x14ac:dyDescent="0.2">
      <c r="A951" s="47"/>
      <c r="B951" s="47"/>
      <c r="C951" s="47"/>
      <c r="D951" s="47"/>
      <c r="E951" s="47"/>
      <c r="F951" s="47"/>
      <c r="G951" s="47"/>
      <c r="H951" s="47"/>
      <c r="I951" s="47"/>
      <c r="J951" s="47"/>
      <c r="K951" s="47"/>
      <c r="L951" s="47"/>
      <c r="M951" s="47"/>
      <c r="N951" s="47"/>
      <c r="O951" s="47"/>
      <c r="P951" s="47"/>
      <c r="Q951" s="47"/>
      <c r="R951" s="47"/>
      <c r="S951" s="47"/>
      <c r="T951" s="47"/>
      <c r="U951" s="47"/>
      <c r="V951" s="47"/>
      <c r="W951" s="47"/>
      <c r="X951" s="47"/>
      <c r="Y951" s="47"/>
      <c r="Z951" s="47"/>
      <c r="AA951" s="47"/>
      <c r="AB951" s="47"/>
      <c r="AC951" s="47"/>
      <c r="AD951" s="47"/>
    </row>
    <row r="952" spans="1:30" ht="12.75" customHeight="1" x14ac:dyDescent="0.2">
      <c r="A952" s="47"/>
      <c r="B952" s="47"/>
      <c r="C952" s="47"/>
      <c r="D952" s="47"/>
      <c r="E952" s="47"/>
      <c r="F952" s="47"/>
      <c r="G952" s="47"/>
      <c r="H952" s="47"/>
      <c r="I952" s="47"/>
      <c r="J952" s="47"/>
      <c r="K952" s="47"/>
      <c r="L952" s="47"/>
      <c r="M952" s="47"/>
      <c r="N952" s="47"/>
      <c r="O952" s="47"/>
      <c r="P952" s="47"/>
      <c r="Q952" s="47"/>
      <c r="R952" s="47"/>
      <c r="S952" s="47"/>
      <c r="T952" s="47"/>
      <c r="U952" s="47"/>
      <c r="V952" s="47"/>
      <c r="W952" s="47"/>
      <c r="X952" s="47"/>
      <c r="Y952" s="47"/>
      <c r="Z952" s="47"/>
      <c r="AA952" s="47"/>
      <c r="AB952" s="47"/>
      <c r="AC952" s="47"/>
      <c r="AD952" s="47"/>
    </row>
    <row r="953" spans="1:30" ht="12.75" customHeight="1" x14ac:dyDescent="0.2">
      <c r="A953" s="47"/>
      <c r="B953" s="47"/>
      <c r="C953" s="47"/>
      <c r="D953" s="47"/>
      <c r="E953" s="47"/>
      <c r="F953" s="47"/>
      <c r="G953" s="47"/>
      <c r="H953" s="47"/>
      <c r="I953" s="47"/>
      <c r="J953" s="47"/>
      <c r="K953" s="47"/>
      <c r="L953" s="47"/>
      <c r="M953" s="47"/>
      <c r="N953" s="47"/>
      <c r="O953" s="47"/>
      <c r="P953" s="47"/>
      <c r="Q953" s="47"/>
      <c r="R953" s="47"/>
      <c r="S953" s="47"/>
      <c r="T953" s="47"/>
      <c r="U953" s="47"/>
      <c r="V953" s="47"/>
      <c r="W953" s="47"/>
      <c r="X953" s="47"/>
      <c r="Y953" s="47"/>
      <c r="Z953" s="47"/>
      <c r="AA953" s="47"/>
      <c r="AB953" s="47"/>
      <c r="AC953" s="47"/>
      <c r="AD953" s="47"/>
    </row>
    <row r="954" spans="1:30" ht="12.75" customHeight="1" x14ac:dyDescent="0.2">
      <c r="A954" s="47"/>
      <c r="B954" s="47"/>
      <c r="C954" s="47"/>
      <c r="D954" s="47"/>
      <c r="E954" s="47"/>
      <c r="F954" s="47"/>
      <c r="G954" s="47"/>
      <c r="H954" s="47"/>
      <c r="I954" s="47"/>
      <c r="J954" s="47"/>
      <c r="K954" s="47"/>
      <c r="L954" s="47"/>
      <c r="M954" s="47"/>
      <c r="N954" s="47"/>
      <c r="O954" s="47"/>
      <c r="P954" s="47"/>
      <c r="Q954" s="47"/>
      <c r="R954" s="47"/>
      <c r="S954" s="47"/>
      <c r="T954" s="47"/>
      <c r="U954" s="47"/>
      <c r="V954" s="47"/>
      <c r="W954" s="47"/>
      <c r="X954" s="47"/>
      <c r="Y954" s="47"/>
      <c r="Z954" s="47"/>
      <c r="AA954" s="47"/>
      <c r="AB954" s="47"/>
      <c r="AC954" s="47"/>
      <c r="AD954" s="47"/>
    </row>
    <row r="955" spans="1:30" ht="12.75" customHeight="1" x14ac:dyDescent="0.2">
      <c r="A955" s="47"/>
      <c r="B955" s="47"/>
      <c r="C955" s="47"/>
      <c r="D955" s="47"/>
      <c r="E955" s="47"/>
      <c r="F955" s="47"/>
      <c r="G955" s="47"/>
      <c r="H955" s="47"/>
      <c r="I955" s="47"/>
      <c r="J955" s="47"/>
      <c r="K955" s="47"/>
      <c r="L955" s="47"/>
      <c r="M955" s="47"/>
      <c r="N955" s="47"/>
      <c r="O955" s="47"/>
      <c r="P955" s="47"/>
      <c r="Q955" s="47"/>
      <c r="R955" s="47"/>
      <c r="S955" s="47"/>
      <c r="T955" s="47"/>
      <c r="U955" s="47"/>
      <c r="V955" s="47"/>
      <c r="W955" s="47"/>
      <c r="X955" s="47"/>
      <c r="Y955" s="47"/>
      <c r="Z955" s="47"/>
      <c r="AA955" s="47"/>
      <c r="AB955" s="47"/>
      <c r="AC955" s="47"/>
      <c r="AD955" s="47"/>
    </row>
    <row r="956" spans="1:30" ht="12.75" customHeight="1" x14ac:dyDescent="0.2">
      <c r="A956" s="47"/>
      <c r="B956" s="47"/>
      <c r="C956" s="47"/>
      <c r="D956" s="47"/>
      <c r="E956" s="47"/>
      <c r="F956" s="47"/>
      <c r="G956" s="47"/>
      <c r="H956" s="47"/>
      <c r="I956" s="47"/>
      <c r="J956" s="47"/>
      <c r="K956" s="47"/>
      <c r="L956" s="47"/>
      <c r="M956" s="47"/>
      <c r="N956" s="47"/>
      <c r="O956" s="47"/>
      <c r="P956" s="47"/>
      <c r="Q956" s="47"/>
      <c r="R956" s="47"/>
      <c r="S956" s="47"/>
      <c r="T956" s="47"/>
      <c r="U956" s="47"/>
      <c r="V956" s="47"/>
      <c r="W956" s="47"/>
      <c r="X956" s="47"/>
      <c r="Y956" s="47"/>
      <c r="Z956" s="47"/>
      <c r="AA956" s="47"/>
      <c r="AB956" s="47"/>
      <c r="AC956" s="47"/>
      <c r="AD956" s="47"/>
    </row>
    <row r="957" spans="1:30" ht="12.75" customHeight="1" x14ac:dyDescent="0.2">
      <c r="A957" s="47"/>
      <c r="B957" s="47"/>
      <c r="C957" s="47"/>
      <c r="D957" s="47"/>
      <c r="E957" s="47"/>
      <c r="F957" s="47"/>
      <c r="G957" s="47"/>
      <c r="H957" s="47"/>
      <c r="I957" s="47"/>
      <c r="J957" s="47"/>
      <c r="K957" s="47"/>
      <c r="L957" s="47"/>
      <c r="M957" s="47"/>
      <c r="N957" s="47"/>
      <c r="O957" s="47"/>
      <c r="P957" s="47"/>
      <c r="Q957" s="47"/>
      <c r="R957" s="47"/>
      <c r="S957" s="47"/>
      <c r="T957" s="47"/>
      <c r="U957" s="47"/>
      <c r="V957" s="47"/>
      <c r="W957" s="47"/>
      <c r="X957" s="47"/>
      <c r="Y957" s="47"/>
      <c r="Z957" s="47"/>
      <c r="AA957" s="47"/>
      <c r="AB957" s="47"/>
      <c r="AC957" s="47"/>
      <c r="AD957" s="47"/>
    </row>
    <row r="958" spans="1:30" ht="12.75" customHeight="1" x14ac:dyDescent="0.2">
      <c r="A958" s="47"/>
      <c r="B958" s="47"/>
      <c r="C958" s="47"/>
      <c r="D958" s="47"/>
      <c r="E958" s="47"/>
      <c r="F958" s="47"/>
      <c r="G958" s="47"/>
      <c r="H958" s="47"/>
      <c r="I958" s="47"/>
      <c r="J958" s="47"/>
      <c r="K958" s="47"/>
      <c r="L958" s="47"/>
      <c r="M958" s="47"/>
      <c r="N958" s="47"/>
      <c r="O958" s="47"/>
      <c r="P958" s="47"/>
      <c r="Q958" s="47"/>
      <c r="R958" s="47"/>
      <c r="S958" s="47"/>
      <c r="T958" s="47"/>
      <c r="U958" s="47"/>
      <c r="V958" s="47"/>
      <c r="W958" s="47"/>
      <c r="X958" s="47"/>
      <c r="Y958" s="47"/>
      <c r="Z958" s="47"/>
      <c r="AA958" s="47"/>
      <c r="AB958" s="47"/>
      <c r="AC958" s="47"/>
      <c r="AD958" s="47"/>
    </row>
    <row r="959" spans="1:30" ht="12.75" customHeight="1" x14ac:dyDescent="0.2">
      <c r="A959" s="47"/>
      <c r="B959" s="47"/>
      <c r="C959" s="47"/>
      <c r="D959" s="47"/>
      <c r="E959" s="47"/>
      <c r="F959" s="47"/>
      <c r="G959" s="47"/>
      <c r="H959" s="47"/>
      <c r="I959" s="47"/>
      <c r="J959" s="47"/>
      <c r="K959" s="47"/>
      <c r="L959" s="47"/>
      <c r="M959" s="47"/>
      <c r="N959" s="47"/>
      <c r="O959" s="47"/>
      <c r="P959" s="47"/>
      <c r="Q959" s="47"/>
      <c r="R959" s="47"/>
      <c r="S959" s="47"/>
      <c r="T959" s="47"/>
      <c r="U959" s="47"/>
      <c r="V959" s="47"/>
      <c r="W959" s="47"/>
      <c r="X959" s="47"/>
      <c r="Y959" s="47"/>
      <c r="Z959" s="47"/>
      <c r="AA959" s="47"/>
      <c r="AB959" s="47"/>
      <c r="AC959" s="47"/>
      <c r="AD959" s="47"/>
    </row>
    <row r="960" spans="1:30" ht="12.75" customHeight="1" x14ac:dyDescent="0.2">
      <c r="A960" s="47"/>
      <c r="B960" s="47"/>
      <c r="C960" s="47"/>
      <c r="D960" s="47"/>
      <c r="E960" s="47"/>
      <c r="F960" s="47"/>
      <c r="G960" s="47"/>
      <c r="H960" s="47"/>
      <c r="I960" s="47"/>
      <c r="J960" s="47"/>
      <c r="K960" s="47"/>
      <c r="L960" s="47"/>
      <c r="M960" s="47"/>
      <c r="N960" s="47"/>
      <c r="O960" s="47"/>
      <c r="P960" s="47"/>
      <c r="Q960" s="47"/>
      <c r="R960" s="47"/>
      <c r="S960" s="47"/>
      <c r="T960" s="47"/>
      <c r="U960" s="47"/>
      <c r="V960" s="47"/>
      <c r="W960" s="47"/>
      <c r="X960" s="47"/>
      <c r="Y960" s="47"/>
      <c r="Z960" s="47"/>
      <c r="AA960" s="47"/>
      <c r="AB960" s="47"/>
      <c r="AC960" s="47"/>
      <c r="AD960" s="47"/>
    </row>
    <row r="961" spans="1:30" ht="12.75" customHeight="1" x14ac:dyDescent="0.2">
      <c r="A961" s="47"/>
      <c r="B961" s="47"/>
      <c r="C961" s="47"/>
      <c r="D961" s="47"/>
      <c r="E961" s="47"/>
      <c r="F961" s="47"/>
      <c r="G961" s="47"/>
      <c r="H961" s="47"/>
      <c r="I961" s="47"/>
      <c r="J961" s="47"/>
      <c r="K961" s="47"/>
      <c r="L961" s="47"/>
      <c r="M961" s="47"/>
      <c r="N961" s="47"/>
      <c r="O961" s="47"/>
      <c r="P961" s="47"/>
      <c r="Q961" s="47"/>
      <c r="R961" s="47"/>
      <c r="S961" s="47"/>
      <c r="T961" s="47"/>
      <c r="U961" s="47"/>
      <c r="V961" s="47"/>
      <c r="W961" s="47"/>
      <c r="X961" s="47"/>
      <c r="Y961" s="47"/>
      <c r="Z961" s="47"/>
      <c r="AA961" s="47"/>
      <c r="AB961" s="47"/>
      <c r="AC961" s="47"/>
      <c r="AD961" s="47"/>
    </row>
    <row r="962" spans="1:30" ht="12.75" customHeight="1" x14ac:dyDescent="0.2">
      <c r="A962" s="47"/>
      <c r="B962" s="47"/>
      <c r="C962" s="47"/>
      <c r="D962" s="47"/>
      <c r="E962" s="47"/>
      <c r="F962" s="47"/>
      <c r="G962" s="47"/>
      <c r="H962" s="47"/>
      <c r="I962" s="47"/>
      <c r="J962" s="47"/>
      <c r="K962" s="47"/>
      <c r="L962" s="47"/>
      <c r="M962" s="47"/>
      <c r="N962" s="47"/>
      <c r="O962" s="47"/>
      <c r="P962" s="47"/>
      <c r="Q962" s="47"/>
      <c r="R962" s="47"/>
      <c r="S962" s="47"/>
      <c r="T962" s="47"/>
      <c r="U962" s="47"/>
      <c r="V962" s="47"/>
      <c r="W962" s="47"/>
      <c r="X962" s="47"/>
      <c r="Y962" s="47"/>
      <c r="Z962" s="47"/>
      <c r="AA962" s="47"/>
      <c r="AB962" s="47"/>
      <c r="AC962" s="47"/>
      <c r="AD962" s="47"/>
    </row>
    <row r="963" spans="1:30" ht="12.75" customHeight="1" x14ac:dyDescent="0.2">
      <c r="A963" s="47"/>
      <c r="B963" s="47"/>
      <c r="C963" s="47"/>
      <c r="D963" s="47"/>
      <c r="E963" s="47"/>
      <c r="F963" s="47"/>
      <c r="G963" s="47"/>
      <c r="H963" s="47"/>
      <c r="I963" s="47"/>
      <c r="J963" s="47"/>
      <c r="K963" s="47"/>
      <c r="L963" s="47"/>
      <c r="M963" s="47"/>
      <c r="N963" s="47"/>
      <c r="O963" s="47"/>
      <c r="P963" s="47"/>
      <c r="Q963" s="47"/>
      <c r="R963" s="47"/>
      <c r="S963" s="47"/>
      <c r="T963" s="47"/>
      <c r="U963" s="47"/>
      <c r="V963" s="47"/>
      <c r="W963" s="47"/>
      <c r="X963" s="47"/>
      <c r="Y963" s="47"/>
      <c r="Z963" s="47"/>
      <c r="AA963" s="47"/>
      <c r="AB963" s="47"/>
      <c r="AC963" s="47"/>
      <c r="AD963" s="47"/>
    </row>
    <row r="964" spans="1:30" ht="12.75" customHeight="1" x14ac:dyDescent="0.2">
      <c r="A964" s="47"/>
      <c r="B964" s="47"/>
      <c r="C964" s="47"/>
      <c r="D964" s="47"/>
      <c r="E964" s="47"/>
      <c r="F964" s="47"/>
      <c r="G964" s="47"/>
      <c r="H964" s="47"/>
      <c r="I964" s="47"/>
      <c r="J964" s="47"/>
      <c r="K964" s="47"/>
      <c r="L964" s="47"/>
      <c r="M964" s="47"/>
      <c r="N964" s="47"/>
      <c r="O964" s="47"/>
      <c r="P964" s="47"/>
      <c r="Q964" s="47"/>
      <c r="R964" s="47"/>
      <c r="S964" s="47"/>
      <c r="T964" s="47"/>
      <c r="U964" s="47"/>
      <c r="V964" s="47"/>
      <c r="W964" s="47"/>
      <c r="X964" s="47"/>
      <c r="Y964" s="47"/>
      <c r="Z964" s="47"/>
      <c r="AA964" s="47"/>
      <c r="AB964" s="47"/>
      <c r="AC964" s="47"/>
      <c r="AD964" s="47"/>
    </row>
    <row r="965" spans="1:30" ht="12.75" customHeight="1" x14ac:dyDescent="0.2">
      <c r="A965" s="47"/>
      <c r="B965" s="47"/>
      <c r="C965" s="47"/>
      <c r="D965" s="47"/>
      <c r="E965" s="47"/>
      <c r="F965" s="47"/>
      <c r="G965" s="47"/>
      <c r="H965" s="47"/>
      <c r="I965" s="47"/>
      <c r="J965" s="47"/>
      <c r="K965" s="47"/>
      <c r="L965" s="47"/>
      <c r="M965" s="47"/>
      <c r="N965" s="47"/>
      <c r="O965" s="47"/>
      <c r="P965" s="47"/>
      <c r="Q965" s="47"/>
      <c r="R965" s="47"/>
      <c r="S965" s="47"/>
      <c r="T965" s="47"/>
      <c r="U965" s="47"/>
      <c r="V965" s="47"/>
      <c r="W965" s="47"/>
      <c r="X965" s="47"/>
      <c r="Y965" s="47"/>
      <c r="Z965" s="47"/>
      <c r="AA965" s="47"/>
      <c r="AB965" s="47"/>
      <c r="AC965" s="47"/>
      <c r="AD965" s="47"/>
    </row>
    <row r="966" spans="1:30" ht="12.75" customHeight="1" x14ac:dyDescent="0.2">
      <c r="A966" s="47"/>
      <c r="B966" s="47"/>
      <c r="C966" s="47"/>
      <c r="D966" s="47"/>
      <c r="E966" s="47"/>
      <c r="F966" s="47"/>
      <c r="G966" s="47"/>
      <c r="H966" s="47"/>
      <c r="I966" s="47"/>
      <c r="J966" s="47"/>
      <c r="K966" s="47"/>
      <c r="L966" s="47"/>
      <c r="M966" s="47"/>
      <c r="N966" s="47"/>
      <c r="O966" s="47"/>
      <c r="P966" s="47"/>
      <c r="Q966" s="47"/>
      <c r="R966" s="47"/>
      <c r="S966" s="47"/>
      <c r="T966" s="47"/>
      <c r="U966" s="47"/>
      <c r="V966" s="47"/>
      <c r="W966" s="47"/>
      <c r="X966" s="47"/>
      <c r="Y966" s="47"/>
      <c r="Z966" s="47"/>
      <c r="AA966" s="47"/>
      <c r="AB966" s="47"/>
      <c r="AC966" s="47"/>
      <c r="AD966" s="47"/>
    </row>
    <row r="967" spans="1:30" ht="12.75" customHeight="1" x14ac:dyDescent="0.2">
      <c r="A967" s="47"/>
      <c r="B967" s="47"/>
      <c r="C967" s="47"/>
      <c r="D967" s="47"/>
      <c r="E967" s="47"/>
      <c r="F967" s="47"/>
      <c r="G967" s="47"/>
      <c r="H967" s="47"/>
      <c r="I967" s="47"/>
      <c r="J967" s="47"/>
      <c r="K967" s="47"/>
      <c r="L967" s="47"/>
      <c r="M967" s="47"/>
      <c r="N967" s="47"/>
      <c r="O967" s="47"/>
      <c r="P967" s="47"/>
      <c r="Q967" s="47"/>
      <c r="R967" s="47"/>
      <c r="S967" s="47"/>
      <c r="T967" s="47"/>
      <c r="U967" s="47"/>
      <c r="V967" s="47"/>
      <c r="W967" s="47"/>
      <c r="X967" s="47"/>
      <c r="Y967" s="47"/>
      <c r="Z967" s="47"/>
      <c r="AA967" s="47"/>
      <c r="AB967" s="47"/>
      <c r="AC967" s="47"/>
      <c r="AD967" s="47"/>
    </row>
    <row r="968" spans="1:30" ht="12.75" customHeight="1" x14ac:dyDescent="0.2">
      <c r="A968" s="47"/>
      <c r="B968" s="47"/>
      <c r="C968" s="47"/>
      <c r="D968" s="47"/>
      <c r="E968" s="47"/>
      <c r="F968" s="47"/>
      <c r="G968" s="47"/>
      <c r="H968" s="47"/>
      <c r="I968" s="47"/>
      <c r="J968" s="47"/>
      <c r="K968" s="47"/>
      <c r="L968" s="47"/>
      <c r="M968" s="47"/>
      <c r="N968" s="47"/>
      <c r="O968" s="47"/>
      <c r="P968" s="47"/>
      <c r="Q968" s="47"/>
      <c r="R968" s="47"/>
      <c r="S968" s="47"/>
      <c r="T968" s="47"/>
      <c r="U968" s="47"/>
      <c r="V968" s="47"/>
      <c r="W968" s="47"/>
      <c r="X968" s="47"/>
      <c r="Y968" s="47"/>
      <c r="Z968" s="47"/>
      <c r="AA968" s="47"/>
      <c r="AB968" s="47"/>
      <c r="AC968" s="47"/>
      <c r="AD968" s="47"/>
    </row>
    <row r="969" spans="1:30" ht="12.75" customHeight="1" x14ac:dyDescent="0.2">
      <c r="A969" s="47"/>
      <c r="B969" s="47"/>
      <c r="C969" s="47"/>
      <c r="D969" s="47"/>
      <c r="E969" s="47"/>
      <c r="F969" s="47"/>
      <c r="G969" s="47"/>
      <c r="H969" s="47"/>
      <c r="I969" s="47"/>
      <c r="J969" s="47"/>
      <c r="K969" s="47"/>
      <c r="L969" s="47"/>
      <c r="M969" s="47"/>
      <c r="N969" s="47"/>
      <c r="O969" s="47"/>
      <c r="P969" s="47"/>
      <c r="Q969" s="47"/>
      <c r="R969" s="47"/>
      <c r="S969" s="47"/>
      <c r="T969" s="47"/>
      <c r="U969" s="47"/>
      <c r="V969" s="47"/>
      <c r="W969" s="47"/>
      <c r="X969" s="47"/>
      <c r="Y969" s="47"/>
      <c r="Z969" s="47"/>
      <c r="AA969" s="47"/>
      <c r="AB969" s="47"/>
      <c r="AC969" s="47"/>
      <c r="AD969" s="47"/>
    </row>
    <row r="970" spans="1:30" ht="12.75" customHeight="1" x14ac:dyDescent="0.2">
      <c r="A970" s="47"/>
      <c r="B970" s="47"/>
      <c r="C970" s="47"/>
      <c r="D970" s="47"/>
      <c r="E970" s="47"/>
      <c r="F970" s="47"/>
      <c r="G970" s="47"/>
      <c r="H970" s="47"/>
      <c r="I970" s="47"/>
      <c r="J970" s="47"/>
      <c r="K970" s="47"/>
      <c r="L970" s="47"/>
      <c r="M970" s="47"/>
      <c r="N970" s="47"/>
      <c r="O970" s="47"/>
      <c r="P970" s="47"/>
      <c r="Q970" s="47"/>
      <c r="R970" s="47"/>
      <c r="S970" s="47"/>
      <c r="T970" s="47"/>
      <c r="U970" s="47"/>
      <c r="V970" s="47"/>
      <c r="W970" s="47"/>
      <c r="X970" s="47"/>
      <c r="Y970" s="47"/>
      <c r="Z970" s="47"/>
      <c r="AA970" s="47"/>
      <c r="AB970" s="47"/>
      <c r="AC970" s="47"/>
      <c r="AD970" s="47"/>
    </row>
    <row r="971" spans="1:30" ht="12.75" customHeight="1" x14ac:dyDescent="0.2">
      <c r="A971" s="47"/>
      <c r="B971" s="47"/>
      <c r="C971" s="47"/>
      <c r="D971" s="47"/>
      <c r="E971" s="47"/>
      <c r="F971" s="47"/>
      <c r="G971" s="47"/>
      <c r="H971" s="47"/>
      <c r="I971" s="47"/>
      <c r="J971" s="47"/>
      <c r="K971" s="47"/>
      <c r="L971" s="47"/>
      <c r="M971" s="47"/>
      <c r="N971" s="47"/>
      <c r="O971" s="47"/>
      <c r="P971" s="47"/>
      <c r="Q971" s="47"/>
      <c r="R971" s="47"/>
      <c r="S971" s="47"/>
      <c r="T971" s="47"/>
      <c r="U971" s="47"/>
      <c r="V971" s="47"/>
      <c r="W971" s="47"/>
      <c r="X971" s="47"/>
      <c r="Y971" s="47"/>
      <c r="Z971" s="47"/>
      <c r="AA971" s="47"/>
      <c r="AB971" s="47"/>
      <c r="AC971" s="47"/>
      <c r="AD971" s="47"/>
    </row>
    <row r="972" spans="1:30" ht="12.75" customHeight="1" x14ac:dyDescent="0.2">
      <c r="A972" s="47"/>
      <c r="B972" s="47"/>
      <c r="C972" s="47"/>
      <c r="D972" s="47"/>
      <c r="E972" s="47"/>
      <c r="F972" s="47"/>
      <c r="G972" s="47"/>
      <c r="H972" s="47"/>
      <c r="I972" s="47"/>
      <c r="J972" s="47"/>
      <c r="K972" s="47"/>
      <c r="L972" s="47"/>
      <c r="M972" s="47"/>
      <c r="N972" s="47"/>
      <c r="O972" s="47"/>
      <c r="P972" s="47"/>
      <c r="Q972" s="47"/>
      <c r="R972" s="47"/>
      <c r="S972" s="47"/>
      <c r="T972" s="47"/>
      <c r="U972" s="47"/>
      <c r="V972" s="47"/>
      <c r="W972" s="47"/>
      <c r="X972" s="47"/>
      <c r="Y972" s="47"/>
      <c r="Z972" s="47"/>
      <c r="AA972" s="47"/>
      <c r="AB972" s="47"/>
      <c r="AC972" s="47"/>
      <c r="AD972" s="47"/>
    </row>
    <row r="973" spans="1:30" ht="12.75" customHeight="1" x14ac:dyDescent="0.2">
      <c r="A973" s="47"/>
      <c r="B973" s="47"/>
      <c r="C973" s="47"/>
      <c r="D973" s="47"/>
      <c r="E973" s="47"/>
      <c r="F973" s="47"/>
      <c r="G973" s="47"/>
      <c r="H973" s="47"/>
      <c r="I973" s="47"/>
      <c r="J973" s="47"/>
      <c r="K973" s="47"/>
      <c r="L973" s="47"/>
      <c r="M973" s="47"/>
      <c r="N973" s="47"/>
      <c r="O973" s="47"/>
      <c r="P973" s="47"/>
      <c r="Q973" s="47"/>
      <c r="R973" s="47"/>
      <c r="S973" s="47"/>
      <c r="T973" s="47"/>
      <c r="U973" s="47"/>
      <c r="V973" s="47"/>
      <c r="W973" s="47"/>
      <c r="X973" s="47"/>
      <c r="Y973" s="47"/>
      <c r="Z973" s="47"/>
      <c r="AA973" s="47"/>
      <c r="AB973" s="47"/>
      <c r="AC973" s="47"/>
      <c r="AD973" s="47"/>
    </row>
    <row r="974" spans="1:30" ht="12.75" customHeight="1" x14ac:dyDescent="0.2">
      <c r="A974" s="47"/>
      <c r="B974" s="47"/>
      <c r="C974" s="47"/>
      <c r="D974" s="47"/>
      <c r="E974" s="47"/>
      <c r="F974" s="47"/>
      <c r="G974" s="47"/>
      <c r="H974" s="47"/>
      <c r="I974" s="47"/>
      <c r="J974" s="47"/>
      <c r="K974" s="47"/>
      <c r="L974" s="47"/>
      <c r="M974" s="47"/>
      <c r="N974" s="47"/>
      <c r="O974" s="47"/>
      <c r="P974" s="47"/>
      <c r="Q974" s="47"/>
      <c r="R974" s="47"/>
      <c r="S974" s="47"/>
      <c r="T974" s="47"/>
      <c r="U974" s="47"/>
      <c r="V974" s="47"/>
      <c r="W974" s="47"/>
      <c r="X974" s="47"/>
      <c r="Y974" s="47"/>
      <c r="Z974" s="47"/>
      <c r="AA974" s="47"/>
      <c r="AB974" s="47"/>
      <c r="AC974" s="47"/>
      <c r="AD974" s="47"/>
    </row>
    <row r="975" spans="1:30" ht="12.75" customHeight="1" x14ac:dyDescent="0.2">
      <c r="A975" s="47"/>
      <c r="B975" s="47"/>
      <c r="C975" s="47"/>
      <c r="D975" s="47"/>
      <c r="E975" s="47"/>
      <c r="F975" s="47"/>
      <c r="G975" s="47"/>
      <c r="H975" s="47"/>
      <c r="I975" s="47"/>
      <c r="J975" s="47"/>
      <c r="K975" s="47"/>
      <c r="L975" s="47"/>
      <c r="M975" s="47"/>
      <c r="N975" s="47"/>
      <c r="O975" s="47"/>
      <c r="P975" s="47"/>
      <c r="Q975" s="47"/>
      <c r="R975" s="47"/>
      <c r="S975" s="47"/>
      <c r="T975" s="47"/>
      <c r="U975" s="47"/>
      <c r="V975" s="47"/>
      <c r="W975" s="47"/>
      <c r="X975" s="47"/>
      <c r="Y975" s="47"/>
      <c r="Z975" s="47"/>
      <c r="AA975" s="47"/>
      <c r="AB975" s="47"/>
      <c r="AC975" s="47"/>
      <c r="AD975" s="47"/>
    </row>
    <row r="976" spans="1:30" ht="12.75" customHeight="1" x14ac:dyDescent="0.2">
      <c r="A976" s="47"/>
      <c r="B976" s="47"/>
      <c r="C976" s="47"/>
      <c r="D976" s="47"/>
      <c r="E976" s="47"/>
      <c r="F976" s="47"/>
      <c r="G976" s="47"/>
      <c r="H976" s="47"/>
      <c r="I976" s="47"/>
      <c r="J976" s="47"/>
      <c r="K976" s="47"/>
      <c r="L976" s="47"/>
      <c r="M976" s="47"/>
      <c r="N976" s="47"/>
      <c r="O976" s="47"/>
      <c r="P976" s="47"/>
      <c r="Q976" s="47"/>
      <c r="R976" s="47"/>
      <c r="S976" s="47"/>
      <c r="T976" s="47"/>
      <c r="U976" s="47"/>
      <c r="V976" s="47"/>
      <c r="W976" s="47"/>
      <c r="X976" s="47"/>
      <c r="Y976" s="47"/>
      <c r="Z976" s="47"/>
      <c r="AA976" s="47"/>
      <c r="AB976" s="47"/>
      <c r="AC976" s="47"/>
      <c r="AD976" s="47"/>
    </row>
    <row r="977" spans="1:30" ht="12.75" customHeight="1" x14ac:dyDescent="0.2">
      <c r="A977" s="47"/>
      <c r="B977" s="47"/>
      <c r="C977" s="47"/>
      <c r="D977" s="47"/>
      <c r="E977" s="47"/>
      <c r="F977" s="47"/>
      <c r="G977" s="47"/>
      <c r="H977" s="47"/>
      <c r="I977" s="47"/>
      <c r="J977" s="47"/>
      <c r="K977" s="47"/>
      <c r="L977" s="47"/>
      <c r="M977" s="47"/>
      <c r="N977" s="47"/>
      <c r="O977" s="47"/>
      <c r="P977" s="47"/>
      <c r="Q977" s="47"/>
      <c r="R977" s="47"/>
      <c r="S977" s="47"/>
      <c r="T977" s="47"/>
      <c r="U977" s="47"/>
      <c r="V977" s="47"/>
      <c r="W977" s="47"/>
      <c r="X977" s="47"/>
      <c r="Y977" s="47"/>
      <c r="Z977" s="47"/>
      <c r="AA977" s="47"/>
      <c r="AB977" s="47"/>
      <c r="AC977" s="47"/>
      <c r="AD977" s="47"/>
    </row>
    <row r="978" spans="1:30" ht="12.75" customHeight="1" x14ac:dyDescent="0.2">
      <c r="A978" s="47"/>
      <c r="B978" s="47"/>
      <c r="C978" s="47"/>
      <c r="D978" s="47"/>
      <c r="E978" s="47"/>
      <c r="F978" s="47"/>
      <c r="G978" s="47"/>
      <c r="H978" s="47"/>
      <c r="I978" s="47"/>
      <c r="J978" s="47"/>
      <c r="K978" s="47"/>
      <c r="L978" s="47"/>
      <c r="M978" s="47"/>
      <c r="N978" s="47"/>
      <c r="O978" s="47"/>
      <c r="P978" s="47"/>
      <c r="Q978" s="47"/>
      <c r="R978" s="47"/>
      <c r="S978" s="47"/>
      <c r="T978" s="47"/>
      <c r="U978" s="47"/>
      <c r="V978" s="47"/>
      <c r="W978" s="47"/>
      <c r="X978" s="47"/>
      <c r="Y978" s="47"/>
      <c r="Z978" s="47"/>
      <c r="AA978" s="47"/>
      <c r="AB978" s="47"/>
      <c r="AC978" s="47"/>
      <c r="AD978" s="47"/>
    </row>
    <row r="979" spans="1:30" ht="12.75" customHeight="1" x14ac:dyDescent="0.2">
      <c r="A979" s="47"/>
      <c r="B979" s="47"/>
      <c r="C979" s="47"/>
      <c r="D979" s="47"/>
      <c r="E979" s="47"/>
      <c r="F979" s="47"/>
      <c r="G979" s="47"/>
      <c r="H979" s="47"/>
      <c r="I979" s="47"/>
      <c r="J979" s="47"/>
      <c r="K979" s="47"/>
      <c r="L979" s="47"/>
      <c r="M979" s="47"/>
      <c r="N979" s="47"/>
      <c r="O979" s="47"/>
      <c r="P979" s="47"/>
      <c r="Q979" s="47"/>
      <c r="R979" s="47"/>
      <c r="S979" s="47"/>
      <c r="T979" s="47"/>
      <c r="U979" s="47"/>
      <c r="V979" s="47"/>
      <c r="W979" s="47"/>
      <c r="X979" s="47"/>
      <c r="Y979" s="47"/>
      <c r="Z979" s="47"/>
      <c r="AA979" s="47"/>
      <c r="AB979" s="47"/>
      <c r="AC979" s="47"/>
      <c r="AD979" s="47"/>
    </row>
    <row r="980" spans="1:30" ht="12.75" customHeight="1" x14ac:dyDescent="0.2">
      <c r="A980" s="47"/>
      <c r="B980" s="47"/>
      <c r="C980" s="47"/>
      <c r="D980" s="47"/>
      <c r="E980" s="47"/>
      <c r="F980" s="47"/>
      <c r="G980" s="47"/>
      <c r="H980" s="47"/>
      <c r="I980" s="47"/>
      <c r="J980" s="47"/>
      <c r="K980" s="47"/>
      <c r="L980" s="47"/>
      <c r="M980" s="47"/>
      <c r="N980" s="47"/>
      <c r="O980" s="47"/>
      <c r="P980" s="47"/>
      <c r="Q980" s="47"/>
      <c r="R980" s="47"/>
      <c r="S980" s="47"/>
      <c r="T980" s="47"/>
      <c r="U980" s="47"/>
      <c r="V980" s="47"/>
      <c r="W980" s="47"/>
      <c r="X980" s="47"/>
      <c r="Y980" s="47"/>
      <c r="Z980" s="47"/>
      <c r="AA980" s="47"/>
      <c r="AB980" s="47"/>
      <c r="AC980" s="47"/>
      <c r="AD980" s="47"/>
    </row>
    <row r="981" spans="1:30" ht="12.75" customHeight="1" x14ac:dyDescent="0.2">
      <c r="A981" s="47"/>
      <c r="B981" s="47"/>
      <c r="C981" s="47"/>
      <c r="D981" s="47"/>
      <c r="E981" s="47"/>
      <c r="F981" s="47"/>
      <c r="G981" s="47"/>
      <c r="H981" s="47"/>
      <c r="I981" s="47"/>
      <c r="J981" s="47"/>
      <c r="K981" s="47"/>
      <c r="L981" s="47"/>
      <c r="M981" s="47"/>
      <c r="N981" s="47"/>
      <c r="O981" s="47"/>
      <c r="P981" s="47"/>
      <c r="Q981" s="47"/>
      <c r="R981" s="47"/>
      <c r="S981" s="47"/>
      <c r="T981" s="47"/>
      <c r="U981" s="47"/>
      <c r="V981" s="47"/>
      <c r="W981" s="47"/>
      <c r="X981" s="47"/>
      <c r="Y981" s="47"/>
      <c r="Z981" s="47"/>
      <c r="AA981" s="47"/>
      <c r="AB981" s="47"/>
      <c r="AC981" s="47"/>
      <c r="AD981" s="47"/>
    </row>
    <row r="982" spans="1:30" ht="12.75" customHeight="1" x14ac:dyDescent="0.2">
      <c r="A982" s="47"/>
      <c r="B982" s="47"/>
      <c r="C982" s="47"/>
      <c r="D982" s="47"/>
      <c r="E982" s="47"/>
      <c r="F982" s="47"/>
      <c r="G982" s="47"/>
      <c r="H982" s="47"/>
      <c r="I982" s="47"/>
      <c r="J982" s="47"/>
      <c r="K982" s="47"/>
      <c r="L982" s="47"/>
      <c r="M982" s="47"/>
      <c r="N982" s="47"/>
      <c r="O982" s="47"/>
      <c r="P982" s="47"/>
      <c r="Q982" s="47"/>
      <c r="R982" s="47"/>
      <c r="S982" s="47"/>
      <c r="T982" s="47"/>
      <c r="U982" s="47"/>
      <c r="V982" s="47"/>
      <c r="W982" s="47"/>
      <c r="X982" s="47"/>
      <c r="Y982" s="47"/>
      <c r="Z982" s="47"/>
      <c r="AA982" s="47"/>
      <c r="AB982" s="47"/>
      <c r="AC982" s="47"/>
      <c r="AD982" s="47"/>
    </row>
    <row r="983" spans="1:30" ht="12.75" customHeight="1" x14ac:dyDescent="0.2">
      <c r="A983" s="47"/>
      <c r="B983" s="47"/>
      <c r="C983" s="47"/>
      <c r="D983" s="47"/>
      <c r="E983" s="47"/>
      <c r="F983" s="47"/>
      <c r="G983" s="47"/>
      <c r="H983" s="47"/>
      <c r="I983" s="47"/>
      <c r="J983" s="47"/>
      <c r="K983" s="47"/>
      <c r="L983" s="47"/>
      <c r="M983" s="47"/>
      <c r="N983" s="47"/>
      <c r="O983" s="47"/>
      <c r="P983" s="47"/>
      <c r="Q983" s="47"/>
      <c r="R983" s="47"/>
      <c r="S983" s="47"/>
      <c r="T983" s="47"/>
      <c r="U983" s="47"/>
      <c r="V983" s="47"/>
      <c r="W983" s="47"/>
      <c r="X983" s="47"/>
      <c r="Y983" s="47"/>
      <c r="Z983" s="47"/>
      <c r="AA983" s="47"/>
      <c r="AB983" s="47"/>
      <c r="AC983" s="47"/>
      <c r="AD983" s="47"/>
    </row>
    <row r="984" spans="1:30" ht="12.75" customHeight="1" x14ac:dyDescent="0.2">
      <c r="A984" s="47"/>
      <c r="B984" s="47"/>
      <c r="C984" s="47"/>
      <c r="D984" s="47"/>
      <c r="E984" s="47"/>
      <c r="F984" s="47"/>
      <c r="G984" s="47"/>
      <c r="H984" s="47"/>
      <c r="I984" s="47"/>
      <c r="J984" s="47"/>
      <c r="K984" s="47"/>
      <c r="L984" s="47"/>
      <c r="M984" s="47"/>
      <c r="N984" s="47"/>
      <c r="O984" s="47"/>
      <c r="P984" s="47"/>
      <c r="Q984" s="47"/>
      <c r="R984" s="47"/>
      <c r="S984" s="47"/>
      <c r="T984" s="47"/>
      <c r="U984" s="47"/>
      <c r="V984" s="47"/>
      <c r="W984" s="47"/>
      <c r="X984" s="47"/>
      <c r="Y984" s="47"/>
      <c r="Z984" s="47"/>
      <c r="AA984" s="47"/>
      <c r="AB984" s="47"/>
      <c r="AC984" s="47"/>
      <c r="AD984" s="47"/>
    </row>
    <row r="985" spans="1:30" ht="12.75" customHeight="1" x14ac:dyDescent="0.2">
      <c r="A985" s="47"/>
      <c r="B985" s="47"/>
      <c r="C985" s="47"/>
      <c r="D985" s="47"/>
      <c r="E985" s="47"/>
      <c r="F985" s="47"/>
      <c r="G985" s="47"/>
      <c r="H985" s="47"/>
      <c r="I985" s="47"/>
      <c r="J985" s="47"/>
      <c r="K985" s="47"/>
      <c r="L985" s="47"/>
      <c r="M985" s="47"/>
      <c r="N985" s="47"/>
      <c r="O985" s="47"/>
      <c r="P985" s="47"/>
      <c r="Q985" s="47"/>
      <c r="R985" s="47"/>
      <c r="S985" s="47"/>
      <c r="T985" s="47"/>
      <c r="U985" s="47"/>
      <c r="V985" s="47"/>
      <c r="W985" s="47"/>
      <c r="X985" s="47"/>
      <c r="Y985" s="47"/>
      <c r="Z985" s="47"/>
      <c r="AA985" s="47"/>
      <c r="AB985" s="47"/>
      <c r="AC985" s="47"/>
      <c r="AD985" s="47"/>
    </row>
    <row r="986" spans="1:30" ht="12.75" customHeight="1" x14ac:dyDescent="0.2">
      <c r="A986" s="47"/>
      <c r="B986" s="47"/>
      <c r="C986" s="47"/>
      <c r="D986" s="47"/>
      <c r="E986" s="47"/>
      <c r="F986" s="47"/>
      <c r="G986" s="47"/>
      <c r="H986" s="47"/>
      <c r="I986" s="47"/>
      <c r="J986" s="47"/>
      <c r="K986" s="47"/>
      <c r="L986" s="47"/>
      <c r="M986" s="47"/>
      <c r="N986" s="47"/>
      <c r="O986" s="47"/>
      <c r="P986" s="47"/>
      <c r="Q986" s="47"/>
      <c r="R986" s="47"/>
      <c r="S986" s="47"/>
      <c r="T986" s="47"/>
      <c r="U986" s="47"/>
      <c r="V986" s="47"/>
      <c r="W986" s="47"/>
      <c r="X986" s="47"/>
      <c r="Y986" s="47"/>
      <c r="Z986" s="47"/>
      <c r="AA986" s="47"/>
      <c r="AB986" s="47"/>
      <c r="AC986" s="47"/>
      <c r="AD986" s="47"/>
    </row>
    <row r="987" spans="1:30" ht="12.75" customHeight="1" x14ac:dyDescent="0.2">
      <c r="A987" s="47"/>
      <c r="B987" s="47"/>
      <c r="C987" s="47"/>
      <c r="D987" s="47"/>
      <c r="E987" s="47"/>
      <c r="F987" s="47"/>
      <c r="G987" s="47"/>
      <c r="H987" s="47"/>
      <c r="I987" s="47"/>
      <c r="J987" s="47"/>
      <c r="K987" s="47"/>
      <c r="L987" s="47"/>
      <c r="M987" s="47"/>
      <c r="N987" s="47"/>
      <c r="O987" s="47"/>
      <c r="P987" s="47"/>
      <c r="Q987" s="47"/>
      <c r="R987" s="47"/>
      <c r="S987" s="47"/>
      <c r="T987" s="47"/>
      <c r="U987" s="47"/>
      <c r="V987" s="47"/>
      <c r="W987" s="47"/>
      <c r="X987" s="47"/>
      <c r="Y987" s="47"/>
      <c r="Z987" s="47"/>
      <c r="AA987" s="47"/>
      <c r="AB987" s="47"/>
      <c r="AC987" s="47"/>
      <c r="AD987" s="47"/>
    </row>
    <row r="988" spans="1:30" ht="12.75" customHeight="1" x14ac:dyDescent="0.2">
      <c r="A988" s="47"/>
      <c r="B988" s="47"/>
      <c r="C988" s="47"/>
      <c r="D988" s="47"/>
      <c r="E988" s="47"/>
      <c r="F988" s="47"/>
      <c r="G988" s="47"/>
      <c r="H988" s="47"/>
      <c r="I988" s="47"/>
      <c r="J988" s="47"/>
      <c r="K988" s="47"/>
      <c r="L988" s="47"/>
      <c r="M988" s="47"/>
      <c r="N988" s="47"/>
      <c r="O988" s="47"/>
      <c r="P988" s="47"/>
      <c r="Q988" s="47"/>
      <c r="R988" s="47"/>
      <c r="S988" s="47"/>
      <c r="T988" s="47"/>
      <c r="U988" s="47"/>
      <c r="V988" s="47"/>
      <c r="W988" s="47"/>
      <c r="X988" s="47"/>
      <c r="Y988" s="47"/>
      <c r="Z988" s="47"/>
      <c r="AA988" s="47"/>
      <c r="AB988" s="47"/>
      <c r="AC988" s="47"/>
      <c r="AD988" s="47"/>
    </row>
    <row r="989" spans="1:30" ht="12.75" customHeight="1" x14ac:dyDescent="0.2">
      <c r="A989" s="47"/>
      <c r="B989" s="47"/>
      <c r="C989" s="47"/>
      <c r="D989" s="47"/>
      <c r="E989" s="47"/>
      <c r="F989" s="47"/>
      <c r="G989" s="47"/>
      <c r="H989" s="47"/>
      <c r="I989" s="47"/>
      <c r="J989" s="47"/>
      <c r="K989" s="47"/>
      <c r="L989" s="47"/>
      <c r="M989" s="47"/>
      <c r="N989" s="47"/>
      <c r="O989" s="47"/>
      <c r="P989" s="47"/>
      <c r="Q989" s="47"/>
      <c r="R989" s="47"/>
      <c r="S989" s="47"/>
      <c r="T989" s="47"/>
      <c r="U989" s="47"/>
      <c r="V989" s="47"/>
      <c r="W989" s="47"/>
      <c r="X989" s="47"/>
      <c r="Y989" s="47"/>
      <c r="Z989" s="47"/>
      <c r="AA989" s="47"/>
      <c r="AB989" s="47"/>
      <c r="AC989" s="47"/>
      <c r="AD989" s="47"/>
    </row>
    <row r="990" spans="1:30" ht="12.75" customHeight="1" x14ac:dyDescent="0.2">
      <c r="A990" s="47"/>
      <c r="B990" s="47"/>
      <c r="C990" s="47"/>
      <c r="D990" s="47"/>
      <c r="E990" s="47"/>
      <c r="F990" s="47"/>
      <c r="G990" s="47"/>
      <c r="H990" s="47"/>
      <c r="I990" s="47"/>
      <c r="J990" s="47"/>
      <c r="K990" s="47"/>
      <c r="L990" s="47"/>
      <c r="M990" s="47"/>
      <c r="N990" s="47"/>
      <c r="O990" s="47"/>
      <c r="P990" s="47"/>
      <c r="Q990" s="47"/>
      <c r="R990" s="47"/>
      <c r="S990" s="47"/>
      <c r="T990" s="47"/>
      <c r="U990" s="47"/>
      <c r="V990" s="47"/>
      <c r="W990" s="47"/>
      <c r="X990" s="47"/>
      <c r="Y990" s="47"/>
      <c r="Z990" s="47"/>
      <c r="AA990" s="47"/>
      <c r="AB990" s="47"/>
      <c r="AC990" s="47"/>
      <c r="AD990" s="47"/>
    </row>
    <row r="991" spans="1:30" ht="12.75" customHeight="1" x14ac:dyDescent="0.2">
      <c r="A991" s="47"/>
      <c r="B991" s="47"/>
      <c r="C991" s="47"/>
      <c r="D991" s="47"/>
      <c r="E991" s="47"/>
      <c r="F991" s="47"/>
      <c r="G991" s="47"/>
      <c r="H991" s="47"/>
      <c r="I991" s="47"/>
      <c r="J991" s="47"/>
      <c r="K991" s="47"/>
      <c r="L991" s="47"/>
      <c r="M991" s="47"/>
      <c r="N991" s="47"/>
      <c r="O991" s="47"/>
      <c r="P991" s="47"/>
      <c r="Q991" s="47"/>
      <c r="R991" s="47"/>
      <c r="S991" s="47"/>
      <c r="T991" s="47"/>
      <c r="U991" s="47"/>
      <c r="V991" s="47"/>
      <c r="W991" s="47"/>
      <c r="X991" s="47"/>
      <c r="Y991" s="47"/>
      <c r="Z991" s="47"/>
      <c r="AA991" s="47"/>
      <c r="AB991" s="47"/>
      <c r="AC991" s="47"/>
      <c r="AD991" s="47"/>
    </row>
    <row r="992" spans="1:30" ht="12.75" customHeight="1" x14ac:dyDescent="0.2">
      <c r="A992" s="47"/>
      <c r="B992" s="47"/>
      <c r="C992" s="47"/>
      <c r="D992" s="47"/>
      <c r="E992" s="47"/>
      <c r="F992" s="47"/>
      <c r="G992" s="47"/>
      <c r="H992" s="47"/>
      <c r="I992" s="47"/>
      <c r="J992" s="47"/>
      <c r="K992" s="47"/>
      <c r="L992" s="47"/>
      <c r="M992" s="47"/>
      <c r="N992" s="47"/>
      <c r="O992" s="47"/>
      <c r="P992" s="47"/>
      <c r="Q992" s="47"/>
      <c r="R992" s="47"/>
      <c r="S992" s="47"/>
      <c r="T992" s="47"/>
      <c r="U992" s="47"/>
      <c r="V992" s="47"/>
      <c r="W992" s="47"/>
      <c r="X992" s="47"/>
      <c r="Y992" s="47"/>
      <c r="Z992" s="47"/>
      <c r="AA992" s="47"/>
      <c r="AB992" s="47"/>
      <c r="AC992" s="47"/>
      <c r="AD992" s="47"/>
    </row>
    <row r="993" spans="1:30" ht="12.75" customHeight="1" x14ac:dyDescent="0.2">
      <c r="A993" s="47"/>
      <c r="B993" s="47"/>
      <c r="C993" s="47"/>
      <c r="D993" s="47"/>
      <c r="E993" s="47"/>
      <c r="F993" s="47"/>
      <c r="G993" s="47"/>
      <c r="H993" s="47"/>
      <c r="I993" s="47"/>
      <c r="J993" s="47"/>
      <c r="K993" s="47"/>
      <c r="L993" s="47"/>
      <c r="M993" s="47"/>
      <c r="N993" s="47"/>
      <c r="O993" s="47"/>
      <c r="P993" s="47"/>
      <c r="Q993" s="47"/>
      <c r="R993" s="47"/>
      <c r="S993" s="47"/>
      <c r="T993" s="47"/>
      <c r="U993" s="47"/>
      <c r="V993" s="47"/>
      <c r="W993" s="47"/>
      <c r="X993" s="47"/>
      <c r="Y993" s="47"/>
      <c r="Z993" s="47"/>
      <c r="AA993" s="47"/>
      <c r="AB993" s="47"/>
      <c r="AC993" s="47"/>
      <c r="AD993" s="47"/>
    </row>
    <row r="994" spans="1:30" ht="12.75" customHeight="1" x14ac:dyDescent="0.2">
      <c r="A994" s="47"/>
      <c r="B994" s="47"/>
      <c r="C994" s="47"/>
      <c r="D994" s="47"/>
      <c r="E994" s="47"/>
      <c r="F994" s="47"/>
      <c r="G994" s="47"/>
      <c r="H994" s="47"/>
      <c r="I994" s="47"/>
      <c r="J994" s="47"/>
      <c r="K994" s="47"/>
      <c r="L994" s="47"/>
      <c r="M994" s="47"/>
      <c r="N994" s="47"/>
      <c r="O994" s="47"/>
      <c r="P994" s="47"/>
      <c r="Q994" s="47"/>
      <c r="R994" s="47"/>
      <c r="S994" s="47"/>
      <c r="T994" s="47"/>
      <c r="U994" s="47"/>
      <c r="V994" s="47"/>
      <c r="W994" s="47"/>
      <c r="X994" s="47"/>
      <c r="Y994" s="47"/>
      <c r="Z994" s="47"/>
      <c r="AA994" s="47"/>
      <c r="AB994" s="47"/>
      <c r="AC994" s="47"/>
      <c r="AD994" s="47"/>
    </row>
    <row r="995" spans="1:30" ht="12.75" customHeight="1" x14ac:dyDescent="0.2">
      <c r="A995" s="47"/>
      <c r="B995" s="47"/>
      <c r="C995" s="47"/>
      <c r="D995" s="47"/>
      <c r="E995" s="47"/>
      <c r="F995" s="47"/>
      <c r="G995" s="47"/>
      <c r="H995" s="47"/>
      <c r="I995" s="47"/>
      <c r="J995" s="47"/>
      <c r="K995" s="47"/>
      <c r="L995" s="47"/>
      <c r="M995" s="47"/>
      <c r="N995" s="47"/>
      <c r="O995" s="47"/>
      <c r="P995" s="47"/>
      <c r="Q995" s="47"/>
      <c r="R995" s="47"/>
      <c r="S995" s="47"/>
      <c r="T995" s="47"/>
      <c r="U995" s="47"/>
      <c r="V995" s="47"/>
      <c r="W995" s="47"/>
      <c r="X995" s="47"/>
      <c r="Y995" s="47"/>
      <c r="Z995" s="47"/>
      <c r="AA995" s="47"/>
      <c r="AB995" s="47"/>
      <c r="AC995" s="47"/>
      <c r="AD995" s="47"/>
    </row>
    <row r="996" spans="1:30" ht="12.75" customHeight="1" x14ac:dyDescent="0.2">
      <c r="A996" s="47"/>
      <c r="B996" s="47"/>
      <c r="C996" s="47"/>
      <c r="D996" s="47"/>
      <c r="E996" s="47"/>
      <c r="F996" s="47"/>
      <c r="G996" s="47"/>
      <c r="H996" s="47"/>
      <c r="I996" s="47"/>
      <c r="J996" s="47"/>
      <c r="K996" s="47"/>
      <c r="L996" s="47"/>
      <c r="M996" s="47"/>
      <c r="N996" s="47"/>
      <c r="O996" s="47"/>
      <c r="P996" s="47"/>
      <c r="Q996" s="47"/>
      <c r="R996" s="47"/>
      <c r="S996" s="47"/>
      <c r="T996" s="47"/>
      <c r="U996" s="47"/>
      <c r="V996" s="47"/>
      <c r="W996" s="47"/>
      <c r="X996" s="47"/>
      <c r="Y996" s="47"/>
      <c r="Z996" s="47"/>
      <c r="AA996" s="47"/>
      <c r="AB996" s="47"/>
      <c r="AC996" s="47"/>
      <c r="AD996" s="47"/>
    </row>
    <row r="997" spans="1:30" ht="12.75" customHeight="1" x14ac:dyDescent="0.2">
      <c r="A997" s="47"/>
      <c r="B997" s="47"/>
      <c r="C997" s="47"/>
      <c r="D997" s="47"/>
      <c r="E997" s="47"/>
      <c r="F997" s="47"/>
      <c r="G997" s="47"/>
      <c r="H997" s="47"/>
      <c r="I997" s="47"/>
      <c r="J997" s="47"/>
      <c r="K997" s="47"/>
      <c r="L997" s="47"/>
      <c r="M997" s="47"/>
      <c r="N997" s="47"/>
      <c r="O997" s="47"/>
      <c r="P997" s="47"/>
      <c r="Q997" s="47"/>
      <c r="R997" s="47"/>
      <c r="S997" s="47"/>
      <c r="T997" s="47"/>
      <c r="U997" s="47"/>
      <c r="V997" s="47"/>
      <c r="W997" s="47"/>
      <c r="X997" s="47"/>
      <c r="Y997" s="47"/>
      <c r="Z997" s="47"/>
      <c r="AA997" s="47"/>
      <c r="AB997" s="47"/>
      <c r="AC997" s="47"/>
      <c r="AD997" s="47"/>
    </row>
    <row r="998" spans="1:30" ht="12.75" customHeight="1" x14ac:dyDescent="0.2">
      <c r="A998" s="47"/>
      <c r="B998" s="47"/>
      <c r="C998" s="47"/>
      <c r="D998" s="47"/>
      <c r="E998" s="47"/>
      <c r="F998" s="47"/>
      <c r="G998" s="47"/>
      <c r="H998" s="47"/>
      <c r="I998" s="47"/>
      <c r="J998" s="47"/>
      <c r="K998" s="47"/>
      <c r="L998" s="47"/>
      <c r="M998" s="47"/>
      <c r="N998" s="47"/>
      <c r="O998" s="47"/>
      <c r="P998" s="47"/>
      <c r="Q998" s="47"/>
      <c r="R998" s="47"/>
      <c r="S998" s="47"/>
      <c r="T998" s="47"/>
      <c r="U998" s="47"/>
      <c r="V998" s="47"/>
      <c r="W998" s="47"/>
      <c r="X998" s="47"/>
      <c r="Y998" s="47"/>
      <c r="Z998" s="47"/>
      <c r="AA998" s="47"/>
      <c r="AB998" s="47"/>
      <c r="AC998" s="47"/>
      <c r="AD998" s="47"/>
    </row>
    <row r="999" spans="1:30" ht="12.75" customHeight="1" x14ac:dyDescent="0.2">
      <c r="A999" s="47"/>
      <c r="B999" s="47"/>
      <c r="C999" s="47"/>
      <c r="D999" s="47"/>
      <c r="E999" s="47"/>
      <c r="F999" s="47"/>
      <c r="G999" s="47"/>
      <c r="H999" s="47"/>
      <c r="I999" s="47"/>
      <c r="J999" s="47"/>
      <c r="K999" s="47"/>
      <c r="L999" s="47"/>
      <c r="M999" s="47"/>
      <c r="N999" s="47"/>
      <c r="O999" s="47"/>
      <c r="P999" s="47"/>
      <c r="Q999" s="47"/>
      <c r="R999" s="47"/>
      <c r="S999" s="47"/>
      <c r="T999" s="47"/>
      <c r="U999" s="47"/>
      <c r="V999" s="47"/>
      <c r="W999" s="47"/>
      <c r="X999" s="47"/>
      <c r="Y999" s="47"/>
      <c r="Z999" s="47"/>
      <c r="AA999" s="47"/>
      <c r="AB999" s="47"/>
      <c r="AC999" s="47"/>
      <c r="AD999" s="47"/>
    </row>
    <row r="1000" spans="1:30" ht="12.75" customHeight="1" x14ac:dyDescent="0.2">
      <c r="A1000" s="47"/>
      <c r="B1000" s="47"/>
      <c r="C1000" s="47"/>
      <c r="D1000" s="47"/>
      <c r="E1000" s="47"/>
      <c r="F1000" s="47"/>
      <c r="G1000" s="47"/>
      <c r="H1000" s="47"/>
      <c r="I1000" s="47"/>
      <c r="J1000" s="47"/>
      <c r="K1000" s="47"/>
      <c r="L1000" s="47"/>
      <c r="M1000" s="47"/>
      <c r="N1000" s="47"/>
      <c r="O1000" s="47"/>
      <c r="P1000" s="47"/>
      <c r="Q1000" s="47"/>
      <c r="R1000" s="47"/>
      <c r="S1000" s="47"/>
      <c r="T1000" s="47"/>
      <c r="U1000" s="47"/>
      <c r="V1000" s="47"/>
      <c r="W1000" s="47"/>
      <c r="X1000" s="47"/>
      <c r="Y1000" s="47"/>
      <c r="Z1000" s="47"/>
      <c r="AA1000" s="47"/>
      <c r="AB1000" s="47"/>
      <c r="AC1000" s="47"/>
      <c r="AD1000" s="47"/>
    </row>
    <row r="1001" spans="1:30" ht="12.75" customHeight="1" x14ac:dyDescent="0.2">
      <c r="A1001" s="47"/>
      <c r="B1001" s="47"/>
      <c r="C1001" s="47"/>
      <c r="D1001" s="47"/>
      <c r="E1001" s="47"/>
      <c r="F1001" s="47"/>
      <c r="G1001" s="47"/>
      <c r="H1001" s="47"/>
      <c r="I1001" s="47"/>
      <c r="J1001" s="47"/>
      <c r="K1001" s="47"/>
      <c r="L1001" s="47"/>
      <c r="M1001" s="47"/>
      <c r="N1001" s="47"/>
      <c r="O1001" s="47"/>
      <c r="P1001" s="47"/>
      <c r="Q1001" s="47"/>
      <c r="R1001" s="47"/>
      <c r="S1001" s="47"/>
      <c r="T1001" s="47"/>
      <c r="U1001" s="47"/>
      <c r="V1001" s="47"/>
      <c r="W1001" s="47"/>
      <c r="X1001" s="47"/>
      <c r="Y1001" s="47"/>
      <c r="Z1001" s="47"/>
      <c r="AA1001" s="47"/>
      <c r="AB1001" s="47"/>
      <c r="AC1001" s="47"/>
      <c r="AD1001" s="47"/>
    </row>
    <row r="1002" spans="1:30" ht="12.75" customHeight="1" x14ac:dyDescent="0.2">
      <c r="A1002" s="47"/>
      <c r="B1002" s="47"/>
      <c r="C1002" s="47"/>
      <c r="D1002" s="47"/>
      <c r="E1002" s="47"/>
      <c r="F1002" s="47"/>
      <c r="G1002" s="47"/>
      <c r="H1002" s="47"/>
      <c r="I1002" s="47"/>
      <c r="J1002" s="47"/>
      <c r="K1002" s="47"/>
      <c r="L1002" s="47"/>
      <c r="M1002" s="47"/>
      <c r="N1002" s="47"/>
      <c r="O1002" s="47"/>
      <c r="P1002" s="47"/>
      <c r="Q1002" s="47"/>
      <c r="R1002" s="47"/>
      <c r="S1002" s="47"/>
      <c r="T1002" s="47"/>
      <c r="U1002" s="47"/>
      <c r="V1002" s="47"/>
      <c r="W1002" s="47"/>
      <c r="X1002" s="47"/>
      <c r="Y1002" s="47"/>
      <c r="Z1002" s="47"/>
      <c r="AA1002" s="47"/>
      <c r="AB1002" s="47"/>
      <c r="AC1002" s="47"/>
      <c r="AD1002" s="47"/>
    </row>
    <row r="1003" spans="1:30" ht="12.75" customHeight="1" x14ac:dyDescent="0.2">
      <c r="A1003" s="47"/>
      <c r="B1003" s="47"/>
      <c r="C1003" s="47"/>
      <c r="D1003" s="47"/>
      <c r="E1003" s="47"/>
      <c r="F1003" s="47"/>
      <c r="G1003" s="47"/>
      <c r="H1003" s="47"/>
      <c r="I1003" s="47"/>
      <c r="J1003" s="47"/>
      <c r="K1003" s="47"/>
      <c r="L1003" s="47"/>
      <c r="M1003" s="47"/>
      <c r="N1003" s="47"/>
      <c r="O1003" s="47"/>
      <c r="P1003" s="47"/>
      <c r="Q1003" s="47"/>
      <c r="R1003" s="47"/>
      <c r="S1003" s="47"/>
      <c r="T1003" s="47"/>
      <c r="U1003" s="47"/>
      <c r="V1003" s="47"/>
      <c r="W1003" s="47"/>
      <c r="X1003" s="47"/>
      <c r="Y1003" s="47"/>
      <c r="Z1003" s="47"/>
      <c r="AA1003" s="47"/>
      <c r="AB1003" s="47"/>
      <c r="AC1003" s="47"/>
      <c r="AD1003" s="47"/>
    </row>
    <row r="1004" spans="1:30" ht="12.75" customHeight="1" x14ac:dyDescent="0.2">
      <c r="A1004" s="47"/>
      <c r="B1004" s="47"/>
      <c r="C1004" s="47"/>
      <c r="D1004" s="47"/>
      <c r="E1004" s="47"/>
      <c r="F1004" s="47"/>
      <c r="G1004" s="47"/>
      <c r="H1004" s="47"/>
      <c r="I1004" s="47"/>
      <c r="J1004" s="47"/>
      <c r="K1004" s="47"/>
      <c r="L1004" s="47"/>
      <c r="M1004" s="47"/>
      <c r="N1004" s="47"/>
      <c r="O1004" s="47"/>
      <c r="P1004" s="47"/>
      <c r="Q1004" s="47"/>
      <c r="R1004" s="47"/>
      <c r="S1004" s="47"/>
      <c r="T1004" s="47"/>
      <c r="U1004" s="47"/>
      <c r="V1004" s="47"/>
      <c r="W1004" s="47"/>
      <c r="X1004" s="47"/>
      <c r="Y1004" s="47"/>
      <c r="Z1004" s="47"/>
      <c r="AA1004" s="47"/>
      <c r="AB1004" s="47"/>
      <c r="AC1004" s="47"/>
      <c r="AD1004" s="47"/>
    </row>
    <row r="1005" spans="1:30" ht="12.75" customHeight="1" x14ac:dyDescent="0.2">
      <c r="A1005" s="47"/>
      <c r="B1005" s="47"/>
      <c r="C1005" s="47"/>
      <c r="D1005" s="47"/>
      <c r="E1005" s="47"/>
      <c r="F1005" s="47"/>
      <c r="G1005" s="47"/>
      <c r="H1005" s="47"/>
      <c r="I1005" s="47"/>
      <c r="J1005" s="47"/>
      <c r="K1005" s="47"/>
      <c r="L1005" s="47"/>
      <c r="M1005" s="47"/>
      <c r="N1005" s="47"/>
      <c r="O1005" s="47"/>
      <c r="P1005" s="47"/>
      <c r="Q1005" s="47"/>
      <c r="R1005" s="47"/>
      <c r="S1005" s="47"/>
      <c r="T1005" s="47"/>
      <c r="U1005" s="47"/>
      <c r="V1005" s="47"/>
      <c r="W1005" s="47"/>
      <c r="X1005" s="47"/>
      <c r="Y1005" s="47"/>
      <c r="Z1005" s="47"/>
      <c r="AA1005" s="47"/>
      <c r="AB1005" s="47"/>
      <c r="AC1005" s="47"/>
      <c r="AD1005" s="47"/>
    </row>
    <row r="1006" spans="1:30" ht="12.75" customHeight="1" x14ac:dyDescent="0.2">
      <c r="A1006" s="47"/>
      <c r="B1006" s="47"/>
      <c r="C1006" s="47"/>
      <c r="D1006" s="47"/>
      <c r="E1006" s="47"/>
      <c r="F1006" s="47"/>
      <c r="G1006" s="47"/>
      <c r="H1006" s="47"/>
      <c r="I1006" s="47"/>
      <c r="J1006" s="47"/>
      <c r="K1006" s="47"/>
      <c r="L1006" s="47"/>
      <c r="M1006" s="47"/>
      <c r="N1006" s="47"/>
      <c r="O1006" s="47"/>
      <c r="P1006" s="47"/>
      <c r="Q1006" s="47"/>
      <c r="R1006" s="47"/>
      <c r="S1006" s="47"/>
      <c r="T1006" s="47"/>
      <c r="U1006" s="47"/>
      <c r="V1006" s="47"/>
      <c r="W1006" s="47"/>
      <c r="X1006" s="47"/>
      <c r="Y1006" s="47"/>
      <c r="Z1006" s="47"/>
      <c r="AA1006" s="47"/>
      <c r="AB1006" s="47"/>
      <c r="AC1006" s="47"/>
      <c r="AD1006" s="47"/>
    </row>
    <row r="1007" spans="1:30" ht="12.75" customHeight="1" x14ac:dyDescent="0.2">
      <c r="A1007" s="47"/>
      <c r="B1007" s="47"/>
      <c r="C1007" s="47"/>
      <c r="D1007" s="47"/>
      <c r="E1007" s="47"/>
      <c r="F1007" s="47"/>
      <c r="G1007" s="47"/>
      <c r="H1007" s="47"/>
      <c r="I1007" s="47"/>
      <c r="J1007" s="47"/>
      <c r="K1007" s="47"/>
      <c r="L1007" s="47"/>
      <c r="M1007" s="47"/>
      <c r="N1007" s="47"/>
      <c r="O1007" s="47"/>
      <c r="P1007" s="47"/>
      <c r="Q1007" s="47"/>
      <c r="R1007" s="47"/>
      <c r="S1007" s="47"/>
      <c r="T1007" s="47"/>
      <c r="U1007" s="47"/>
      <c r="V1007" s="47"/>
      <c r="W1007" s="47"/>
      <c r="X1007" s="47"/>
      <c r="Y1007" s="47"/>
      <c r="Z1007" s="47"/>
      <c r="AA1007" s="47"/>
      <c r="AB1007" s="47"/>
      <c r="AC1007" s="47"/>
      <c r="AD1007" s="47"/>
    </row>
    <row r="1008" spans="1:30" ht="12.75" customHeight="1" x14ac:dyDescent="0.2">
      <c r="A1008" s="47"/>
      <c r="B1008" s="47"/>
      <c r="C1008" s="47"/>
      <c r="D1008" s="47"/>
      <c r="E1008" s="47"/>
      <c r="F1008" s="47"/>
      <c r="G1008" s="47"/>
      <c r="H1008" s="47"/>
      <c r="I1008" s="47"/>
      <c r="J1008" s="47"/>
      <c r="K1008" s="47"/>
      <c r="L1008" s="47"/>
      <c r="M1008" s="47"/>
      <c r="N1008" s="47"/>
      <c r="O1008" s="47"/>
      <c r="P1008" s="47"/>
      <c r="Q1008" s="47"/>
      <c r="R1008" s="47"/>
      <c r="S1008" s="47"/>
      <c r="T1008" s="47"/>
      <c r="U1008" s="47"/>
      <c r="V1008" s="47"/>
      <c r="W1008" s="47"/>
      <c r="X1008" s="47"/>
      <c r="Y1008" s="47"/>
      <c r="Z1008" s="47"/>
      <c r="AA1008" s="47"/>
      <c r="AB1008" s="47"/>
      <c r="AC1008" s="47"/>
      <c r="AD1008" s="47"/>
    </row>
    <row r="1009" spans="1:30" ht="12.75" customHeight="1" x14ac:dyDescent="0.2">
      <c r="A1009" s="47"/>
      <c r="B1009" s="47"/>
      <c r="C1009" s="47"/>
      <c r="D1009" s="47"/>
      <c r="E1009" s="47"/>
      <c r="F1009" s="47"/>
      <c r="G1009" s="47"/>
      <c r="H1009" s="47"/>
      <c r="I1009" s="47"/>
      <c r="J1009" s="47"/>
      <c r="K1009" s="47"/>
      <c r="L1009" s="47"/>
      <c r="M1009" s="47"/>
      <c r="N1009" s="47"/>
      <c r="O1009" s="47"/>
      <c r="P1009" s="47"/>
      <c r="Q1009" s="47"/>
      <c r="R1009" s="47"/>
      <c r="S1009" s="47"/>
      <c r="T1009" s="47"/>
      <c r="U1009" s="47"/>
      <c r="V1009" s="47"/>
      <c r="W1009" s="47"/>
      <c r="X1009" s="47"/>
      <c r="Y1009" s="47"/>
      <c r="Z1009" s="47"/>
      <c r="AA1009" s="47"/>
      <c r="AB1009" s="47"/>
      <c r="AC1009" s="47"/>
      <c r="AD1009" s="47"/>
    </row>
    <row r="1010" spans="1:30" ht="12.75" customHeight="1" x14ac:dyDescent="0.2">
      <c r="A1010" s="47"/>
      <c r="B1010" s="47"/>
      <c r="C1010" s="47"/>
      <c r="D1010" s="47"/>
      <c r="E1010" s="47"/>
      <c r="F1010" s="47"/>
      <c r="G1010" s="47"/>
      <c r="H1010" s="47"/>
      <c r="I1010" s="47"/>
      <c r="J1010" s="47"/>
      <c r="K1010" s="47"/>
      <c r="L1010" s="47"/>
      <c r="M1010" s="47"/>
      <c r="N1010" s="47"/>
      <c r="O1010" s="47"/>
      <c r="P1010" s="47"/>
      <c r="Q1010" s="47"/>
      <c r="R1010" s="47"/>
      <c r="S1010" s="47"/>
      <c r="T1010" s="47"/>
      <c r="U1010" s="47"/>
      <c r="V1010" s="47"/>
      <c r="W1010" s="47"/>
      <c r="X1010" s="47"/>
      <c r="Y1010" s="47"/>
      <c r="Z1010" s="47"/>
      <c r="AA1010" s="47"/>
      <c r="AB1010" s="47"/>
      <c r="AC1010" s="47"/>
      <c r="AD1010" s="47"/>
    </row>
    <row r="1011" spans="1:30" ht="12.75" customHeight="1" x14ac:dyDescent="0.2">
      <c r="A1011" s="47"/>
      <c r="B1011" s="47"/>
      <c r="C1011" s="47"/>
      <c r="D1011" s="47"/>
      <c r="E1011" s="47"/>
      <c r="F1011" s="47"/>
      <c r="G1011" s="47"/>
      <c r="H1011" s="47"/>
      <c r="I1011" s="47"/>
      <c r="J1011" s="47"/>
      <c r="K1011" s="47"/>
      <c r="L1011" s="47"/>
      <c r="M1011" s="47"/>
      <c r="N1011" s="47"/>
      <c r="O1011" s="47"/>
      <c r="P1011" s="47"/>
      <c r="Q1011" s="47"/>
      <c r="R1011" s="47"/>
      <c r="S1011" s="47"/>
      <c r="T1011" s="47"/>
      <c r="U1011" s="47"/>
      <c r="V1011" s="47"/>
      <c r="W1011" s="47"/>
      <c r="X1011" s="47"/>
      <c r="Y1011" s="47"/>
      <c r="Z1011" s="47"/>
      <c r="AA1011" s="47"/>
      <c r="AB1011" s="47"/>
      <c r="AC1011" s="47"/>
      <c r="AD1011" s="47"/>
    </row>
    <row r="1012" spans="1:30" ht="12.75" customHeight="1" x14ac:dyDescent="0.2">
      <c r="A1012" s="47"/>
      <c r="B1012" s="47"/>
      <c r="C1012" s="47"/>
      <c r="D1012" s="47"/>
      <c r="E1012" s="47"/>
      <c r="F1012" s="47"/>
      <c r="G1012" s="47"/>
      <c r="H1012" s="47"/>
      <c r="I1012" s="47"/>
      <c r="J1012" s="47"/>
      <c r="K1012" s="47"/>
      <c r="L1012" s="47"/>
      <c r="M1012" s="47"/>
      <c r="N1012" s="47"/>
      <c r="O1012" s="47"/>
      <c r="P1012" s="47"/>
      <c r="Q1012" s="47"/>
      <c r="R1012" s="47"/>
      <c r="S1012" s="47"/>
      <c r="T1012" s="47"/>
      <c r="U1012" s="47"/>
      <c r="V1012" s="47"/>
      <c r="W1012" s="47"/>
      <c r="X1012" s="47"/>
      <c r="Y1012" s="47"/>
      <c r="Z1012" s="47"/>
      <c r="AA1012" s="47"/>
      <c r="AB1012" s="47"/>
      <c r="AC1012" s="47"/>
      <c r="AD1012" s="47"/>
    </row>
    <row r="1013" spans="1:30" ht="12.75" customHeight="1" x14ac:dyDescent="0.2">
      <c r="A1013" s="47"/>
      <c r="B1013" s="47"/>
      <c r="C1013" s="47"/>
      <c r="D1013" s="47"/>
      <c r="E1013" s="47"/>
      <c r="F1013" s="47"/>
      <c r="G1013" s="47"/>
      <c r="H1013" s="47"/>
      <c r="I1013" s="47"/>
      <c r="J1013" s="47"/>
      <c r="K1013" s="47"/>
      <c r="L1013" s="47"/>
      <c r="M1013" s="47"/>
      <c r="N1013" s="47"/>
      <c r="O1013" s="47"/>
      <c r="P1013" s="47"/>
      <c r="Q1013" s="47"/>
      <c r="R1013" s="47"/>
      <c r="S1013" s="47"/>
      <c r="T1013" s="47"/>
      <c r="U1013" s="47"/>
      <c r="V1013" s="47"/>
      <c r="W1013" s="47"/>
      <c r="X1013" s="47"/>
      <c r="Y1013" s="47"/>
      <c r="Z1013" s="47"/>
      <c r="AA1013" s="47"/>
      <c r="AB1013" s="47"/>
      <c r="AC1013" s="47"/>
      <c r="AD1013" s="47"/>
    </row>
    <row r="1014" spans="1:30" ht="12.75" customHeight="1" x14ac:dyDescent="0.2">
      <c r="A1014" s="47"/>
      <c r="B1014" s="47"/>
      <c r="C1014" s="47"/>
      <c r="D1014" s="47"/>
      <c r="E1014" s="47"/>
      <c r="F1014" s="47"/>
      <c r="G1014" s="47"/>
      <c r="H1014" s="47"/>
      <c r="I1014" s="47"/>
      <c r="J1014" s="47"/>
      <c r="K1014" s="47"/>
      <c r="L1014" s="47"/>
      <c r="M1014" s="47"/>
      <c r="N1014" s="47"/>
      <c r="O1014" s="47"/>
      <c r="P1014" s="47"/>
      <c r="Q1014" s="47"/>
      <c r="R1014" s="47"/>
      <c r="S1014" s="47"/>
      <c r="T1014" s="47"/>
      <c r="U1014" s="47"/>
      <c r="V1014" s="47"/>
      <c r="W1014" s="47"/>
      <c r="X1014" s="47"/>
      <c r="Y1014" s="47"/>
      <c r="Z1014" s="47"/>
      <c r="AA1014" s="47"/>
      <c r="AB1014" s="47"/>
      <c r="AC1014" s="47"/>
      <c r="AD1014" s="47"/>
    </row>
    <row r="1015" spans="1:30" ht="12.75" customHeight="1" x14ac:dyDescent="0.2">
      <c r="A1015" s="47"/>
      <c r="B1015" s="47"/>
      <c r="C1015" s="47"/>
      <c r="D1015" s="47"/>
      <c r="E1015" s="47"/>
      <c r="F1015" s="47"/>
      <c r="G1015" s="47"/>
      <c r="H1015" s="47"/>
      <c r="I1015" s="47"/>
      <c r="J1015" s="47"/>
      <c r="K1015" s="47"/>
      <c r="L1015" s="47"/>
      <c r="M1015" s="47"/>
      <c r="N1015" s="47"/>
      <c r="O1015" s="47"/>
      <c r="P1015" s="47"/>
      <c r="Q1015" s="47"/>
      <c r="R1015" s="47"/>
      <c r="S1015" s="47"/>
      <c r="T1015" s="47"/>
      <c r="U1015" s="47"/>
      <c r="V1015" s="47"/>
      <c r="W1015" s="47"/>
      <c r="X1015" s="47"/>
      <c r="Y1015" s="47"/>
      <c r="Z1015" s="47"/>
      <c r="AA1015" s="47"/>
      <c r="AB1015" s="47"/>
      <c r="AC1015" s="47"/>
      <c r="AD1015" s="47"/>
    </row>
    <row r="1016" spans="1:30" ht="12.75" customHeight="1" x14ac:dyDescent="0.2">
      <c r="A1016" s="47"/>
      <c r="B1016" s="47"/>
      <c r="C1016" s="47"/>
      <c r="D1016" s="47"/>
      <c r="E1016" s="47"/>
      <c r="F1016" s="47"/>
      <c r="G1016" s="47"/>
      <c r="H1016" s="47"/>
      <c r="I1016" s="47"/>
      <c r="J1016" s="47"/>
      <c r="K1016" s="47"/>
      <c r="L1016" s="47"/>
      <c r="M1016" s="47"/>
      <c r="N1016" s="47"/>
      <c r="O1016" s="47"/>
      <c r="P1016" s="47"/>
      <c r="Q1016" s="47"/>
      <c r="R1016" s="47"/>
      <c r="S1016" s="47"/>
      <c r="T1016" s="47"/>
      <c r="U1016" s="47"/>
      <c r="V1016" s="47"/>
      <c r="W1016" s="47"/>
      <c r="X1016" s="47"/>
      <c r="Y1016" s="47"/>
      <c r="Z1016" s="47"/>
      <c r="AA1016" s="47"/>
      <c r="AB1016" s="47"/>
      <c r="AC1016" s="47"/>
      <c r="AD1016" s="47"/>
    </row>
    <row r="1017" spans="1:30" ht="12.75" customHeight="1" x14ac:dyDescent="0.2">
      <c r="A1017" s="47"/>
      <c r="B1017" s="47"/>
      <c r="C1017" s="47"/>
      <c r="D1017" s="47"/>
      <c r="E1017" s="47"/>
      <c r="F1017" s="47"/>
      <c r="G1017" s="47"/>
      <c r="H1017" s="47"/>
      <c r="I1017" s="47"/>
      <c r="J1017" s="47"/>
      <c r="K1017" s="47"/>
      <c r="L1017" s="47"/>
      <c r="M1017" s="47"/>
      <c r="N1017" s="47"/>
      <c r="O1017" s="47"/>
      <c r="P1017" s="47"/>
      <c r="Q1017" s="47"/>
      <c r="R1017" s="47"/>
      <c r="S1017" s="47"/>
      <c r="T1017" s="47"/>
      <c r="U1017" s="47"/>
      <c r="V1017" s="47"/>
      <c r="W1017" s="47"/>
      <c r="X1017" s="47"/>
      <c r="Y1017" s="47"/>
      <c r="Z1017" s="47"/>
      <c r="AA1017" s="47"/>
      <c r="AB1017" s="47"/>
      <c r="AC1017" s="47"/>
      <c r="AD1017" s="47"/>
    </row>
    <row r="1018" spans="1:30" ht="12.75" customHeight="1" x14ac:dyDescent="0.2">
      <c r="A1018" s="47"/>
      <c r="B1018" s="47"/>
      <c r="C1018" s="47"/>
      <c r="D1018" s="47"/>
      <c r="E1018" s="47"/>
      <c r="F1018" s="47"/>
      <c r="G1018" s="47"/>
      <c r="H1018" s="47"/>
      <c r="I1018" s="47"/>
      <c r="J1018" s="47"/>
      <c r="K1018" s="47"/>
      <c r="L1018" s="47"/>
      <c r="M1018" s="47"/>
      <c r="N1018" s="47"/>
      <c r="O1018" s="47"/>
      <c r="P1018" s="47"/>
      <c r="Q1018" s="47"/>
      <c r="R1018" s="47"/>
      <c r="S1018" s="47"/>
      <c r="T1018" s="47"/>
      <c r="U1018" s="47"/>
      <c r="V1018" s="47"/>
      <c r="W1018" s="47"/>
      <c r="X1018" s="47"/>
      <c r="Y1018" s="47"/>
      <c r="Z1018" s="47"/>
      <c r="AA1018" s="47"/>
      <c r="AB1018" s="47"/>
      <c r="AC1018" s="47"/>
      <c r="AD1018" s="47"/>
    </row>
    <row r="1019" spans="1:30" ht="12.75" customHeight="1" x14ac:dyDescent="0.2">
      <c r="A1019" s="47"/>
      <c r="B1019" s="47"/>
      <c r="C1019" s="47"/>
      <c r="D1019" s="47"/>
      <c r="E1019" s="47"/>
      <c r="F1019" s="47"/>
      <c r="G1019" s="47"/>
      <c r="H1019" s="47"/>
      <c r="I1019" s="47"/>
      <c r="J1019" s="47"/>
      <c r="K1019" s="47"/>
      <c r="L1019" s="47"/>
      <c r="M1019" s="47"/>
      <c r="N1019" s="47"/>
      <c r="O1019" s="47"/>
      <c r="P1019" s="47"/>
      <c r="Q1019" s="47"/>
      <c r="R1019" s="47"/>
      <c r="S1019" s="47"/>
      <c r="T1019" s="47"/>
      <c r="U1019" s="47"/>
      <c r="V1019" s="47"/>
      <c r="W1019" s="47"/>
      <c r="X1019" s="47"/>
      <c r="Y1019" s="47"/>
      <c r="Z1019" s="47"/>
      <c r="AA1019" s="47"/>
      <c r="AB1019" s="47"/>
      <c r="AC1019" s="47"/>
      <c r="AD1019" s="47"/>
    </row>
    <row r="1020" spans="1:30" ht="12.75" customHeight="1" x14ac:dyDescent="0.2">
      <c r="A1020" s="47"/>
      <c r="B1020" s="47"/>
      <c r="C1020" s="47"/>
      <c r="D1020" s="47"/>
      <c r="E1020" s="47"/>
      <c r="F1020" s="47"/>
      <c r="G1020" s="47"/>
      <c r="H1020" s="47"/>
      <c r="I1020" s="47"/>
      <c r="J1020" s="47"/>
      <c r="K1020" s="47"/>
      <c r="L1020" s="47"/>
      <c r="M1020" s="47"/>
      <c r="N1020" s="47"/>
      <c r="O1020" s="47"/>
      <c r="P1020" s="47"/>
      <c r="Q1020" s="47"/>
      <c r="R1020" s="47"/>
      <c r="S1020" s="47"/>
      <c r="T1020" s="47"/>
      <c r="U1020" s="47"/>
      <c r="V1020" s="47"/>
      <c r="W1020" s="47"/>
      <c r="X1020" s="47"/>
      <c r="Y1020" s="47"/>
      <c r="Z1020" s="47"/>
      <c r="AA1020" s="47"/>
      <c r="AB1020" s="47"/>
      <c r="AC1020" s="47"/>
      <c r="AD1020" s="47"/>
    </row>
    <row r="1021" spans="1:30" ht="12.75" customHeight="1" x14ac:dyDescent="0.2">
      <c r="A1021" s="47"/>
      <c r="B1021" s="47"/>
      <c r="C1021" s="47"/>
      <c r="D1021" s="47"/>
      <c r="E1021" s="47"/>
      <c r="F1021" s="47"/>
      <c r="G1021" s="47"/>
      <c r="H1021" s="47"/>
      <c r="I1021" s="47"/>
      <c r="J1021" s="47"/>
      <c r="K1021" s="47"/>
      <c r="L1021" s="47"/>
      <c r="M1021" s="47"/>
      <c r="N1021" s="47"/>
      <c r="O1021" s="47"/>
      <c r="P1021" s="47"/>
      <c r="Q1021" s="47"/>
      <c r="R1021" s="47"/>
      <c r="S1021" s="47"/>
      <c r="T1021" s="47"/>
      <c r="U1021" s="47"/>
      <c r="V1021" s="47"/>
      <c r="W1021" s="47"/>
      <c r="X1021" s="47"/>
      <c r="Y1021" s="47"/>
      <c r="Z1021" s="47"/>
      <c r="AA1021" s="47"/>
      <c r="AB1021" s="47"/>
      <c r="AC1021" s="47"/>
      <c r="AD1021" s="47"/>
    </row>
    <row r="1022" spans="1:30" ht="12.75" customHeight="1" x14ac:dyDescent="0.2">
      <c r="A1022" s="47"/>
      <c r="B1022" s="47"/>
      <c r="C1022" s="47"/>
      <c r="D1022" s="47"/>
      <c r="E1022" s="47"/>
      <c r="F1022" s="47"/>
      <c r="G1022" s="47"/>
      <c r="H1022" s="47"/>
      <c r="I1022" s="47"/>
      <c r="J1022" s="47"/>
      <c r="K1022" s="47"/>
      <c r="L1022" s="47"/>
      <c r="M1022" s="47"/>
      <c r="N1022" s="47"/>
      <c r="O1022" s="47"/>
      <c r="P1022" s="47"/>
      <c r="Q1022" s="47"/>
      <c r="R1022" s="47"/>
      <c r="S1022" s="47"/>
      <c r="T1022" s="47"/>
      <c r="U1022" s="47"/>
      <c r="V1022" s="47"/>
      <c r="W1022" s="47"/>
      <c r="X1022" s="47"/>
      <c r="Y1022" s="47"/>
      <c r="Z1022" s="47"/>
      <c r="AA1022" s="47"/>
      <c r="AB1022" s="47"/>
      <c r="AC1022" s="47"/>
      <c r="AD1022" s="47"/>
    </row>
    <row r="1023" spans="1:30" ht="12.75" customHeight="1" x14ac:dyDescent="0.2">
      <c r="A1023" s="47"/>
      <c r="B1023" s="47"/>
      <c r="C1023" s="47"/>
      <c r="D1023" s="47"/>
      <c r="E1023" s="47"/>
      <c r="F1023" s="47"/>
      <c r="G1023" s="47"/>
      <c r="H1023" s="47"/>
      <c r="I1023" s="47"/>
      <c r="J1023" s="47"/>
      <c r="K1023" s="47"/>
      <c r="L1023" s="47"/>
      <c r="M1023" s="47"/>
      <c r="N1023" s="47"/>
      <c r="O1023" s="47"/>
      <c r="P1023" s="47"/>
      <c r="Q1023" s="47"/>
      <c r="R1023" s="47"/>
      <c r="S1023" s="47"/>
      <c r="T1023" s="47"/>
      <c r="U1023" s="47"/>
      <c r="V1023" s="47"/>
      <c r="W1023" s="47"/>
      <c r="X1023" s="47"/>
      <c r="Y1023" s="47"/>
      <c r="Z1023" s="47"/>
      <c r="AA1023" s="47"/>
      <c r="AB1023" s="47"/>
      <c r="AC1023" s="47"/>
      <c r="AD1023" s="47"/>
    </row>
    <row r="1024" spans="1:30" ht="12.75" customHeight="1" x14ac:dyDescent="0.2">
      <c r="A1024" s="47"/>
      <c r="B1024" s="47"/>
      <c r="C1024" s="47"/>
      <c r="D1024" s="47"/>
      <c r="E1024" s="47"/>
      <c r="F1024" s="47"/>
      <c r="G1024" s="47"/>
      <c r="H1024" s="47"/>
      <c r="I1024" s="47"/>
      <c r="J1024" s="47"/>
      <c r="K1024" s="47"/>
      <c r="L1024" s="47"/>
      <c r="M1024" s="47"/>
      <c r="N1024" s="47"/>
      <c r="O1024" s="47"/>
      <c r="P1024" s="47"/>
      <c r="Q1024" s="47"/>
      <c r="R1024" s="47"/>
      <c r="S1024" s="47"/>
      <c r="T1024" s="47"/>
      <c r="U1024" s="47"/>
      <c r="V1024" s="47"/>
      <c r="W1024" s="47"/>
      <c r="X1024" s="47"/>
      <c r="Y1024" s="47"/>
      <c r="Z1024" s="47"/>
      <c r="AA1024" s="47"/>
      <c r="AB1024" s="47"/>
      <c r="AC1024" s="47"/>
      <c r="AD1024" s="47"/>
    </row>
    <row r="1025" spans="1:30" ht="12.75" customHeight="1" x14ac:dyDescent="0.2">
      <c r="A1025" s="47"/>
      <c r="B1025" s="47"/>
      <c r="C1025" s="47"/>
      <c r="D1025" s="47"/>
      <c r="E1025" s="47"/>
      <c r="F1025" s="47"/>
      <c r="G1025" s="47"/>
      <c r="H1025" s="47"/>
      <c r="I1025" s="47"/>
      <c r="J1025" s="47"/>
      <c r="K1025" s="47"/>
      <c r="L1025" s="47"/>
      <c r="M1025" s="47"/>
      <c r="N1025" s="47"/>
      <c r="O1025" s="47"/>
      <c r="P1025" s="47"/>
      <c r="Q1025" s="47"/>
      <c r="R1025" s="47"/>
      <c r="S1025" s="47"/>
      <c r="T1025" s="47"/>
      <c r="U1025" s="47"/>
      <c r="V1025" s="47"/>
      <c r="W1025" s="47"/>
      <c r="X1025" s="47"/>
      <c r="Y1025" s="47"/>
      <c r="Z1025" s="47"/>
      <c r="AA1025" s="47"/>
      <c r="AB1025" s="47"/>
      <c r="AC1025" s="47"/>
      <c r="AD1025" s="47"/>
    </row>
    <row r="1026" spans="1:30" ht="12.75" customHeight="1" x14ac:dyDescent="0.2">
      <c r="A1026" s="47"/>
      <c r="B1026" s="47"/>
      <c r="C1026" s="47"/>
      <c r="D1026" s="47"/>
      <c r="E1026" s="47"/>
      <c r="F1026" s="47"/>
      <c r="G1026" s="47"/>
      <c r="H1026" s="47"/>
      <c r="I1026" s="47"/>
      <c r="J1026" s="47"/>
      <c r="K1026" s="47"/>
      <c r="L1026" s="47"/>
      <c r="M1026" s="47"/>
      <c r="N1026" s="47"/>
      <c r="O1026" s="47"/>
      <c r="P1026" s="47"/>
      <c r="Q1026" s="47"/>
      <c r="R1026" s="47"/>
      <c r="S1026" s="47"/>
      <c r="T1026" s="47"/>
      <c r="U1026" s="47"/>
      <c r="V1026" s="47"/>
      <c r="W1026" s="47"/>
      <c r="X1026" s="47"/>
      <c r="Y1026" s="47"/>
      <c r="Z1026" s="47"/>
      <c r="AA1026" s="47"/>
      <c r="AB1026" s="47"/>
      <c r="AC1026" s="47"/>
      <c r="AD1026" s="47"/>
    </row>
    <row r="1027" spans="1:30" ht="12.75" customHeight="1" x14ac:dyDescent="0.2">
      <c r="A1027" s="47"/>
      <c r="B1027" s="47"/>
      <c r="C1027" s="47"/>
      <c r="D1027" s="47"/>
      <c r="E1027" s="47"/>
      <c r="F1027" s="47"/>
      <c r="G1027" s="47"/>
      <c r="H1027" s="47"/>
      <c r="I1027" s="47"/>
      <c r="J1027" s="47"/>
      <c r="K1027" s="47"/>
      <c r="L1027" s="47"/>
      <c r="M1027" s="47"/>
      <c r="N1027" s="47"/>
      <c r="O1027" s="47"/>
      <c r="P1027" s="47"/>
      <c r="Q1027" s="47"/>
      <c r="R1027" s="47"/>
      <c r="S1027" s="47"/>
      <c r="T1027" s="47"/>
      <c r="U1027" s="47"/>
      <c r="V1027" s="47"/>
      <c r="W1027" s="47"/>
      <c r="X1027" s="47"/>
      <c r="Y1027" s="47"/>
      <c r="Z1027" s="47"/>
      <c r="AA1027" s="47"/>
      <c r="AB1027" s="47"/>
      <c r="AC1027" s="47"/>
      <c r="AD1027" s="47"/>
    </row>
    <row r="1028" spans="1:30" ht="12.75" customHeight="1" x14ac:dyDescent="0.2">
      <c r="A1028" s="47"/>
      <c r="B1028" s="47"/>
      <c r="C1028" s="47"/>
      <c r="D1028" s="47"/>
      <c r="E1028" s="47"/>
      <c r="F1028" s="47"/>
      <c r="G1028" s="47"/>
      <c r="H1028" s="47"/>
      <c r="I1028" s="47"/>
      <c r="J1028" s="47"/>
      <c r="K1028" s="47"/>
      <c r="L1028" s="47"/>
      <c r="M1028" s="47"/>
      <c r="N1028" s="47"/>
      <c r="O1028" s="47"/>
      <c r="P1028" s="47"/>
      <c r="Q1028" s="47"/>
      <c r="R1028" s="47"/>
      <c r="S1028" s="47"/>
      <c r="T1028" s="47"/>
      <c r="U1028" s="47"/>
      <c r="V1028" s="47"/>
      <c r="W1028" s="47"/>
      <c r="X1028" s="47"/>
      <c r="Y1028" s="47"/>
      <c r="Z1028" s="47"/>
      <c r="AA1028" s="47"/>
      <c r="AB1028" s="47"/>
      <c r="AC1028" s="47"/>
      <c r="AD1028" s="47"/>
    </row>
    <row r="1029" spans="1:30" ht="12.75" customHeight="1" x14ac:dyDescent="0.2">
      <c r="A1029" s="47"/>
      <c r="B1029" s="47"/>
      <c r="C1029" s="47"/>
      <c r="D1029" s="47"/>
      <c r="E1029" s="47"/>
      <c r="F1029" s="47"/>
      <c r="G1029" s="47"/>
      <c r="H1029" s="47"/>
      <c r="I1029" s="47"/>
      <c r="J1029" s="47"/>
      <c r="K1029" s="47"/>
      <c r="L1029" s="47"/>
      <c r="M1029" s="47"/>
      <c r="N1029" s="47"/>
      <c r="O1029" s="47"/>
      <c r="P1029" s="47"/>
      <c r="Q1029" s="47"/>
      <c r="R1029" s="47"/>
      <c r="S1029" s="47"/>
      <c r="T1029" s="47"/>
      <c r="U1029" s="47"/>
      <c r="V1029" s="47"/>
      <c r="W1029" s="47"/>
      <c r="X1029" s="47"/>
      <c r="Y1029" s="47"/>
      <c r="Z1029" s="47"/>
      <c r="AA1029" s="47"/>
      <c r="AB1029" s="47"/>
      <c r="AC1029" s="47"/>
      <c r="AD1029" s="47"/>
    </row>
    <row r="1030" spans="1:30" ht="12.75" customHeight="1" x14ac:dyDescent="0.2">
      <c r="A1030" s="47"/>
      <c r="B1030" s="47"/>
      <c r="C1030" s="47"/>
      <c r="D1030" s="47"/>
      <c r="E1030" s="47"/>
      <c r="F1030" s="47"/>
      <c r="G1030" s="47"/>
      <c r="H1030" s="47"/>
      <c r="I1030" s="47"/>
      <c r="J1030" s="47"/>
      <c r="K1030" s="47"/>
      <c r="L1030" s="47"/>
      <c r="M1030" s="47"/>
      <c r="N1030" s="47"/>
      <c r="O1030" s="47"/>
      <c r="P1030" s="47"/>
      <c r="Q1030" s="47"/>
      <c r="R1030" s="47"/>
      <c r="S1030" s="47"/>
      <c r="T1030" s="47"/>
      <c r="U1030" s="47"/>
      <c r="V1030" s="47"/>
      <c r="W1030" s="47"/>
      <c r="X1030" s="47"/>
      <c r="Y1030" s="47"/>
      <c r="Z1030" s="47"/>
      <c r="AA1030" s="47"/>
      <c r="AB1030" s="47"/>
      <c r="AC1030" s="47"/>
      <c r="AD1030" s="47"/>
    </row>
    <row r="1031" spans="1:30" ht="12.75" customHeight="1" x14ac:dyDescent="0.2">
      <c r="A1031" s="47"/>
      <c r="B1031" s="47"/>
      <c r="C1031" s="47"/>
      <c r="D1031" s="47"/>
      <c r="E1031" s="47"/>
      <c r="F1031" s="47"/>
      <c r="G1031" s="47"/>
      <c r="H1031" s="47"/>
      <c r="I1031" s="47"/>
      <c r="J1031" s="47"/>
      <c r="K1031" s="47"/>
      <c r="L1031" s="47"/>
      <c r="M1031" s="47"/>
      <c r="N1031" s="47"/>
      <c r="O1031" s="47"/>
      <c r="P1031" s="47"/>
      <c r="Q1031" s="47"/>
      <c r="R1031" s="47"/>
      <c r="S1031" s="47"/>
      <c r="T1031" s="47"/>
      <c r="U1031" s="47"/>
      <c r="V1031" s="47"/>
      <c r="W1031" s="47"/>
      <c r="X1031" s="47"/>
      <c r="Y1031" s="47"/>
      <c r="Z1031" s="47"/>
      <c r="AA1031" s="47"/>
      <c r="AB1031" s="47"/>
      <c r="AC1031" s="47"/>
      <c r="AD1031" s="47"/>
    </row>
    <row r="1032" spans="1:30" ht="12.75" customHeight="1" x14ac:dyDescent="0.2">
      <c r="A1032" s="47"/>
      <c r="B1032" s="47"/>
      <c r="C1032" s="47"/>
      <c r="D1032" s="47"/>
      <c r="E1032" s="47"/>
      <c r="F1032" s="47"/>
      <c r="G1032" s="47"/>
      <c r="H1032" s="47"/>
      <c r="I1032" s="47"/>
      <c r="J1032" s="47"/>
      <c r="K1032" s="47"/>
      <c r="L1032" s="47"/>
      <c r="M1032" s="47"/>
      <c r="N1032" s="47"/>
      <c r="O1032" s="47"/>
      <c r="P1032" s="47"/>
      <c r="Q1032" s="47"/>
      <c r="R1032" s="47"/>
      <c r="S1032" s="47"/>
      <c r="T1032" s="47"/>
      <c r="U1032" s="47"/>
      <c r="V1032" s="47"/>
      <c r="W1032" s="47"/>
      <c r="X1032" s="47"/>
      <c r="Y1032" s="47"/>
      <c r="Z1032" s="47"/>
      <c r="AA1032" s="47"/>
      <c r="AB1032" s="47"/>
      <c r="AC1032" s="47"/>
      <c r="AD1032" s="47"/>
    </row>
  </sheetData>
  <mergeCells count="6">
    <mergeCell ref="C91:D91"/>
    <mergeCell ref="A1:L3"/>
    <mergeCell ref="A8:L8"/>
    <mergeCell ref="C88:D88"/>
    <mergeCell ref="C89:D89"/>
    <mergeCell ref="C90:D90"/>
  </mergeCells>
  <pageMargins left="0.511811024" right="0.511811024" top="0.78740157499999996" bottom="0.78740157499999996" header="0.31496062000000002" footer="0.31496062000000002"/>
  <pageSetup paperSize="9" scale="34" fitToHeight="0" orientation="landscape"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92F2BA-2989-4C56-AC41-908DA556437C}">
  <dimension ref="A1:J523"/>
  <sheetViews>
    <sheetView showGridLines="0" view="pageBreakPreview" zoomScaleNormal="100" zoomScaleSheetLayoutView="100" workbookViewId="0">
      <selection activeCell="C18" sqref="C18"/>
    </sheetView>
  </sheetViews>
  <sheetFormatPr defaultRowHeight="14.25" x14ac:dyDescent="0.2"/>
  <cols>
    <col min="1" max="1" width="14.125" bestFit="1" customWidth="1"/>
    <col min="2" max="2" width="10" bestFit="1" customWidth="1"/>
    <col min="3" max="3" width="72.125" customWidth="1"/>
    <col min="4" max="6" width="10" bestFit="1" customWidth="1"/>
    <col min="7" max="7" width="11.125" customWidth="1"/>
    <col min="8" max="8" width="10" bestFit="1" customWidth="1"/>
    <col min="9" max="11" width="15" bestFit="1" customWidth="1"/>
  </cols>
  <sheetData>
    <row r="1" spans="1:10" ht="25.5" x14ac:dyDescent="0.35">
      <c r="A1" s="130" t="s">
        <v>1623</v>
      </c>
      <c r="B1" s="143"/>
      <c r="C1" s="143"/>
      <c r="D1" s="143"/>
      <c r="E1" s="143"/>
      <c r="F1" s="143"/>
      <c r="G1" s="143"/>
      <c r="H1" s="143"/>
      <c r="I1" s="143"/>
      <c r="J1" s="1"/>
    </row>
    <row r="2" spans="1:10" ht="23.25" x14ac:dyDescent="0.35">
      <c r="A2" s="144" t="s">
        <v>1537</v>
      </c>
      <c r="B2" s="145"/>
      <c r="C2" s="145"/>
      <c r="D2" s="145"/>
      <c r="E2" s="145"/>
      <c r="F2" s="145"/>
      <c r="G2" s="145"/>
      <c r="H2" s="145"/>
      <c r="I2" s="145"/>
      <c r="J2" s="2"/>
    </row>
    <row r="3" spans="1:10" ht="23.25" x14ac:dyDescent="0.35">
      <c r="A3" s="144" t="s">
        <v>1538</v>
      </c>
      <c r="B3" s="145"/>
      <c r="C3" s="145"/>
      <c r="D3" s="145"/>
      <c r="E3" s="145"/>
      <c r="F3" s="145"/>
      <c r="G3" s="145"/>
      <c r="H3" s="145"/>
      <c r="I3" s="145"/>
      <c r="J3" s="2"/>
    </row>
    <row r="4" spans="1:10" ht="23.25" x14ac:dyDescent="0.35">
      <c r="A4" s="3" t="s">
        <v>1539</v>
      </c>
      <c r="B4" s="146" t="s">
        <v>1540</v>
      </c>
      <c r="C4" s="146"/>
      <c r="D4" s="146"/>
      <c r="E4" s="146"/>
      <c r="F4" s="146"/>
      <c r="G4" s="146"/>
      <c r="H4" s="146"/>
      <c r="I4" s="146"/>
      <c r="J4" s="2"/>
    </row>
    <row r="5" spans="1:10" ht="23.25" x14ac:dyDescent="0.35">
      <c r="A5" s="10" t="s">
        <v>1541</v>
      </c>
      <c r="B5" s="4" t="s">
        <v>1542</v>
      </c>
      <c r="C5" s="4"/>
      <c r="D5" s="4"/>
      <c r="E5" s="29"/>
      <c r="F5" s="29"/>
      <c r="G5" s="13"/>
      <c r="H5" s="30"/>
      <c r="I5" s="31"/>
      <c r="J5" s="2"/>
    </row>
    <row r="8" spans="1:10" ht="15" x14ac:dyDescent="0.2">
      <c r="A8" s="14" t="s">
        <v>3391</v>
      </c>
      <c r="B8" s="14"/>
      <c r="C8" s="14" t="s">
        <v>3390</v>
      </c>
      <c r="D8" s="150" t="s">
        <v>1543</v>
      </c>
      <c r="E8" s="150"/>
      <c r="F8" s="150"/>
      <c r="G8" s="150" t="s">
        <v>1544</v>
      </c>
      <c r="H8" s="150"/>
      <c r="I8" s="139"/>
    </row>
    <row r="9" spans="1:10" x14ac:dyDescent="0.2">
      <c r="A9" s="129" t="s">
        <v>3393</v>
      </c>
      <c r="B9" s="129"/>
      <c r="C9" s="15" t="s">
        <v>3392</v>
      </c>
      <c r="D9" s="129" t="s">
        <v>3394</v>
      </c>
      <c r="E9" s="129"/>
      <c r="F9" s="129"/>
      <c r="G9" s="129" t="s">
        <v>1545</v>
      </c>
      <c r="H9" s="129"/>
      <c r="I9" s="139"/>
    </row>
    <row r="10" spans="1:10" ht="15" x14ac:dyDescent="0.25">
      <c r="A10" s="149" t="s">
        <v>1546</v>
      </c>
      <c r="B10" s="139"/>
      <c r="C10" s="139"/>
      <c r="D10" s="139"/>
      <c r="E10" s="139"/>
      <c r="F10" s="139"/>
      <c r="G10" s="139"/>
      <c r="H10" s="139"/>
      <c r="I10" s="139"/>
    </row>
    <row r="11" spans="1:10" ht="30" x14ac:dyDescent="0.2">
      <c r="A11" s="179" t="s">
        <v>3</v>
      </c>
      <c r="B11" s="180" t="s">
        <v>4</v>
      </c>
      <c r="C11" s="180" t="s">
        <v>5</v>
      </c>
      <c r="D11" s="181" t="s">
        <v>6</v>
      </c>
      <c r="E11" s="179" t="s">
        <v>7</v>
      </c>
      <c r="F11" s="179" t="s">
        <v>8</v>
      </c>
      <c r="G11" s="179" t="s">
        <v>9</v>
      </c>
      <c r="H11" s="179" t="s">
        <v>10</v>
      </c>
      <c r="I11" s="185" t="s">
        <v>11</v>
      </c>
      <c r="J11" s="16" t="s">
        <v>1548</v>
      </c>
    </row>
    <row r="12" spans="1:10" ht="25.5" x14ac:dyDescent="0.2">
      <c r="A12" s="178" t="s">
        <v>905</v>
      </c>
      <c r="B12" s="178" t="s">
        <v>23</v>
      </c>
      <c r="C12" s="178" t="s">
        <v>906</v>
      </c>
      <c r="D12" s="182" t="s">
        <v>20</v>
      </c>
      <c r="E12" s="183">
        <v>2376.98</v>
      </c>
      <c r="F12" s="184">
        <v>330</v>
      </c>
      <c r="G12" s="184">
        <v>425.11</v>
      </c>
      <c r="H12" s="184">
        <v>1010477.97</v>
      </c>
      <c r="I12" s="186">
        <v>8.4172523926180451E-2</v>
      </c>
      <c r="J12" s="186">
        <f>I12</f>
        <v>8.4172523926180451E-2</v>
      </c>
    </row>
    <row r="13" spans="1:10" ht="25.5" x14ac:dyDescent="0.2">
      <c r="A13" s="32" t="s">
        <v>3261</v>
      </c>
      <c r="B13" s="32" t="s">
        <v>23</v>
      </c>
      <c r="C13" s="32" t="s">
        <v>3262</v>
      </c>
      <c r="D13" s="34" t="s">
        <v>61</v>
      </c>
      <c r="E13" s="33">
        <v>212</v>
      </c>
      <c r="F13" s="36">
        <v>2803.09</v>
      </c>
      <c r="G13" s="36">
        <v>3610.94</v>
      </c>
      <c r="H13" s="36">
        <v>765519.28</v>
      </c>
      <c r="I13" s="97">
        <v>6.3767535586898974E-2</v>
      </c>
      <c r="J13" s="186">
        <f>I13+J12</f>
        <v>0.14794005951307942</v>
      </c>
    </row>
    <row r="14" spans="1:10" ht="38.25" x14ac:dyDescent="0.2">
      <c r="A14" s="32" t="s">
        <v>3234</v>
      </c>
      <c r="B14" s="32" t="s">
        <v>18</v>
      </c>
      <c r="C14" s="32" t="s">
        <v>3235</v>
      </c>
      <c r="D14" s="34" t="s">
        <v>20</v>
      </c>
      <c r="E14" s="33">
        <v>7331.94</v>
      </c>
      <c r="F14" s="36">
        <v>79.08</v>
      </c>
      <c r="G14" s="36">
        <v>101.87</v>
      </c>
      <c r="H14" s="36">
        <v>746904.73</v>
      </c>
      <c r="I14" s="97">
        <v>6.2216948932100273E-2</v>
      </c>
      <c r="J14" s="186">
        <f t="shared" ref="J14:J77" si="0">I14+J13</f>
        <v>0.2101570084451797</v>
      </c>
    </row>
    <row r="15" spans="1:10" ht="25.5" x14ac:dyDescent="0.2">
      <c r="A15" s="32" t="s">
        <v>932</v>
      </c>
      <c r="B15" s="32" t="s">
        <v>18</v>
      </c>
      <c r="C15" s="32" t="s">
        <v>933</v>
      </c>
      <c r="D15" s="34" t="s">
        <v>20</v>
      </c>
      <c r="E15" s="33">
        <v>3067.92</v>
      </c>
      <c r="F15" s="36">
        <v>185.93</v>
      </c>
      <c r="G15" s="36">
        <v>239.52</v>
      </c>
      <c r="H15" s="36">
        <v>734828.2</v>
      </c>
      <c r="I15" s="97">
        <v>6.1210977460628965E-2</v>
      </c>
      <c r="J15" s="186">
        <f t="shared" si="0"/>
        <v>0.27136798590580868</v>
      </c>
    </row>
    <row r="16" spans="1:10" ht="25.5" x14ac:dyDescent="0.2">
      <c r="A16" s="32" t="s">
        <v>1009</v>
      </c>
      <c r="B16" s="32" t="s">
        <v>23</v>
      </c>
      <c r="C16" s="32" t="s">
        <v>3252</v>
      </c>
      <c r="D16" s="34" t="s">
        <v>20</v>
      </c>
      <c r="E16" s="33">
        <v>2024.34</v>
      </c>
      <c r="F16" s="36">
        <v>198.54</v>
      </c>
      <c r="G16" s="36">
        <v>255.76</v>
      </c>
      <c r="H16" s="36">
        <v>517745.2</v>
      </c>
      <c r="I16" s="97">
        <v>4.3128026071330469E-2</v>
      </c>
      <c r="J16" s="186">
        <f t="shared" si="0"/>
        <v>0.31449601197713917</v>
      </c>
    </row>
    <row r="17" spans="1:10" x14ac:dyDescent="0.2">
      <c r="A17" s="32" t="s">
        <v>977</v>
      </c>
      <c r="B17" s="32" t="s">
        <v>23</v>
      </c>
      <c r="C17" s="32" t="s">
        <v>978</v>
      </c>
      <c r="D17" s="34" t="s">
        <v>20</v>
      </c>
      <c r="E17" s="33">
        <v>748.6</v>
      </c>
      <c r="F17" s="36">
        <v>477.39</v>
      </c>
      <c r="G17" s="36">
        <v>614.97</v>
      </c>
      <c r="H17" s="36">
        <v>460366.54</v>
      </c>
      <c r="I17" s="97">
        <v>3.8348400215952171E-2</v>
      </c>
      <c r="J17" s="186">
        <f t="shared" si="0"/>
        <v>0.35284441219309132</v>
      </c>
    </row>
    <row r="18" spans="1:10" ht="25.5" x14ac:dyDescent="0.2">
      <c r="A18" s="32" t="s">
        <v>3263</v>
      </c>
      <c r="B18" s="32" t="s">
        <v>23</v>
      </c>
      <c r="C18" s="32" t="s">
        <v>3264</v>
      </c>
      <c r="D18" s="34" t="s">
        <v>25</v>
      </c>
      <c r="E18" s="33">
        <v>14</v>
      </c>
      <c r="F18" s="36">
        <v>24168.25</v>
      </c>
      <c r="G18" s="36">
        <v>31133.54</v>
      </c>
      <c r="H18" s="36">
        <v>435869.56</v>
      </c>
      <c r="I18" s="97">
        <v>3.6307808836043946E-2</v>
      </c>
      <c r="J18" s="186">
        <f t="shared" si="0"/>
        <v>0.38915222102913527</v>
      </c>
    </row>
    <row r="19" spans="1:10" ht="25.5" x14ac:dyDescent="0.2">
      <c r="A19" s="32" t="s">
        <v>908</v>
      </c>
      <c r="B19" s="32" t="s">
        <v>23</v>
      </c>
      <c r="C19" s="32" t="s">
        <v>909</v>
      </c>
      <c r="D19" s="34" t="s">
        <v>20</v>
      </c>
      <c r="E19" s="33">
        <v>870</v>
      </c>
      <c r="F19" s="36">
        <v>370</v>
      </c>
      <c r="G19" s="36">
        <v>476.63</v>
      </c>
      <c r="H19" s="36">
        <v>414668.1</v>
      </c>
      <c r="I19" s="97">
        <v>3.4541733323165659E-2</v>
      </c>
      <c r="J19" s="186">
        <f t="shared" si="0"/>
        <v>0.42369395435230095</v>
      </c>
    </row>
    <row r="20" spans="1:10" ht="25.5" x14ac:dyDescent="0.2">
      <c r="A20" s="32" t="s">
        <v>223</v>
      </c>
      <c r="B20" s="32" t="s">
        <v>18</v>
      </c>
      <c r="C20" s="32" t="s">
        <v>224</v>
      </c>
      <c r="D20" s="34" t="s">
        <v>20</v>
      </c>
      <c r="E20" s="33">
        <v>5807.38</v>
      </c>
      <c r="F20" s="36">
        <v>51.64</v>
      </c>
      <c r="G20" s="36">
        <v>66.52</v>
      </c>
      <c r="H20" s="36">
        <v>386306.92</v>
      </c>
      <c r="I20" s="97">
        <v>3.217925519598322E-2</v>
      </c>
      <c r="J20" s="186">
        <f t="shared" si="0"/>
        <v>0.45587320954828414</v>
      </c>
    </row>
    <row r="21" spans="1:10" ht="25.5" x14ac:dyDescent="0.2">
      <c r="A21" s="32" t="s">
        <v>1009</v>
      </c>
      <c r="B21" s="32" t="s">
        <v>23</v>
      </c>
      <c r="C21" s="32" t="s">
        <v>3252</v>
      </c>
      <c r="D21" s="34" t="s">
        <v>20</v>
      </c>
      <c r="E21" s="33">
        <v>1397.79</v>
      </c>
      <c r="F21" s="36">
        <v>198.54</v>
      </c>
      <c r="G21" s="36">
        <v>255.76</v>
      </c>
      <c r="H21" s="36">
        <v>357498.77</v>
      </c>
      <c r="I21" s="97">
        <v>2.9779544596509201E-2</v>
      </c>
      <c r="J21" s="186">
        <f t="shared" si="0"/>
        <v>0.48565275414479336</v>
      </c>
    </row>
    <row r="22" spans="1:10" ht="25.5" x14ac:dyDescent="0.2">
      <c r="A22" s="32" t="s">
        <v>3265</v>
      </c>
      <c r="B22" s="32" t="s">
        <v>23</v>
      </c>
      <c r="C22" s="32" t="s">
        <v>3266</v>
      </c>
      <c r="D22" s="34" t="s">
        <v>25</v>
      </c>
      <c r="E22" s="33">
        <v>1</v>
      </c>
      <c r="F22" s="36">
        <v>186390.39999999999</v>
      </c>
      <c r="G22" s="36">
        <v>240108.11</v>
      </c>
      <c r="H22" s="36">
        <v>240108.11</v>
      </c>
      <c r="I22" s="97">
        <v>2.0000936422042894E-2</v>
      </c>
      <c r="J22" s="186">
        <f t="shared" si="0"/>
        <v>0.50565369056683629</v>
      </c>
    </row>
    <row r="23" spans="1:10" ht="25.5" x14ac:dyDescent="0.2">
      <c r="A23" s="32" t="s">
        <v>202</v>
      </c>
      <c r="B23" s="32" t="s">
        <v>18</v>
      </c>
      <c r="C23" s="32" t="s">
        <v>203</v>
      </c>
      <c r="D23" s="34" t="s">
        <v>20</v>
      </c>
      <c r="E23" s="33">
        <v>2319.63</v>
      </c>
      <c r="F23" s="36">
        <v>72.790000000000006</v>
      </c>
      <c r="G23" s="36">
        <v>93.77</v>
      </c>
      <c r="H23" s="36">
        <v>217511.71</v>
      </c>
      <c r="I23" s="97">
        <v>1.8118662808848197E-2</v>
      </c>
      <c r="J23" s="186">
        <f t="shared" si="0"/>
        <v>0.52377235337568451</v>
      </c>
    </row>
    <row r="24" spans="1:10" ht="25.5" x14ac:dyDescent="0.2">
      <c r="A24" s="32" t="s">
        <v>770</v>
      </c>
      <c r="B24" s="32" t="s">
        <v>23</v>
      </c>
      <c r="C24" s="32" t="s">
        <v>771</v>
      </c>
      <c r="D24" s="34" t="s">
        <v>29</v>
      </c>
      <c r="E24" s="33">
        <v>334.99</v>
      </c>
      <c r="F24" s="36">
        <v>495.98</v>
      </c>
      <c r="G24" s="36">
        <v>638.91999999999996</v>
      </c>
      <c r="H24" s="36">
        <v>214031.81</v>
      </c>
      <c r="I24" s="97">
        <v>1.7828788140911878E-2</v>
      </c>
      <c r="J24" s="186">
        <f t="shared" si="0"/>
        <v>0.54160114151659644</v>
      </c>
    </row>
    <row r="25" spans="1:10" ht="25.5" x14ac:dyDescent="0.2">
      <c r="A25" s="32" t="s">
        <v>987</v>
      </c>
      <c r="B25" s="32" t="s">
        <v>23</v>
      </c>
      <c r="C25" s="32" t="s">
        <v>988</v>
      </c>
      <c r="D25" s="34" t="s">
        <v>20</v>
      </c>
      <c r="E25" s="33">
        <v>191.42</v>
      </c>
      <c r="F25" s="36">
        <v>747.19</v>
      </c>
      <c r="G25" s="36">
        <v>962.53</v>
      </c>
      <c r="H25" s="36">
        <v>184247.49</v>
      </c>
      <c r="I25" s="97">
        <v>1.5347762861533432E-2</v>
      </c>
      <c r="J25" s="186">
        <f t="shared" si="0"/>
        <v>0.55694890437812983</v>
      </c>
    </row>
    <row r="26" spans="1:10" ht="25.5" x14ac:dyDescent="0.2">
      <c r="A26" s="32" t="s">
        <v>171</v>
      </c>
      <c r="B26" s="32" t="s">
        <v>23</v>
      </c>
      <c r="C26" s="32" t="s">
        <v>172</v>
      </c>
      <c r="D26" s="34" t="s">
        <v>173</v>
      </c>
      <c r="E26" s="33">
        <v>1</v>
      </c>
      <c r="F26" s="36">
        <v>132254.76999999999</v>
      </c>
      <c r="G26" s="36">
        <v>170370.59</v>
      </c>
      <c r="H26" s="36">
        <v>170370.59</v>
      </c>
      <c r="I26" s="97">
        <v>1.4191821087492368E-2</v>
      </c>
      <c r="J26" s="186">
        <f t="shared" si="0"/>
        <v>0.57114072546562222</v>
      </c>
    </row>
    <row r="27" spans="1:10" ht="25.5" x14ac:dyDescent="0.2">
      <c r="A27" s="32" t="s">
        <v>162</v>
      </c>
      <c r="B27" s="32" t="s">
        <v>23</v>
      </c>
      <c r="C27" s="32" t="s">
        <v>163</v>
      </c>
      <c r="D27" s="34" t="s">
        <v>20</v>
      </c>
      <c r="E27" s="33">
        <v>170.32</v>
      </c>
      <c r="F27" s="36">
        <v>715.31</v>
      </c>
      <c r="G27" s="36">
        <v>921.46</v>
      </c>
      <c r="H27" s="36">
        <v>156943.07</v>
      </c>
      <c r="I27" s="97">
        <v>1.3073312538048915E-2</v>
      </c>
      <c r="J27" s="186">
        <f t="shared" si="0"/>
        <v>0.58421403800367111</v>
      </c>
    </row>
    <row r="28" spans="1:10" ht="25.5" x14ac:dyDescent="0.2">
      <c r="A28" s="32" t="s">
        <v>625</v>
      </c>
      <c r="B28" s="32" t="s">
        <v>18</v>
      </c>
      <c r="C28" s="32" t="s">
        <v>626</v>
      </c>
      <c r="D28" s="34" t="s">
        <v>29</v>
      </c>
      <c r="E28" s="33">
        <v>5991.7</v>
      </c>
      <c r="F28" s="36">
        <v>19.7</v>
      </c>
      <c r="G28" s="36">
        <v>25.38</v>
      </c>
      <c r="H28" s="36">
        <v>152069.35</v>
      </c>
      <c r="I28" s="97">
        <v>1.2667333065473669E-2</v>
      </c>
      <c r="J28" s="186">
        <f t="shared" si="0"/>
        <v>0.59688137106914474</v>
      </c>
    </row>
    <row r="29" spans="1:10" ht="38.25" x14ac:dyDescent="0.2">
      <c r="A29" s="32" t="s">
        <v>894</v>
      </c>
      <c r="B29" s="32" t="s">
        <v>23</v>
      </c>
      <c r="C29" s="32" t="s">
        <v>895</v>
      </c>
      <c r="D29" s="34" t="s">
        <v>20</v>
      </c>
      <c r="E29" s="33">
        <v>430.88</v>
      </c>
      <c r="F29" s="36">
        <v>256.29000000000002</v>
      </c>
      <c r="G29" s="36">
        <v>330.15</v>
      </c>
      <c r="H29" s="36">
        <v>142255.03</v>
      </c>
      <c r="I29" s="97">
        <v>1.1849803035581783E-2</v>
      </c>
      <c r="J29" s="186">
        <f t="shared" si="0"/>
        <v>0.60873117410472655</v>
      </c>
    </row>
    <row r="30" spans="1:10" ht="25.5" x14ac:dyDescent="0.2">
      <c r="A30" s="32" t="s">
        <v>1412</v>
      </c>
      <c r="B30" s="32" t="s">
        <v>23</v>
      </c>
      <c r="C30" s="32" t="s">
        <v>1413</v>
      </c>
      <c r="D30" s="34" t="s">
        <v>25</v>
      </c>
      <c r="E30" s="33">
        <v>50</v>
      </c>
      <c r="F30" s="36">
        <v>2034.84</v>
      </c>
      <c r="G30" s="36">
        <v>2621.2800000000002</v>
      </c>
      <c r="H30" s="36">
        <v>131064</v>
      </c>
      <c r="I30" s="97">
        <v>1.0917593459124018E-2</v>
      </c>
      <c r="J30" s="186">
        <f t="shared" si="0"/>
        <v>0.61964876756385057</v>
      </c>
    </row>
    <row r="31" spans="1:10" ht="25.5" x14ac:dyDescent="0.2">
      <c r="A31" s="32" t="s">
        <v>1275</v>
      </c>
      <c r="B31" s="32" t="s">
        <v>23</v>
      </c>
      <c r="C31" s="32" t="s">
        <v>1276</v>
      </c>
      <c r="D31" s="34" t="s">
        <v>29</v>
      </c>
      <c r="E31" s="33">
        <v>977</v>
      </c>
      <c r="F31" s="36">
        <v>96.38</v>
      </c>
      <c r="G31" s="36">
        <v>124.16</v>
      </c>
      <c r="H31" s="36">
        <v>121304.32000000001</v>
      </c>
      <c r="I31" s="97">
        <v>1.0104614925498129E-2</v>
      </c>
      <c r="J31" s="186">
        <f t="shared" si="0"/>
        <v>0.62975338248934865</v>
      </c>
    </row>
    <row r="32" spans="1:10" ht="25.5" x14ac:dyDescent="0.2">
      <c r="A32" s="32" t="s">
        <v>718</v>
      </c>
      <c r="B32" s="32" t="s">
        <v>23</v>
      </c>
      <c r="C32" s="32" t="s">
        <v>719</v>
      </c>
      <c r="D32" s="34" t="s">
        <v>25</v>
      </c>
      <c r="E32" s="33">
        <v>13</v>
      </c>
      <c r="F32" s="36">
        <v>6600.88</v>
      </c>
      <c r="G32" s="36">
        <v>8503.25</v>
      </c>
      <c r="H32" s="36">
        <v>110542.25</v>
      </c>
      <c r="I32" s="97">
        <v>9.2081375935180662E-3</v>
      </c>
      <c r="J32" s="186">
        <f t="shared" si="0"/>
        <v>0.63896152008286666</v>
      </c>
    </row>
    <row r="33" spans="1:10" ht="25.5" x14ac:dyDescent="0.2">
      <c r="A33" s="32" t="s">
        <v>622</v>
      </c>
      <c r="B33" s="32" t="s">
        <v>18</v>
      </c>
      <c r="C33" s="32" t="s">
        <v>623</v>
      </c>
      <c r="D33" s="34" t="s">
        <v>29</v>
      </c>
      <c r="E33" s="33">
        <v>10569.1</v>
      </c>
      <c r="F33" s="36">
        <v>7.77</v>
      </c>
      <c r="G33" s="36">
        <v>10.01</v>
      </c>
      <c r="H33" s="36">
        <v>105796.69</v>
      </c>
      <c r="I33" s="97">
        <v>8.8128338120381754E-3</v>
      </c>
      <c r="J33" s="186">
        <f t="shared" si="0"/>
        <v>0.64777435389490479</v>
      </c>
    </row>
    <row r="34" spans="1:10" ht="38.25" x14ac:dyDescent="0.2">
      <c r="A34" s="32" t="s">
        <v>3246</v>
      </c>
      <c r="B34" s="32" t="s">
        <v>18</v>
      </c>
      <c r="C34" s="32" t="s">
        <v>3247</v>
      </c>
      <c r="D34" s="34" t="s">
        <v>20</v>
      </c>
      <c r="E34" s="33">
        <v>1241.19</v>
      </c>
      <c r="F34" s="36">
        <v>61.46</v>
      </c>
      <c r="G34" s="36">
        <v>79.17</v>
      </c>
      <c r="H34" s="36">
        <v>98265.01</v>
      </c>
      <c r="I34" s="97">
        <v>8.1854470368427339E-3</v>
      </c>
      <c r="J34" s="186">
        <f t="shared" si="0"/>
        <v>0.65595980093174755</v>
      </c>
    </row>
    <row r="35" spans="1:10" x14ac:dyDescent="0.2">
      <c r="A35" s="32" t="s">
        <v>168</v>
      </c>
      <c r="B35" s="32" t="s">
        <v>23</v>
      </c>
      <c r="C35" s="32" t="s">
        <v>169</v>
      </c>
      <c r="D35" s="34" t="s">
        <v>29</v>
      </c>
      <c r="E35" s="33">
        <v>506.74</v>
      </c>
      <c r="F35" s="36">
        <v>139.79</v>
      </c>
      <c r="G35" s="36">
        <v>180.08</v>
      </c>
      <c r="H35" s="36">
        <v>91253.74</v>
      </c>
      <c r="I35" s="97">
        <v>7.601410264791276E-3</v>
      </c>
      <c r="J35" s="186">
        <f t="shared" si="0"/>
        <v>0.66356121119653888</v>
      </c>
    </row>
    <row r="36" spans="1:10" ht="38.25" x14ac:dyDescent="0.2">
      <c r="A36" s="32" t="s">
        <v>914</v>
      </c>
      <c r="B36" s="32" t="s">
        <v>18</v>
      </c>
      <c r="C36" s="32" t="s">
        <v>915</v>
      </c>
      <c r="D36" s="34" t="s">
        <v>20</v>
      </c>
      <c r="E36" s="33">
        <v>902.65</v>
      </c>
      <c r="F36" s="36">
        <v>78.44</v>
      </c>
      <c r="G36" s="36">
        <v>101.05</v>
      </c>
      <c r="H36" s="36">
        <v>91212.78</v>
      </c>
      <c r="I36" s="97">
        <v>7.5979983085860186E-3</v>
      </c>
      <c r="J36" s="186">
        <f t="shared" si="0"/>
        <v>0.67115920950512487</v>
      </c>
    </row>
    <row r="37" spans="1:10" ht="25.5" x14ac:dyDescent="0.2">
      <c r="A37" s="32" t="s">
        <v>943</v>
      </c>
      <c r="B37" s="32" t="s">
        <v>18</v>
      </c>
      <c r="C37" s="32" t="s">
        <v>944</v>
      </c>
      <c r="D37" s="34" t="s">
        <v>20</v>
      </c>
      <c r="E37" s="33">
        <v>519.71</v>
      </c>
      <c r="F37" s="36">
        <v>128.80000000000001</v>
      </c>
      <c r="G37" s="36">
        <v>165.92</v>
      </c>
      <c r="H37" s="36">
        <v>86230.28</v>
      </c>
      <c r="I37" s="97">
        <v>7.1829574933348029E-3</v>
      </c>
      <c r="J37" s="186">
        <f t="shared" si="0"/>
        <v>0.67834216699845962</v>
      </c>
    </row>
    <row r="38" spans="1:10" x14ac:dyDescent="0.2">
      <c r="A38" s="32" t="s">
        <v>1035</v>
      </c>
      <c r="B38" s="32" t="s">
        <v>18</v>
      </c>
      <c r="C38" s="32" t="s">
        <v>1036</v>
      </c>
      <c r="D38" s="34" t="s">
        <v>20</v>
      </c>
      <c r="E38" s="33">
        <v>1516.14</v>
      </c>
      <c r="F38" s="36">
        <v>42.7</v>
      </c>
      <c r="G38" s="36">
        <v>55.01</v>
      </c>
      <c r="H38" s="36">
        <v>83402.86</v>
      </c>
      <c r="I38" s="97">
        <v>6.947434221511904E-3</v>
      </c>
      <c r="J38" s="186">
        <f t="shared" si="0"/>
        <v>0.68528960121997151</v>
      </c>
    </row>
    <row r="39" spans="1:10" x14ac:dyDescent="0.2">
      <c r="A39" s="32" t="s">
        <v>1534</v>
      </c>
      <c r="B39" s="32" t="s">
        <v>23</v>
      </c>
      <c r="C39" s="32" t="s">
        <v>1535</v>
      </c>
      <c r="D39" s="34" t="s">
        <v>20</v>
      </c>
      <c r="E39" s="33">
        <v>239.16</v>
      </c>
      <c r="F39" s="36">
        <v>265.25</v>
      </c>
      <c r="G39" s="36">
        <v>341.7</v>
      </c>
      <c r="H39" s="36">
        <v>81720.97</v>
      </c>
      <c r="I39" s="97">
        <v>6.8073332688249255E-3</v>
      </c>
      <c r="J39" s="186">
        <f t="shared" si="0"/>
        <v>0.69209693448879639</v>
      </c>
    </row>
    <row r="40" spans="1:10" ht="51" x14ac:dyDescent="0.2">
      <c r="A40" s="32" t="s">
        <v>951</v>
      </c>
      <c r="B40" s="32" t="s">
        <v>18</v>
      </c>
      <c r="C40" s="32" t="s">
        <v>952</v>
      </c>
      <c r="D40" s="34" t="s">
        <v>25</v>
      </c>
      <c r="E40" s="33">
        <v>27</v>
      </c>
      <c r="F40" s="36">
        <v>2283.71</v>
      </c>
      <c r="G40" s="36">
        <v>2941.88</v>
      </c>
      <c r="H40" s="36">
        <v>79430.759999999995</v>
      </c>
      <c r="I40" s="97">
        <v>6.6165594353083199E-3</v>
      </c>
      <c r="J40" s="186">
        <f t="shared" si="0"/>
        <v>0.69871349392410476</v>
      </c>
    </row>
    <row r="41" spans="1:10" ht="38.25" x14ac:dyDescent="0.2">
      <c r="A41" s="32" t="s">
        <v>230</v>
      </c>
      <c r="B41" s="32" t="s">
        <v>18</v>
      </c>
      <c r="C41" s="32" t="s">
        <v>231</v>
      </c>
      <c r="D41" s="34" t="s">
        <v>20</v>
      </c>
      <c r="E41" s="33">
        <v>969.74</v>
      </c>
      <c r="F41" s="36">
        <v>53.84</v>
      </c>
      <c r="G41" s="36">
        <v>69.36</v>
      </c>
      <c r="H41" s="36">
        <v>67261.17</v>
      </c>
      <c r="I41" s="97">
        <v>5.6028360926343506E-3</v>
      </c>
      <c r="J41" s="186">
        <f t="shared" si="0"/>
        <v>0.7043163300167391</v>
      </c>
    </row>
    <row r="42" spans="1:10" ht="25.5" x14ac:dyDescent="0.2">
      <c r="A42" s="32" t="s">
        <v>165</v>
      </c>
      <c r="B42" s="32" t="s">
        <v>18</v>
      </c>
      <c r="C42" s="32" t="s">
        <v>166</v>
      </c>
      <c r="D42" s="34" t="s">
        <v>20</v>
      </c>
      <c r="E42" s="33">
        <v>792.9</v>
      </c>
      <c r="F42" s="36">
        <v>65.760000000000005</v>
      </c>
      <c r="G42" s="36">
        <v>84.71</v>
      </c>
      <c r="H42" s="36">
        <v>67166.559999999998</v>
      </c>
      <c r="I42" s="97">
        <v>5.5949551068780199E-3</v>
      </c>
      <c r="J42" s="186">
        <f t="shared" si="0"/>
        <v>0.70991128512361712</v>
      </c>
    </row>
    <row r="43" spans="1:10" ht="25.5" x14ac:dyDescent="0.2">
      <c r="A43" s="32" t="s">
        <v>3236</v>
      </c>
      <c r="B43" s="32" t="s">
        <v>23</v>
      </c>
      <c r="C43" s="32" t="s">
        <v>3237</v>
      </c>
      <c r="D43" s="34" t="s">
        <v>20</v>
      </c>
      <c r="E43" s="33">
        <v>2937.95</v>
      </c>
      <c r="F43" s="36">
        <v>17.59</v>
      </c>
      <c r="G43" s="36">
        <v>22.66</v>
      </c>
      <c r="H43" s="36">
        <v>66573.95</v>
      </c>
      <c r="I43" s="97">
        <v>5.5455908645245782E-3</v>
      </c>
      <c r="J43" s="186">
        <f t="shared" si="0"/>
        <v>0.71545687598814167</v>
      </c>
    </row>
    <row r="44" spans="1:10" ht="38.25" x14ac:dyDescent="0.2">
      <c r="A44" s="32" t="s">
        <v>1005</v>
      </c>
      <c r="B44" s="32" t="s">
        <v>18</v>
      </c>
      <c r="C44" s="32" t="s">
        <v>1006</v>
      </c>
      <c r="D44" s="34" t="s">
        <v>20</v>
      </c>
      <c r="E44" s="33">
        <v>2500.14</v>
      </c>
      <c r="F44" s="36">
        <v>20.2</v>
      </c>
      <c r="G44" s="36">
        <v>26.02</v>
      </c>
      <c r="H44" s="36">
        <v>65053.64</v>
      </c>
      <c r="I44" s="97">
        <v>5.41894947930941E-3</v>
      </c>
      <c r="J44" s="186">
        <f t="shared" si="0"/>
        <v>0.7208758254674511</v>
      </c>
    </row>
    <row r="45" spans="1:10" ht="38.25" x14ac:dyDescent="0.2">
      <c r="A45" s="32" t="s">
        <v>779</v>
      </c>
      <c r="B45" s="32" t="s">
        <v>23</v>
      </c>
      <c r="C45" s="32" t="s">
        <v>780</v>
      </c>
      <c r="D45" s="34" t="s">
        <v>633</v>
      </c>
      <c r="E45" s="33">
        <v>142.22</v>
      </c>
      <c r="F45" s="36">
        <v>333.01</v>
      </c>
      <c r="G45" s="36">
        <v>428.98</v>
      </c>
      <c r="H45" s="36">
        <v>61009.54</v>
      </c>
      <c r="I45" s="97">
        <v>5.0820771138387743E-3</v>
      </c>
      <c r="J45" s="186">
        <f t="shared" si="0"/>
        <v>0.72595790258128989</v>
      </c>
    </row>
    <row r="46" spans="1:10" ht="25.5" x14ac:dyDescent="0.2">
      <c r="A46" s="32" t="s">
        <v>1175</v>
      </c>
      <c r="B46" s="32" t="s">
        <v>23</v>
      </c>
      <c r="C46" s="32" t="s">
        <v>1176</v>
      </c>
      <c r="D46" s="34" t="s">
        <v>25</v>
      </c>
      <c r="E46" s="33">
        <v>38</v>
      </c>
      <c r="F46" s="36">
        <v>1203.25</v>
      </c>
      <c r="G46" s="36">
        <v>1550.03</v>
      </c>
      <c r="H46" s="36">
        <v>58901.14</v>
      </c>
      <c r="I46" s="97">
        <v>4.9064480009685957E-3</v>
      </c>
      <c r="J46" s="186">
        <f t="shared" si="0"/>
        <v>0.73086435058225852</v>
      </c>
    </row>
    <row r="47" spans="1:10" ht="25.5" x14ac:dyDescent="0.2">
      <c r="A47" s="32" t="s">
        <v>181</v>
      </c>
      <c r="B47" s="32" t="s">
        <v>18</v>
      </c>
      <c r="C47" s="32" t="s">
        <v>182</v>
      </c>
      <c r="D47" s="34" t="s">
        <v>20</v>
      </c>
      <c r="E47" s="33">
        <v>834.75</v>
      </c>
      <c r="F47" s="36">
        <v>47.49</v>
      </c>
      <c r="G47" s="36">
        <v>61.18</v>
      </c>
      <c r="H47" s="36">
        <v>51070.01</v>
      </c>
      <c r="I47" s="97">
        <v>4.2541171270020616E-3</v>
      </c>
      <c r="J47" s="186">
        <f t="shared" si="0"/>
        <v>0.73511846770926059</v>
      </c>
    </row>
    <row r="48" spans="1:10" x14ac:dyDescent="0.2">
      <c r="A48" s="32" t="s">
        <v>782</v>
      </c>
      <c r="B48" s="32" t="s">
        <v>23</v>
      </c>
      <c r="C48" s="32" t="s">
        <v>783</v>
      </c>
      <c r="D48" s="34" t="s">
        <v>173</v>
      </c>
      <c r="E48" s="33">
        <v>36</v>
      </c>
      <c r="F48" s="36">
        <v>1091.1500000000001</v>
      </c>
      <c r="G48" s="36">
        <v>1405.62</v>
      </c>
      <c r="H48" s="36">
        <v>50602.32</v>
      </c>
      <c r="I48" s="97">
        <v>4.215158684676955E-3</v>
      </c>
      <c r="J48" s="186">
        <f t="shared" si="0"/>
        <v>0.73933362639393752</v>
      </c>
    </row>
    <row r="49" spans="1:10" ht="25.5" x14ac:dyDescent="0.2">
      <c r="A49" s="32" t="s">
        <v>265</v>
      </c>
      <c r="B49" s="32" t="s">
        <v>23</v>
      </c>
      <c r="C49" s="32" t="s">
        <v>266</v>
      </c>
      <c r="D49" s="34" t="s">
        <v>20</v>
      </c>
      <c r="E49" s="33">
        <v>38.299999999999997</v>
      </c>
      <c r="F49" s="36">
        <v>1014.25</v>
      </c>
      <c r="G49" s="36">
        <v>1306.56</v>
      </c>
      <c r="H49" s="36">
        <v>50041.25</v>
      </c>
      <c r="I49" s="97">
        <v>4.1684217152413309E-3</v>
      </c>
      <c r="J49" s="186">
        <f t="shared" si="0"/>
        <v>0.74350204810917886</v>
      </c>
    </row>
    <row r="50" spans="1:10" ht="25.5" x14ac:dyDescent="0.2">
      <c r="A50" s="32" t="s">
        <v>1018</v>
      </c>
      <c r="B50" s="32" t="s">
        <v>18</v>
      </c>
      <c r="C50" s="32" t="s">
        <v>1019</v>
      </c>
      <c r="D50" s="34" t="s">
        <v>20</v>
      </c>
      <c r="E50" s="33">
        <v>471.55</v>
      </c>
      <c r="F50" s="36">
        <v>82.3</v>
      </c>
      <c r="G50" s="36">
        <v>106.02</v>
      </c>
      <c r="H50" s="36">
        <v>49993.73</v>
      </c>
      <c r="I50" s="97">
        <v>4.1644633129250767E-3</v>
      </c>
      <c r="J50" s="186">
        <f t="shared" si="0"/>
        <v>0.74766651142210394</v>
      </c>
    </row>
    <row r="51" spans="1:10" ht="38.25" x14ac:dyDescent="0.2">
      <c r="A51" s="32" t="s">
        <v>175</v>
      </c>
      <c r="B51" s="32" t="s">
        <v>23</v>
      </c>
      <c r="C51" s="32" t="s">
        <v>176</v>
      </c>
      <c r="D51" s="34" t="s">
        <v>25</v>
      </c>
      <c r="E51" s="33">
        <v>5</v>
      </c>
      <c r="F51" s="36">
        <v>7726.99</v>
      </c>
      <c r="G51" s="36">
        <v>9953.91</v>
      </c>
      <c r="H51" s="36">
        <v>49769.55</v>
      </c>
      <c r="I51" s="97">
        <v>4.1457891834794126E-3</v>
      </c>
      <c r="J51" s="186">
        <f t="shared" si="0"/>
        <v>0.75181230060558335</v>
      </c>
    </row>
    <row r="52" spans="1:10" ht="25.5" x14ac:dyDescent="0.2">
      <c r="A52" s="32" t="s">
        <v>1054</v>
      </c>
      <c r="B52" s="32" t="s">
        <v>18</v>
      </c>
      <c r="C52" s="32" t="s">
        <v>1055</v>
      </c>
      <c r="D52" s="34" t="s">
        <v>20</v>
      </c>
      <c r="E52" s="33">
        <v>1375.71</v>
      </c>
      <c r="F52" s="36">
        <v>28.04</v>
      </c>
      <c r="G52" s="36">
        <v>36.119999999999997</v>
      </c>
      <c r="H52" s="36">
        <v>49690.65</v>
      </c>
      <c r="I52" s="97">
        <v>4.1392168361992681E-3</v>
      </c>
      <c r="J52" s="186">
        <f t="shared" si="0"/>
        <v>0.75595151744178257</v>
      </c>
    </row>
    <row r="53" spans="1:10" ht="38.25" x14ac:dyDescent="0.2">
      <c r="A53" s="32" t="s">
        <v>188</v>
      </c>
      <c r="B53" s="32" t="s">
        <v>18</v>
      </c>
      <c r="C53" s="32" t="s">
        <v>189</v>
      </c>
      <c r="D53" s="34" t="s">
        <v>20</v>
      </c>
      <c r="E53" s="33">
        <v>432.8</v>
      </c>
      <c r="F53" s="36">
        <v>88.29</v>
      </c>
      <c r="G53" s="36">
        <v>113.74</v>
      </c>
      <c r="H53" s="36">
        <v>49226.67</v>
      </c>
      <c r="I53" s="97">
        <v>4.1005674358058387E-3</v>
      </c>
      <c r="J53" s="186">
        <f t="shared" si="0"/>
        <v>0.76005208487758846</v>
      </c>
    </row>
    <row r="54" spans="1:10" ht="38.25" x14ac:dyDescent="0.2">
      <c r="A54" s="32" t="s">
        <v>205</v>
      </c>
      <c r="B54" s="32" t="s">
        <v>18</v>
      </c>
      <c r="C54" s="32" t="s">
        <v>206</v>
      </c>
      <c r="D54" s="34" t="s">
        <v>29</v>
      </c>
      <c r="E54" s="33">
        <v>744.03</v>
      </c>
      <c r="F54" s="36">
        <v>49.14</v>
      </c>
      <c r="G54" s="36">
        <v>63.3</v>
      </c>
      <c r="H54" s="36">
        <v>47097.1</v>
      </c>
      <c r="I54" s="97">
        <v>3.9231748680317226E-3</v>
      </c>
      <c r="J54" s="186">
        <f t="shared" si="0"/>
        <v>0.76397525974562019</v>
      </c>
    </row>
    <row r="55" spans="1:10" ht="25.5" x14ac:dyDescent="0.2">
      <c r="A55" s="32" t="s">
        <v>1520</v>
      </c>
      <c r="B55" s="32" t="s">
        <v>23</v>
      </c>
      <c r="C55" s="32" t="s">
        <v>1521</v>
      </c>
      <c r="D55" s="34" t="s">
        <v>20</v>
      </c>
      <c r="E55" s="33">
        <v>185.94</v>
      </c>
      <c r="F55" s="36">
        <v>195.28</v>
      </c>
      <c r="G55" s="36">
        <v>251.56</v>
      </c>
      <c r="H55" s="36">
        <v>46775.07</v>
      </c>
      <c r="I55" s="97">
        <v>3.8963498617627119E-3</v>
      </c>
      <c r="J55" s="186">
        <f t="shared" si="0"/>
        <v>0.76787160960738288</v>
      </c>
    </row>
    <row r="56" spans="1:10" x14ac:dyDescent="0.2">
      <c r="A56" s="32" t="s">
        <v>563</v>
      </c>
      <c r="B56" s="32" t="s">
        <v>23</v>
      </c>
      <c r="C56" s="32" t="s">
        <v>564</v>
      </c>
      <c r="D56" s="34" t="s">
        <v>25</v>
      </c>
      <c r="E56" s="33">
        <v>55</v>
      </c>
      <c r="F56" s="36">
        <v>643.46</v>
      </c>
      <c r="G56" s="36">
        <v>828.91</v>
      </c>
      <c r="H56" s="36">
        <v>45590.05</v>
      </c>
      <c r="I56" s="97">
        <v>3.7976380369982373E-3</v>
      </c>
      <c r="J56" s="186">
        <f t="shared" si="0"/>
        <v>0.77166924764438116</v>
      </c>
    </row>
    <row r="57" spans="1:10" ht="38.25" x14ac:dyDescent="0.2">
      <c r="A57" s="32" t="s">
        <v>576</v>
      </c>
      <c r="B57" s="32" t="s">
        <v>18</v>
      </c>
      <c r="C57" s="32" t="s">
        <v>577</v>
      </c>
      <c r="D57" s="34" t="s">
        <v>25</v>
      </c>
      <c r="E57" s="33">
        <v>63</v>
      </c>
      <c r="F57" s="36">
        <v>559.71</v>
      </c>
      <c r="G57" s="36">
        <v>721.02</v>
      </c>
      <c r="H57" s="36">
        <v>45424.26</v>
      </c>
      <c r="I57" s="97">
        <v>3.7838277777387289E-3</v>
      </c>
      <c r="J57" s="186">
        <f t="shared" si="0"/>
        <v>0.77545307542211994</v>
      </c>
    </row>
    <row r="58" spans="1:10" x14ac:dyDescent="0.2">
      <c r="A58" s="32" t="s">
        <v>938</v>
      </c>
      <c r="B58" s="32" t="s">
        <v>23</v>
      </c>
      <c r="C58" s="32" t="s">
        <v>939</v>
      </c>
      <c r="D58" s="34" t="s">
        <v>29</v>
      </c>
      <c r="E58" s="33">
        <v>227.87</v>
      </c>
      <c r="F58" s="36">
        <v>153.96</v>
      </c>
      <c r="G58" s="36">
        <v>198.33</v>
      </c>
      <c r="H58" s="36">
        <v>45193.46</v>
      </c>
      <c r="I58" s="97">
        <v>3.7646022041993446E-3</v>
      </c>
      <c r="J58" s="186">
        <f t="shared" si="0"/>
        <v>0.77921767762631933</v>
      </c>
    </row>
    <row r="59" spans="1:10" ht="25.5" x14ac:dyDescent="0.2">
      <c r="A59" s="32" t="s">
        <v>619</v>
      </c>
      <c r="B59" s="32" t="s">
        <v>18</v>
      </c>
      <c r="C59" s="32" t="s">
        <v>620</v>
      </c>
      <c r="D59" s="34" t="s">
        <v>29</v>
      </c>
      <c r="E59" s="33">
        <v>6920.3</v>
      </c>
      <c r="F59" s="36">
        <v>4.97</v>
      </c>
      <c r="G59" s="36">
        <v>6.4</v>
      </c>
      <c r="H59" s="36">
        <v>44289.919999999998</v>
      </c>
      <c r="I59" s="97">
        <v>3.6893375823805622E-3</v>
      </c>
      <c r="J59" s="186">
        <f t="shared" si="0"/>
        <v>0.78290701520869987</v>
      </c>
    </row>
    <row r="60" spans="1:10" ht="25.5" x14ac:dyDescent="0.2">
      <c r="A60" s="32" t="s">
        <v>1458</v>
      </c>
      <c r="B60" s="32" t="s">
        <v>18</v>
      </c>
      <c r="C60" s="32" t="s">
        <v>1459</v>
      </c>
      <c r="D60" s="34" t="s">
        <v>25</v>
      </c>
      <c r="E60" s="33">
        <v>3</v>
      </c>
      <c r="F60" s="36">
        <v>10953.56</v>
      </c>
      <c r="G60" s="36">
        <v>14110.38</v>
      </c>
      <c r="H60" s="36">
        <v>42331.14</v>
      </c>
      <c r="I60" s="97">
        <v>3.5261717724261663E-3</v>
      </c>
      <c r="J60" s="186">
        <f t="shared" si="0"/>
        <v>0.78643318698112608</v>
      </c>
    </row>
    <row r="61" spans="1:10" ht="25.5" x14ac:dyDescent="0.2">
      <c r="A61" s="32" t="s">
        <v>3253</v>
      </c>
      <c r="B61" s="32" t="s">
        <v>18</v>
      </c>
      <c r="C61" s="32" t="s">
        <v>3254</v>
      </c>
      <c r="D61" s="34" t="s">
        <v>20</v>
      </c>
      <c r="E61" s="33">
        <v>1397.79</v>
      </c>
      <c r="F61" s="36">
        <v>23.16</v>
      </c>
      <c r="G61" s="36">
        <v>29.83</v>
      </c>
      <c r="H61" s="36">
        <v>41696.080000000002</v>
      </c>
      <c r="I61" s="97">
        <v>3.4732714572965253E-3</v>
      </c>
      <c r="J61" s="186">
        <f t="shared" si="0"/>
        <v>0.78990645843842255</v>
      </c>
    </row>
    <row r="62" spans="1:10" ht="25.5" x14ac:dyDescent="0.2">
      <c r="A62" s="32" t="s">
        <v>1049</v>
      </c>
      <c r="B62" s="32" t="s">
        <v>18</v>
      </c>
      <c r="C62" s="32" t="s">
        <v>1050</v>
      </c>
      <c r="D62" s="34" t="s">
        <v>20</v>
      </c>
      <c r="E62" s="33">
        <v>3522.86</v>
      </c>
      <c r="F62" s="36">
        <v>9.18</v>
      </c>
      <c r="G62" s="36">
        <v>11.83</v>
      </c>
      <c r="H62" s="36">
        <v>41675.43</v>
      </c>
      <c r="I62" s="97">
        <v>3.4715513182428498E-3</v>
      </c>
      <c r="J62" s="186">
        <f t="shared" si="0"/>
        <v>0.79337800975666539</v>
      </c>
    </row>
    <row r="63" spans="1:10" ht="38.25" x14ac:dyDescent="0.2">
      <c r="A63" s="32" t="s">
        <v>3234</v>
      </c>
      <c r="B63" s="32" t="s">
        <v>18</v>
      </c>
      <c r="C63" s="32" t="s">
        <v>3235</v>
      </c>
      <c r="D63" s="34" t="s">
        <v>20</v>
      </c>
      <c r="E63" s="33">
        <v>402.71</v>
      </c>
      <c r="F63" s="36">
        <v>79.08</v>
      </c>
      <c r="G63" s="36">
        <v>101.87</v>
      </c>
      <c r="H63" s="36">
        <v>41024.07</v>
      </c>
      <c r="I63" s="97">
        <v>3.4172932178069175E-3</v>
      </c>
      <c r="J63" s="186">
        <f t="shared" si="0"/>
        <v>0.79679530297447232</v>
      </c>
    </row>
    <row r="64" spans="1:10" ht="25.5" x14ac:dyDescent="0.2">
      <c r="A64" s="32" t="s">
        <v>1418</v>
      </c>
      <c r="B64" s="32" t="s">
        <v>18</v>
      </c>
      <c r="C64" s="32" t="s">
        <v>1419</v>
      </c>
      <c r="D64" s="34" t="s">
        <v>29</v>
      </c>
      <c r="E64" s="33">
        <v>2876.7</v>
      </c>
      <c r="F64" s="36">
        <v>10.11</v>
      </c>
      <c r="G64" s="36">
        <v>13.02</v>
      </c>
      <c r="H64" s="36">
        <v>37454.629999999997</v>
      </c>
      <c r="I64" s="97">
        <v>3.1199598936543227E-3</v>
      </c>
      <c r="J64" s="186">
        <f t="shared" si="0"/>
        <v>0.79991526286812664</v>
      </c>
    </row>
    <row r="65" spans="1:10" ht="25.5" x14ac:dyDescent="0.2">
      <c r="A65" s="32" t="s">
        <v>22</v>
      </c>
      <c r="B65" s="32" t="s">
        <v>23</v>
      </c>
      <c r="C65" s="32" t="s">
        <v>24</v>
      </c>
      <c r="D65" s="34" t="s">
        <v>25</v>
      </c>
      <c r="E65" s="33">
        <v>1</v>
      </c>
      <c r="F65" s="36">
        <v>28437.61</v>
      </c>
      <c r="G65" s="36">
        <v>36633.33</v>
      </c>
      <c r="H65" s="36">
        <v>36633.33</v>
      </c>
      <c r="I65" s="97">
        <v>3.0515458401539071E-3</v>
      </c>
      <c r="J65" s="186">
        <f t="shared" si="0"/>
        <v>0.80296680870828052</v>
      </c>
    </row>
    <row r="66" spans="1:10" x14ac:dyDescent="0.2">
      <c r="A66" s="32" t="s">
        <v>1490</v>
      </c>
      <c r="B66" s="32" t="s">
        <v>23</v>
      </c>
      <c r="C66" s="32" t="s">
        <v>1491</v>
      </c>
      <c r="D66" s="34" t="s">
        <v>61</v>
      </c>
      <c r="E66" s="33">
        <v>176</v>
      </c>
      <c r="F66" s="36">
        <v>154.78</v>
      </c>
      <c r="G66" s="36">
        <v>199.39</v>
      </c>
      <c r="H66" s="36">
        <v>35092.639999999999</v>
      </c>
      <c r="I66" s="97">
        <v>2.9232068068073143E-3</v>
      </c>
      <c r="J66" s="186">
        <f t="shared" si="0"/>
        <v>0.80589001551508788</v>
      </c>
    </row>
    <row r="67" spans="1:10" x14ac:dyDescent="0.2">
      <c r="A67" s="32" t="s">
        <v>1531</v>
      </c>
      <c r="B67" s="32" t="s">
        <v>23</v>
      </c>
      <c r="C67" s="32" t="s">
        <v>1532</v>
      </c>
      <c r="D67" s="34" t="s">
        <v>20</v>
      </c>
      <c r="E67" s="33">
        <v>37.93</v>
      </c>
      <c r="F67" s="36">
        <v>715.84</v>
      </c>
      <c r="G67" s="36">
        <v>922.15</v>
      </c>
      <c r="H67" s="36">
        <v>34977.15</v>
      </c>
      <c r="I67" s="97">
        <v>2.9135865230635388E-3</v>
      </c>
      <c r="J67" s="186">
        <f t="shared" si="0"/>
        <v>0.80880360203815138</v>
      </c>
    </row>
    <row r="68" spans="1:10" ht="38.25" x14ac:dyDescent="0.2">
      <c r="A68" s="32" t="s">
        <v>238</v>
      </c>
      <c r="B68" s="32" t="s">
        <v>18</v>
      </c>
      <c r="C68" s="32" t="s">
        <v>239</v>
      </c>
      <c r="D68" s="34" t="s">
        <v>20</v>
      </c>
      <c r="E68" s="33">
        <v>75.98</v>
      </c>
      <c r="F68" s="36">
        <v>341.69</v>
      </c>
      <c r="G68" s="36">
        <v>440.17</v>
      </c>
      <c r="H68" s="36">
        <v>33444.120000000003</v>
      </c>
      <c r="I68" s="97">
        <v>2.7858855655111914E-3</v>
      </c>
      <c r="J68" s="186">
        <f t="shared" si="0"/>
        <v>0.81158948760366256</v>
      </c>
    </row>
    <row r="69" spans="1:10" ht="38.25" x14ac:dyDescent="0.2">
      <c r="A69" s="32" t="s">
        <v>196</v>
      </c>
      <c r="B69" s="32" t="s">
        <v>18</v>
      </c>
      <c r="C69" s="32" t="s">
        <v>197</v>
      </c>
      <c r="D69" s="34" t="s">
        <v>20</v>
      </c>
      <c r="E69" s="33">
        <v>28.46</v>
      </c>
      <c r="F69" s="36">
        <v>887.18</v>
      </c>
      <c r="G69" s="36">
        <v>1142.8699999999999</v>
      </c>
      <c r="H69" s="36">
        <v>32526.080000000002</v>
      </c>
      <c r="I69" s="97">
        <v>2.7094130978677941E-3</v>
      </c>
      <c r="J69" s="186">
        <f t="shared" si="0"/>
        <v>0.81429890070153033</v>
      </c>
    </row>
    <row r="70" spans="1:10" ht="25.5" x14ac:dyDescent="0.2">
      <c r="A70" s="32" t="s">
        <v>571</v>
      </c>
      <c r="B70" s="32" t="s">
        <v>23</v>
      </c>
      <c r="C70" s="32" t="s">
        <v>572</v>
      </c>
      <c r="D70" s="34" t="s">
        <v>61</v>
      </c>
      <c r="E70" s="33">
        <v>1</v>
      </c>
      <c r="F70" s="36">
        <v>25056.63</v>
      </c>
      <c r="G70" s="36">
        <v>32277.95</v>
      </c>
      <c r="H70" s="36">
        <v>32277.95</v>
      </c>
      <c r="I70" s="97">
        <v>2.6887439403187152E-3</v>
      </c>
      <c r="J70" s="186">
        <f t="shared" si="0"/>
        <v>0.81698764464184903</v>
      </c>
    </row>
    <row r="71" spans="1:10" ht="25.5" x14ac:dyDescent="0.2">
      <c r="A71" s="32" t="s">
        <v>1043</v>
      </c>
      <c r="B71" s="32" t="s">
        <v>18</v>
      </c>
      <c r="C71" s="32" t="s">
        <v>1044</v>
      </c>
      <c r="D71" s="34" t="s">
        <v>20</v>
      </c>
      <c r="E71" s="33">
        <v>2438.15</v>
      </c>
      <c r="F71" s="36">
        <v>10.09</v>
      </c>
      <c r="G71" s="36">
        <v>13</v>
      </c>
      <c r="H71" s="36">
        <v>31695.95</v>
      </c>
      <c r="I71" s="97">
        <v>2.6402635079100433E-3</v>
      </c>
      <c r="J71" s="186">
        <f t="shared" si="0"/>
        <v>0.81962790814975905</v>
      </c>
    </row>
    <row r="72" spans="1:10" x14ac:dyDescent="0.2">
      <c r="A72" s="32" t="s">
        <v>1437</v>
      </c>
      <c r="B72" s="32" t="s">
        <v>23</v>
      </c>
      <c r="C72" s="32" t="s">
        <v>1438</v>
      </c>
      <c r="D72" s="34" t="s">
        <v>633</v>
      </c>
      <c r="E72" s="33">
        <v>168</v>
      </c>
      <c r="F72" s="36">
        <v>144.01</v>
      </c>
      <c r="G72" s="36">
        <v>185.51</v>
      </c>
      <c r="H72" s="36">
        <v>31165.68</v>
      </c>
      <c r="I72" s="97">
        <v>2.5960921696053241E-3</v>
      </c>
      <c r="J72" s="186">
        <f t="shared" si="0"/>
        <v>0.82222400031936438</v>
      </c>
    </row>
    <row r="73" spans="1:10" x14ac:dyDescent="0.2">
      <c r="A73" s="32" t="s">
        <v>1143</v>
      </c>
      <c r="B73" s="32" t="s">
        <v>23</v>
      </c>
      <c r="C73" s="32" t="s">
        <v>1144</v>
      </c>
      <c r="D73" s="34" t="s">
        <v>61</v>
      </c>
      <c r="E73" s="33">
        <v>33</v>
      </c>
      <c r="F73" s="36">
        <v>724.99</v>
      </c>
      <c r="G73" s="36">
        <v>933.93</v>
      </c>
      <c r="H73" s="36">
        <v>30819.69</v>
      </c>
      <c r="I73" s="97">
        <v>2.5672713022357771E-3</v>
      </c>
      <c r="J73" s="186">
        <f t="shared" si="0"/>
        <v>0.82479127162160015</v>
      </c>
    </row>
    <row r="74" spans="1:10" ht="25.5" x14ac:dyDescent="0.2">
      <c r="A74" s="32" t="s">
        <v>616</v>
      </c>
      <c r="B74" s="32" t="s">
        <v>18</v>
      </c>
      <c r="C74" s="32" t="s">
        <v>617</v>
      </c>
      <c r="D74" s="34" t="s">
        <v>29</v>
      </c>
      <c r="E74" s="33">
        <v>6982.4</v>
      </c>
      <c r="F74" s="36">
        <v>3.39</v>
      </c>
      <c r="G74" s="36">
        <v>4.37</v>
      </c>
      <c r="H74" s="36">
        <v>30513.09</v>
      </c>
      <c r="I74" s="97">
        <v>2.5417316105235798E-3</v>
      </c>
      <c r="J74" s="186">
        <f t="shared" si="0"/>
        <v>0.82733300323212378</v>
      </c>
    </row>
    <row r="75" spans="1:10" ht="25.5" x14ac:dyDescent="0.2">
      <c r="A75" s="32" t="s">
        <v>214</v>
      </c>
      <c r="B75" s="32" t="s">
        <v>18</v>
      </c>
      <c r="C75" s="32" t="s">
        <v>215</v>
      </c>
      <c r="D75" s="34" t="s">
        <v>20</v>
      </c>
      <c r="E75" s="33">
        <v>354.51</v>
      </c>
      <c r="F75" s="36">
        <v>65.67</v>
      </c>
      <c r="G75" s="36">
        <v>84.6</v>
      </c>
      <c r="H75" s="36">
        <v>29991.55</v>
      </c>
      <c r="I75" s="97">
        <v>2.4982874787049907E-3</v>
      </c>
      <c r="J75" s="186">
        <f t="shared" si="0"/>
        <v>0.82983129071082873</v>
      </c>
    </row>
    <row r="76" spans="1:10" x14ac:dyDescent="0.2">
      <c r="A76" s="32" t="s">
        <v>1023</v>
      </c>
      <c r="B76" s="32" t="s">
        <v>23</v>
      </c>
      <c r="C76" s="32" t="s">
        <v>3255</v>
      </c>
      <c r="D76" s="34" t="s">
        <v>1024</v>
      </c>
      <c r="E76" s="33">
        <v>618.01</v>
      </c>
      <c r="F76" s="36">
        <v>36.869999999999997</v>
      </c>
      <c r="G76" s="36">
        <v>47.5</v>
      </c>
      <c r="H76" s="36">
        <v>29355.48</v>
      </c>
      <c r="I76" s="97">
        <v>2.445303030866187E-3</v>
      </c>
      <c r="J76" s="186">
        <f t="shared" si="0"/>
        <v>0.83227659374169494</v>
      </c>
    </row>
    <row r="77" spans="1:10" ht="25.5" x14ac:dyDescent="0.2">
      <c r="A77" s="32" t="s">
        <v>289</v>
      </c>
      <c r="B77" s="32" t="s">
        <v>18</v>
      </c>
      <c r="C77" s="32" t="s">
        <v>290</v>
      </c>
      <c r="D77" s="34" t="s">
        <v>20</v>
      </c>
      <c r="E77" s="33">
        <v>103.21</v>
      </c>
      <c r="F77" s="36">
        <v>219.15</v>
      </c>
      <c r="G77" s="36">
        <v>282.31</v>
      </c>
      <c r="H77" s="36">
        <v>29137.22</v>
      </c>
      <c r="I77" s="97">
        <v>2.4271220357158147E-3</v>
      </c>
      <c r="J77" s="186">
        <f t="shared" si="0"/>
        <v>0.83470371577741076</v>
      </c>
    </row>
    <row r="78" spans="1:10" ht="25.5" x14ac:dyDescent="0.2">
      <c r="A78" s="32" t="s">
        <v>292</v>
      </c>
      <c r="B78" s="32" t="s">
        <v>18</v>
      </c>
      <c r="C78" s="32" t="s">
        <v>293</v>
      </c>
      <c r="D78" s="34" t="s">
        <v>20</v>
      </c>
      <c r="E78" s="33">
        <v>430.88</v>
      </c>
      <c r="F78" s="36">
        <v>51.08</v>
      </c>
      <c r="G78" s="36">
        <v>65.8</v>
      </c>
      <c r="H78" s="36">
        <v>28351.9</v>
      </c>
      <c r="I78" s="97">
        <v>2.3617051058546835E-3</v>
      </c>
      <c r="J78" s="186">
        <f t="shared" ref="J78:J141" si="1">I78+J77</f>
        <v>0.83706542088326541</v>
      </c>
    </row>
    <row r="79" spans="1:10" ht="25.5" x14ac:dyDescent="0.2">
      <c r="A79" s="32" t="s">
        <v>1015</v>
      </c>
      <c r="B79" s="32" t="s">
        <v>18</v>
      </c>
      <c r="C79" s="32" t="s">
        <v>1016</v>
      </c>
      <c r="D79" s="34" t="s">
        <v>20</v>
      </c>
      <c r="E79" s="33">
        <v>224.04</v>
      </c>
      <c r="F79" s="36">
        <v>97.73</v>
      </c>
      <c r="G79" s="36">
        <v>125.9</v>
      </c>
      <c r="H79" s="36">
        <v>28206.639999999999</v>
      </c>
      <c r="I79" s="97">
        <v>2.3496049896834055E-3</v>
      </c>
      <c r="J79" s="186">
        <f t="shared" si="1"/>
        <v>0.83941502587294881</v>
      </c>
    </row>
    <row r="80" spans="1:10" ht="38.25" x14ac:dyDescent="0.2">
      <c r="A80" s="32" t="s">
        <v>241</v>
      </c>
      <c r="B80" s="32" t="s">
        <v>18</v>
      </c>
      <c r="C80" s="32" t="s">
        <v>242</v>
      </c>
      <c r="D80" s="34" t="s">
        <v>20</v>
      </c>
      <c r="E80" s="33">
        <v>183.06</v>
      </c>
      <c r="F80" s="36">
        <v>119.06</v>
      </c>
      <c r="G80" s="36">
        <v>153.37</v>
      </c>
      <c r="H80" s="36">
        <v>28075.91</v>
      </c>
      <c r="I80" s="97">
        <v>2.3387152183281038E-3</v>
      </c>
      <c r="J80" s="186">
        <f t="shared" si="1"/>
        <v>0.84175374109127687</v>
      </c>
    </row>
    <row r="81" spans="1:10" ht="63.75" x14ac:dyDescent="0.2">
      <c r="A81" s="32" t="s">
        <v>972</v>
      </c>
      <c r="B81" s="32" t="s">
        <v>18</v>
      </c>
      <c r="C81" s="32" t="s">
        <v>973</v>
      </c>
      <c r="D81" s="34" t="s">
        <v>20</v>
      </c>
      <c r="E81" s="33">
        <v>43</v>
      </c>
      <c r="F81" s="36">
        <v>506.47</v>
      </c>
      <c r="G81" s="36">
        <v>652.42999999999995</v>
      </c>
      <c r="H81" s="36">
        <v>28054.49</v>
      </c>
      <c r="I81" s="97">
        <v>2.3369309384961559E-3</v>
      </c>
      <c r="J81" s="186">
        <f t="shared" si="1"/>
        <v>0.84409067202977306</v>
      </c>
    </row>
    <row r="82" spans="1:10" ht="25.5" x14ac:dyDescent="0.2">
      <c r="A82" s="32" t="s">
        <v>114</v>
      </c>
      <c r="B82" s="32" t="s">
        <v>18</v>
      </c>
      <c r="C82" s="32" t="s">
        <v>115</v>
      </c>
      <c r="D82" s="34" t="s">
        <v>20</v>
      </c>
      <c r="E82" s="33">
        <v>90.48</v>
      </c>
      <c r="F82" s="36">
        <v>240.47</v>
      </c>
      <c r="G82" s="36">
        <v>309.77</v>
      </c>
      <c r="H82" s="36">
        <v>28027.99</v>
      </c>
      <c r="I82" s="97">
        <v>2.3347234961270326E-3</v>
      </c>
      <c r="J82" s="186">
        <f t="shared" si="1"/>
        <v>0.84642539552590013</v>
      </c>
    </row>
    <row r="83" spans="1:10" ht="38.25" x14ac:dyDescent="0.2">
      <c r="A83" s="32" t="s">
        <v>956</v>
      </c>
      <c r="B83" s="32" t="s">
        <v>23</v>
      </c>
      <c r="C83" s="32" t="s">
        <v>3250</v>
      </c>
      <c r="D83" s="34" t="s">
        <v>25</v>
      </c>
      <c r="E83" s="33">
        <v>16</v>
      </c>
      <c r="F83" s="36">
        <v>1150.8599999999999</v>
      </c>
      <c r="G83" s="36">
        <v>1482.54</v>
      </c>
      <c r="H83" s="36">
        <v>23720.639999999999</v>
      </c>
      <c r="I83" s="97">
        <v>1.9759224814612365E-3</v>
      </c>
      <c r="J83" s="186">
        <f t="shared" si="1"/>
        <v>0.8484013180073614</v>
      </c>
    </row>
    <row r="84" spans="1:10" ht="38.25" x14ac:dyDescent="0.2">
      <c r="A84" s="32" t="s">
        <v>1002</v>
      </c>
      <c r="B84" s="32" t="s">
        <v>18</v>
      </c>
      <c r="C84" s="32" t="s">
        <v>1003</v>
      </c>
      <c r="D84" s="34" t="s">
        <v>20</v>
      </c>
      <c r="E84" s="33">
        <v>2500.14</v>
      </c>
      <c r="F84" s="36">
        <v>7.25</v>
      </c>
      <c r="G84" s="36">
        <v>9.34</v>
      </c>
      <c r="H84" s="36">
        <v>23351.31</v>
      </c>
      <c r="I84" s="97">
        <v>1.9451573988126204E-3</v>
      </c>
      <c r="J84" s="186">
        <f t="shared" si="1"/>
        <v>0.85034647540617403</v>
      </c>
    </row>
    <row r="85" spans="1:10" ht="25.5" x14ac:dyDescent="0.2">
      <c r="A85" s="32" t="s">
        <v>776</v>
      </c>
      <c r="B85" s="32" t="s">
        <v>23</v>
      </c>
      <c r="C85" s="32" t="s">
        <v>777</v>
      </c>
      <c r="D85" s="34" t="s">
        <v>29</v>
      </c>
      <c r="E85" s="33">
        <v>7.6</v>
      </c>
      <c r="F85" s="36">
        <v>2369.6799999999998</v>
      </c>
      <c r="G85" s="36">
        <v>3052.62</v>
      </c>
      <c r="H85" s="36">
        <v>23199.91</v>
      </c>
      <c r="I85" s="97">
        <v>1.9325458224094022E-3</v>
      </c>
      <c r="J85" s="186">
        <f t="shared" si="1"/>
        <v>0.85227902122858346</v>
      </c>
    </row>
    <row r="86" spans="1:10" ht="25.5" x14ac:dyDescent="0.2">
      <c r="A86" s="32" t="s">
        <v>1046</v>
      </c>
      <c r="B86" s="32" t="s">
        <v>18</v>
      </c>
      <c r="C86" s="32" t="s">
        <v>1047</v>
      </c>
      <c r="D86" s="34" t="s">
        <v>20</v>
      </c>
      <c r="E86" s="33">
        <v>1084.71</v>
      </c>
      <c r="F86" s="36">
        <v>16.489999999999998</v>
      </c>
      <c r="G86" s="36">
        <v>21.24</v>
      </c>
      <c r="H86" s="36">
        <v>23039.24</v>
      </c>
      <c r="I86" s="97">
        <v>1.9191620576755513E-3</v>
      </c>
      <c r="J86" s="186">
        <f t="shared" si="1"/>
        <v>0.85419818328625896</v>
      </c>
    </row>
    <row r="87" spans="1:10" ht="25.5" x14ac:dyDescent="0.2">
      <c r="A87" s="32" t="s">
        <v>84</v>
      </c>
      <c r="B87" s="32" t="s">
        <v>18</v>
      </c>
      <c r="C87" s="32" t="s">
        <v>85</v>
      </c>
      <c r="D87" s="34" t="s">
        <v>37</v>
      </c>
      <c r="E87" s="33">
        <v>23.47</v>
      </c>
      <c r="F87" s="36">
        <v>760.3</v>
      </c>
      <c r="G87" s="36">
        <v>979.42</v>
      </c>
      <c r="H87" s="36">
        <v>22986.99</v>
      </c>
      <c r="I87" s="97">
        <v>1.9148096477213364E-3</v>
      </c>
      <c r="J87" s="186">
        <f t="shared" si="1"/>
        <v>0.85611299293398024</v>
      </c>
    </row>
    <row r="88" spans="1:10" ht="25.5" x14ac:dyDescent="0.2">
      <c r="A88" s="32" t="s">
        <v>654</v>
      </c>
      <c r="B88" s="32" t="s">
        <v>18</v>
      </c>
      <c r="C88" s="32" t="s">
        <v>655</v>
      </c>
      <c r="D88" s="34" t="s">
        <v>25</v>
      </c>
      <c r="E88" s="33">
        <v>272</v>
      </c>
      <c r="F88" s="36">
        <v>65.44</v>
      </c>
      <c r="G88" s="36">
        <v>84.3</v>
      </c>
      <c r="H88" s="36">
        <v>22929.599999999999</v>
      </c>
      <c r="I88" s="97">
        <v>1.9100290772472231E-3</v>
      </c>
      <c r="J88" s="186">
        <f t="shared" si="1"/>
        <v>0.85802302201122749</v>
      </c>
    </row>
    <row r="89" spans="1:10" x14ac:dyDescent="0.2">
      <c r="A89" s="32" t="s">
        <v>795</v>
      </c>
      <c r="B89" s="32" t="s">
        <v>23</v>
      </c>
      <c r="C89" s="32" t="s">
        <v>796</v>
      </c>
      <c r="D89" s="34" t="s">
        <v>37</v>
      </c>
      <c r="E89" s="33">
        <v>249.84</v>
      </c>
      <c r="F89" s="36">
        <v>70.989999999999995</v>
      </c>
      <c r="G89" s="36">
        <v>91.45</v>
      </c>
      <c r="H89" s="36">
        <v>22847.87</v>
      </c>
      <c r="I89" s="97">
        <v>1.9032209917819985E-3</v>
      </c>
      <c r="J89" s="186">
        <f t="shared" si="1"/>
        <v>0.85992624300300946</v>
      </c>
    </row>
    <row r="90" spans="1:10" ht="25.5" x14ac:dyDescent="0.2">
      <c r="A90" s="32" t="s">
        <v>1350</v>
      </c>
      <c r="B90" s="32" t="s">
        <v>18</v>
      </c>
      <c r="C90" s="32" t="s">
        <v>1351</v>
      </c>
      <c r="D90" s="34" t="s">
        <v>25</v>
      </c>
      <c r="E90" s="33">
        <v>338</v>
      </c>
      <c r="F90" s="36">
        <v>52.35</v>
      </c>
      <c r="G90" s="36">
        <v>67.44</v>
      </c>
      <c r="H90" s="36">
        <v>22794.720000000001</v>
      </c>
      <c r="I90" s="97">
        <v>1.8987936120869455E-3</v>
      </c>
      <c r="J90" s="186">
        <f t="shared" si="1"/>
        <v>0.86182503661509635</v>
      </c>
    </row>
    <row r="91" spans="1:10" ht="25.5" x14ac:dyDescent="0.2">
      <c r="A91" s="32" t="s">
        <v>178</v>
      </c>
      <c r="B91" s="32" t="s">
        <v>23</v>
      </c>
      <c r="C91" s="32" t="s">
        <v>179</v>
      </c>
      <c r="D91" s="34" t="s">
        <v>20</v>
      </c>
      <c r="E91" s="33">
        <v>117.16</v>
      </c>
      <c r="F91" s="36">
        <v>144.44999999999999</v>
      </c>
      <c r="G91" s="36">
        <v>186.08</v>
      </c>
      <c r="H91" s="36">
        <v>21801.13</v>
      </c>
      <c r="I91" s="97">
        <v>1.8160278511987456E-3</v>
      </c>
      <c r="J91" s="186">
        <f t="shared" si="1"/>
        <v>0.86364106446629507</v>
      </c>
    </row>
    <row r="92" spans="1:10" ht="25.5" x14ac:dyDescent="0.2">
      <c r="A92" s="32" t="s">
        <v>68</v>
      </c>
      <c r="B92" s="32" t="s">
        <v>18</v>
      </c>
      <c r="C92" s="32" t="s">
        <v>69</v>
      </c>
      <c r="D92" s="34" t="s">
        <v>37</v>
      </c>
      <c r="E92" s="33">
        <v>173.5</v>
      </c>
      <c r="F92" s="36">
        <v>93.81</v>
      </c>
      <c r="G92" s="36">
        <v>120.85</v>
      </c>
      <c r="H92" s="36">
        <v>20967.48</v>
      </c>
      <c r="I92" s="97">
        <v>1.7465850462546058E-3</v>
      </c>
      <c r="J92" s="186">
        <f t="shared" si="1"/>
        <v>0.86538764951254965</v>
      </c>
    </row>
    <row r="93" spans="1:10" ht="25.5" x14ac:dyDescent="0.2">
      <c r="A93" s="32" t="s">
        <v>744</v>
      </c>
      <c r="B93" s="32" t="s">
        <v>18</v>
      </c>
      <c r="C93" s="32" t="s">
        <v>745</v>
      </c>
      <c r="D93" s="34" t="s">
        <v>25</v>
      </c>
      <c r="E93" s="33">
        <v>533</v>
      </c>
      <c r="F93" s="36">
        <v>30.32</v>
      </c>
      <c r="G93" s="36">
        <v>39.06</v>
      </c>
      <c r="H93" s="36">
        <v>20818.98</v>
      </c>
      <c r="I93" s="97">
        <v>1.7342150390163107E-3</v>
      </c>
      <c r="J93" s="186">
        <f t="shared" si="1"/>
        <v>0.86712186455156592</v>
      </c>
    </row>
    <row r="94" spans="1:10" x14ac:dyDescent="0.2">
      <c r="A94" s="32" t="s">
        <v>1484</v>
      </c>
      <c r="B94" s="32" t="s">
        <v>23</v>
      </c>
      <c r="C94" s="32" t="s">
        <v>1485</v>
      </c>
      <c r="D94" s="34" t="s">
        <v>61</v>
      </c>
      <c r="E94" s="33">
        <v>178</v>
      </c>
      <c r="F94" s="36">
        <v>89.55</v>
      </c>
      <c r="G94" s="36">
        <v>115.36</v>
      </c>
      <c r="H94" s="36">
        <v>20534.080000000002</v>
      </c>
      <c r="I94" s="97">
        <v>1.7104829510554333E-3</v>
      </c>
      <c r="J94" s="186">
        <f t="shared" si="1"/>
        <v>0.86883234750262139</v>
      </c>
    </row>
    <row r="95" spans="1:10" ht="25.5" x14ac:dyDescent="0.2">
      <c r="A95" s="32" t="s">
        <v>925</v>
      </c>
      <c r="B95" s="32" t="s">
        <v>23</v>
      </c>
      <c r="C95" s="32" t="s">
        <v>926</v>
      </c>
      <c r="D95" s="34" t="s">
        <v>20</v>
      </c>
      <c r="E95" s="33">
        <v>90.33</v>
      </c>
      <c r="F95" s="36">
        <v>176.22</v>
      </c>
      <c r="G95" s="36">
        <v>227.01</v>
      </c>
      <c r="H95" s="36">
        <v>20505.810000000001</v>
      </c>
      <c r="I95" s="97">
        <v>1.708128068195995E-3</v>
      </c>
      <c r="J95" s="186">
        <f t="shared" si="1"/>
        <v>0.87054047557081737</v>
      </c>
    </row>
    <row r="96" spans="1:10" ht="25.5" x14ac:dyDescent="0.2">
      <c r="A96" s="32" t="s">
        <v>1493</v>
      </c>
      <c r="B96" s="32" t="s">
        <v>23</v>
      </c>
      <c r="C96" s="32" t="s">
        <v>1494</v>
      </c>
      <c r="D96" s="34" t="s">
        <v>61</v>
      </c>
      <c r="E96" s="33">
        <v>34</v>
      </c>
      <c r="F96" s="36">
        <v>460.51</v>
      </c>
      <c r="G96" s="36">
        <v>593.23</v>
      </c>
      <c r="H96" s="36">
        <v>20169.82</v>
      </c>
      <c r="I96" s="97">
        <v>1.6801401979468717E-3</v>
      </c>
      <c r="J96" s="186">
        <f t="shared" si="1"/>
        <v>0.8722206157687642</v>
      </c>
    </row>
    <row r="97" spans="1:10" ht="25.5" x14ac:dyDescent="0.2">
      <c r="A97" s="32" t="s">
        <v>223</v>
      </c>
      <c r="B97" s="32" t="s">
        <v>18</v>
      </c>
      <c r="C97" s="32" t="s">
        <v>224</v>
      </c>
      <c r="D97" s="34" t="s">
        <v>20</v>
      </c>
      <c r="E97" s="33">
        <v>297</v>
      </c>
      <c r="F97" s="36">
        <v>51.64</v>
      </c>
      <c r="G97" s="36">
        <v>66.52</v>
      </c>
      <c r="H97" s="36">
        <v>19756.439999999999</v>
      </c>
      <c r="I97" s="97">
        <v>1.6457057629827878E-3</v>
      </c>
      <c r="J97" s="186">
        <f t="shared" si="1"/>
        <v>0.87386632153174704</v>
      </c>
    </row>
    <row r="98" spans="1:10" ht="38.25" x14ac:dyDescent="0.2">
      <c r="A98" s="32" t="s">
        <v>674</v>
      </c>
      <c r="B98" s="32" t="s">
        <v>18</v>
      </c>
      <c r="C98" s="32" t="s">
        <v>675</v>
      </c>
      <c r="D98" s="34" t="s">
        <v>29</v>
      </c>
      <c r="E98" s="33">
        <v>1286.9000000000001</v>
      </c>
      <c r="F98" s="36">
        <v>11.86</v>
      </c>
      <c r="G98" s="36">
        <v>15.28</v>
      </c>
      <c r="H98" s="36">
        <v>19663.830000000002</v>
      </c>
      <c r="I98" s="97">
        <v>1.637991376650542E-3</v>
      </c>
      <c r="J98" s="186">
        <f t="shared" si="1"/>
        <v>0.87550431290839759</v>
      </c>
    </row>
    <row r="99" spans="1:10" x14ac:dyDescent="0.2">
      <c r="A99" s="32" t="s">
        <v>1496</v>
      </c>
      <c r="B99" s="32" t="s">
        <v>23</v>
      </c>
      <c r="C99" s="32" t="s">
        <v>1497</v>
      </c>
      <c r="D99" s="34" t="s">
        <v>61</v>
      </c>
      <c r="E99" s="33">
        <v>35</v>
      </c>
      <c r="F99" s="36">
        <v>427.93</v>
      </c>
      <c r="G99" s="36">
        <v>551.26</v>
      </c>
      <c r="H99" s="36">
        <v>19294.099999999999</v>
      </c>
      <c r="I99" s="97">
        <v>1.6071929741171083E-3</v>
      </c>
      <c r="J99" s="186">
        <f t="shared" si="1"/>
        <v>0.87711150588251474</v>
      </c>
    </row>
    <row r="100" spans="1:10" ht="25.5" x14ac:dyDescent="0.2">
      <c r="A100" s="32" t="s">
        <v>839</v>
      </c>
      <c r="B100" s="32" t="s">
        <v>18</v>
      </c>
      <c r="C100" s="32" t="s">
        <v>840</v>
      </c>
      <c r="D100" s="34" t="s">
        <v>20</v>
      </c>
      <c r="E100" s="33">
        <v>718.54</v>
      </c>
      <c r="F100" s="36">
        <v>20.84</v>
      </c>
      <c r="G100" s="36">
        <v>26.85</v>
      </c>
      <c r="H100" s="36">
        <v>19292.8</v>
      </c>
      <c r="I100" s="97">
        <v>1.6070846844914533E-3</v>
      </c>
      <c r="J100" s="186">
        <f t="shared" si="1"/>
        <v>0.87871859056700619</v>
      </c>
    </row>
    <row r="101" spans="1:10" ht="25.5" x14ac:dyDescent="0.2">
      <c r="A101" s="32" t="s">
        <v>1252</v>
      </c>
      <c r="B101" s="32" t="s">
        <v>18</v>
      </c>
      <c r="C101" s="32" t="s">
        <v>1253</v>
      </c>
      <c r="D101" s="34" t="s">
        <v>25</v>
      </c>
      <c r="E101" s="33">
        <v>45</v>
      </c>
      <c r="F101" s="36">
        <v>332.31</v>
      </c>
      <c r="G101" s="36">
        <v>428.08</v>
      </c>
      <c r="H101" s="36">
        <v>19263.599999999999</v>
      </c>
      <c r="I101" s="97">
        <v>1.6046523328998154E-3</v>
      </c>
      <c r="J101" s="186">
        <f t="shared" si="1"/>
        <v>0.88032324289990604</v>
      </c>
    </row>
    <row r="102" spans="1:10" ht="25.5" x14ac:dyDescent="0.2">
      <c r="A102" s="32" t="s">
        <v>984</v>
      </c>
      <c r="B102" s="32" t="s">
        <v>23</v>
      </c>
      <c r="C102" s="32" t="s">
        <v>985</v>
      </c>
      <c r="D102" s="34" t="s">
        <v>20</v>
      </c>
      <c r="E102" s="33">
        <v>19.75</v>
      </c>
      <c r="F102" s="36">
        <v>737.3</v>
      </c>
      <c r="G102" s="36">
        <v>949.79</v>
      </c>
      <c r="H102" s="36">
        <v>18758.349999999999</v>
      </c>
      <c r="I102" s="97">
        <v>1.5625651533903971E-3</v>
      </c>
      <c r="J102" s="186">
        <f t="shared" si="1"/>
        <v>0.88188580805329642</v>
      </c>
    </row>
    <row r="103" spans="1:10" ht="25.5" x14ac:dyDescent="0.2">
      <c r="A103" s="32" t="s">
        <v>39</v>
      </c>
      <c r="B103" s="32" t="s">
        <v>18</v>
      </c>
      <c r="C103" s="32" t="s">
        <v>40</v>
      </c>
      <c r="D103" s="34" t="s">
        <v>20</v>
      </c>
      <c r="E103" s="33">
        <v>699.22</v>
      </c>
      <c r="F103" s="36">
        <v>20.68</v>
      </c>
      <c r="G103" s="36">
        <v>26.64</v>
      </c>
      <c r="H103" s="36">
        <v>18627.22</v>
      </c>
      <c r="I103" s="97">
        <v>1.5516420621502784E-3</v>
      </c>
      <c r="J103" s="186">
        <f t="shared" si="1"/>
        <v>0.88343745011544672</v>
      </c>
    </row>
    <row r="104" spans="1:10" x14ac:dyDescent="0.2">
      <c r="A104" s="32" t="s">
        <v>964</v>
      </c>
      <c r="B104" s="32" t="s">
        <v>23</v>
      </c>
      <c r="C104" s="32" t="s">
        <v>965</v>
      </c>
      <c r="D104" s="34" t="s">
        <v>25</v>
      </c>
      <c r="E104" s="33">
        <v>20</v>
      </c>
      <c r="F104" s="36">
        <v>710.49</v>
      </c>
      <c r="G104" s="36">
        <v>915.25</v>
      </c>
      <c r="H104" s="36">
        <v>18305</v>
      </c>
      <c r="I104" s="97">
        <v>1.524801228935979E-3</v>
      </c>
      <c r="J104" s="186">
        <f t="shared" si="1"/>
        <v>0.88496225134438267</v>
      </c>
    </row>
    <row r="105" spans="1:10" ht="25.5" x14ac:dyDescent="0.2">
      <c r="A105" s="32" t="s">
        <v>445</v>
      </c>
      <c r="B105" s="32" t="s">
        <v>18</v>
      </c>
      <c r="C105" s="32" t="s">
        <v>446</v>
      </c>
      <c r="D105" s="34" t="s">
        <v>25</v>
      </c>
      <c r="E105" s="33">
        <v>4</v>
      </c>
      <c r="F105" s="36">
        <v>3537.78</v>
      </c>
      <c r="G105" s="36">
        <v>4557.37</v>
      </c>
      <c r="H105" s="36">
        <v>18229.48</v>
      </c>
      <c r="I105" s="97">
        <v>1.5185104346825374E-3</v>
      </c>
      <c r="J105" s="186">
        <f t="shared" si="1"/>
        <v>0.88648076177906521</v>
      </c>
    </row>
    <row r="106" spans="1:10" ht="25.5" x14ac:dyDescent="0.2">
      <c r="A106" s="32" t="s">
        <v>119</v>
      </c>
      <c r="B106" s="32" t="s">
        <v>18</v>
      </c>
      <c r="C106" s="32" t="s">
        <v>120</v>
      </c>
      <c r="D106" s="34" t="s">
        <v>20</v>
      </c>
      <c r="E106" s="33">
        <v>73.98</v>
      </c>
      <c r="F106" s="36">
        <v>191.2</v>
      </c>
      <c r="G106" s="36">
        <v>246.3</v>
      </c>
      <c r="H106" s="36">
        <v>18221.27</v>
      </c>
      <c r="I106" s="97">
        <v>1.5178265440466696E-3</v>
      </c>
      <c r="J106" s="186">
        <f t="shared" si="1"/>
        <v>0.88799858832311185</v>
      </c>
    </row>
    <row r="107" spans="1:10" ht="25.5" x14ac:dyDescent="0.2">
      <c r="A107" s="32" t="s">
        <v>483</v>
      </c>
      <c r="B107" s="32" t="s">
        <v>18</v>
      </c>
      <c r="C107" s="32" t="s">
        <v>484</v>
      </c>
      <c r="D107" s="34" t="s">
        <v>29</v>
      </c>
      <c r="E107" s="33">
        <v>516.87</v>
      </c>
      <c r="F107" s="36">
        <v>26.95</v>
      </c>
      <c r="G107" s="36">
        <v>34.72</v>
      </c>
      <c r="H107" s="36">
        <v>17945.73</v>
      </c>
      <c r="I107" s="97">
        <v>1.4948741413905089E-3</v>
      </c>
      <c r="J107" s="186">
        <f t="shared" si="1"/>
        <v>0.88949346246450234</v>
      </c>
    </row>
    <row r="108" spans="1:10" ht="38.25" x14ac:dyDescent="0.2">
      <c r="A108" s="32" t="s">
        <v>1648</v>
      </c>
      <c r="B108" s="32" t="s">
        <v>18</v>
      </c>
      <c r="C108" s="32" t="s">
        <v>1649</v>
      </c>
      <c r="D108" s="34" t="s">
        <v>20</v>
      </c>
      <c r="E108" s="33">
        <v>948.63</v>
      </c>
      <c r="F108" s="36">
        <v>14.5</v>
      </c>
      <c r="G108" s="36">
        <v>18.68</v>
      </c>
      <c r="H108" s="36">
        <v>17720.41</v>
      </c>
      <c r="I108" s="97">
        <v>1.4761050502731172E-3</v>
      </c>
      <c r="J108" s="186">
        <f t="shared" si="1"/>
        <v>0.89096956751477541</v>
      </c>
    </row>
    <row r="109" spans="1:10" ht="38.25" x14ac:dyDescent="0.2">
      <c r="A109" s="32" t="s">
        <v>141</v>
      </c>
      <c r="B109" s="32" t="s">
        <v>18</v>
      </c>
      <c r="C109" s="32" t="s">
        <v>142</v>
      </c>
      <c r="D109" s="34" t="s">
        <v>20</v>
      </c>
      <c r="E109" s="33">
        <v>60.46</v>
      </c>
      <c r="F109" s="36">
        <v>221.21</v>
      </c>
      <c r="G109" s="36">
        <v>284.95999999999998</v>
      </c>
      <c r="H109" s="36">
        <v>17228.68</v>
      </c>
      <c r="I109" s="97">
        <v>1.4351440828705121E-3</v>
      </c>
      <c r="J109" s="186">
        <f t="shared" si="1"/>
        <v>0.89240471159764589</v>
      </c>
    </row>
    <row r="110" spans="1:10" ht="51" x14ac:dyDescent="0.2">
      <c r="A110" s="32" t="s">
        <v>603</v>
      </c>
      <c r="B110" s="32" t="s">
        <v>23</v>
      </c>
      <c r="C110" s="32" t="s">
        <v>604</v>
      </c>
      <c r="D110" s="34" t="s">
        <v>25</v>
      </c>
      <c r="E110" s="33">
        <v>2</v>
      </c>
      <c r="F110" s="36">
        <v>6683.87</v>
      </c>
      <c r="G110" s="36">
        <v>8610.16</v>
      </c>
      <c r="H110" s="36">
        <v>17220.32</v>
      </c>
      <c r="I110" s="97">
        <v>1.4344476972778376E-3</v>
      </c>
      <c r="J110" s="186">
        <f t="shared" si="1"/>
        <v>0.89383915929492375</v>
      </c>
    </row>
    <row r="111" spans="1:10" ht="38.25" x14ac:dyDescent="0.2">
      <c r="A111" s="32" t="s">
        <v>233</v>
      </c>
      <c r="B111" s="32" t="s">
        <v>18</v>
      </c>
      <c r="C111" s="32" t="s">
        <v>234</v>
      </c>
      <c r="D111" s="34" t="s">
        <v>20</v>
      </c>
      <c r="E111" s="33">
        <v>969.74</v>
      </c>
      <c r="F111" s="36">
        <v>13.19</v>
      </c>
      <c r="G111" s="36">
        <v>16.989999999999998</v>
      </c>
      <c r="H111" s="36">
        <v>16475.88</v>
      </c>
      <c r="I111" s="97">
        <v>1.3724360596449995E-3</v>
      </c>
      <c r="J111" s="186">
        <f t="shared" si="1"/>
        <v>0.89521159535456873</v>
      </c>
    </row>
    <row r="112" spans="1:10" ht="25.5" x14ac:dyDescent="0.2">
      <c r="A112" s="32" t="s">
        <v>1281</v>
      </c>
      <c r="B112" s="32" t="s">
        <v>23</v>
      </c>
      <c r="C112" s="32" t="s">
        <v>1282</v>
      </c>
      <c r="D112" s="34" t="s">
        <v>29</v>
      </c>
      <c r="E112" s="33">
        <v>46</v>
      </c>
      <c r="F112" s="36">
        <v>273.25</v>
      </c>
      <c r="G112" s="36">
        <v>352</v>
      </c>
      <c r="H112" s="36">
        <v>16192</v>
      </c>
      <c r="I112" s="97">
        <v>1.3487889373904054E-3</v>
      </c>
      <c r="J112" s="186">
        <f t="shared" si="1"/>
        <v>0.89656038429195917</v>
      </c>
    </row>
    <row r="113" spans="1:10" ht="25.5" x14ac:dyDescent="0.2">
      <c r="A113" s="32" t="s">
        <v>798</v>
      </c>
      <c r="B113" s="32" t="s">
        <v>18</v>
      </c>
      <c r="C113" s="32" t="s">
        <v>799</v>
      </c>
      <c r="D113" s="34" t="s">
        <v>20</v>
      </c>
      <c r="E113" s="33">
        <v>3880.62</v>
      </c>
      <c r="F113" s="36">
        <v>3.24</v>
      </c>
      <c r="G113" s="36">
        <v>4.17</v>
      </c>
      <c r="H113" s="36">
        <v>16182.19</v>
      </c>
      <c r="I113" s="97">
        <v>1.3479717672152695E-3</v>
      </c>
      <c r="J113" s="186">
        <f t="shared" si="1"/>
        <v>0.89790835605917441</v>
      </c>
    </row>
    <row r="114" spans="1:10" ht="25.5" x14ac:dyDescent="0.2">
      <c r="A114" s="32" t="s">
        <v>1326</v>
      </c>
      <c r="B114" s="32" t="s">
        <v>23</v>
      </c>
      <c r="C114" s="32" t="s">
        <v>1327</v>
      </c>
      <c r="D114" s="34" t="s">
        <v>61</v>
      </c>
      <c r="E114" s="33">
        <v>1</v>
      </c>
      <c r="F114" s="36">
        <v>12461.8</v>
      </c>
      <c r="G114" s="36">
        <v>16053.29</v>
      </c>
      <c r="H114" s="36">
        <v>16053.29</v>
      </c>
      <c r="I114" s="97">
        <v>1.3372344343330054E-3</v>
      </c>
      <c r="J114" s="186">
        <f t="shared" si="1"/>
        <v>0.89924559049350739</v>
      </c>
    </row>
    <row r="115" spans="1:10" ht="38.25" x14ac:dyDescent="0.2">
      <c r="A115" s="32" t="s">
        <v>779</v>
      </c>
      <c r="B115" s="32" t="s">
        <v>23</v>
      </c>
      <c r="C115" s="32" t="s">
        <v>780</v>
      </c>
      <c r="D115" s="34" t="s">
        <v>633</v>
      </c>
      <c r="E115" s="33">
        <v>36.85</v>
      </c>
      <c r="F115" s="36">
        <v>333.01</v>
      </c>
      <c r="G115" s="36">
        <v>428.98</v>
      </c>
      <c r="H115" s="36">
        <v>15807.91</v>
      </c>
      <c r="I115" s="97">
        <v>1.3167943509920432E-3</v>
      </c>
      <c r="J115" s="186">
        <f t="shared" si="1"/>
        <v>0.90056238484449946</v>
      </c>
    </row>
    <row r="116" spans="1:10" ht="25.5" x14ac:dyDescent="0.2">
      <c r="A116" s="32" t="s">
        <v>52</v>
      </c>
      <c r="B116" s="32" t="s">
        <v>18</v>
      </c>
      <c r="C116" s="32" t="s">
        <v>53</v>
      </c>
      <c r="D116" s="34" t="s">
        <v>54</v>
      </c>
      <c r="E116" s="33">
        <v>3313.96</v>
      </c>
      <c r="F116" s="36">
        <v>3.66</v>
      </c>
      <c r="G116" s="36">
        <v>4.71</v>
      </c>
      <c r="H116" s="36">
        <v>15608.75</v>
      </c>
      <c r="I116" s="97">
        <v>1.3002043803416804E-3</v>
      </c>
      <c r="J116" s="186">
        <f t="shared" si="1"/>
        <v>0.90186258922484119</v>
      </c>
    </row>
    <row r="117" spans="1:10" x14ac:dyDescent="0.2">
      <c r="A117" s="32" t="s">
        <v>1434</v>
      </c>
      <c r="B117" s="32" t="s">
        <v>23</v>
      </c>
      <c r="C117" s="32" t="s">
        <v>1435</v>
      </c>
      <c r="D117" s="34" t="s">
        <v>61</v>
      </c>
      <c r="E117" s="33">
        <v>14</v>
      </c>
      <c r="F117" s="36">
        <v>807.39</v>
      </c>
      <c r="G117" s="36">
        <v>1040.08</v>
      </c>
      <c r="H117" s="36">
        <v>14561.12</v>
      </c>
      <c r="I117" s="97">
        <v>1.2129371030147097E-3</v>
      </c>
      <c r="J117" s="186">
        <f t="shared" si="1"/>
        <v>0.90307552632785593</v>
      </c>
    </row>
    <row r="118" spans="1:10" ht="25.5" x14ac:dyDescent="0.2">
      <c r="A118" s="32" t="s">
        <v>802</v>
      </c>
      <c r="B118" s="32" t="s">
        <v>18</v>
      </c>
      <c r="C118" s="32" t="s">
        <v>803</v>
      </c>
      <c r="D118" s="34" t="s">
        <v>37</v>
      </c>
      <c r="E118" s="33">
        <v>213.98</v>
      </c>
      <c r="F118" s="36">
        <v>51.93</v>
      </c>
      <c r="G118" s="36">
        <v>66.900000000000006</v>
      </c>
      <c r="H118" s="36">
        <v>14315.26</v>
      </c>
      <c r="I118" s="97">
        <v>1.1924570358119674E-3</v>
      </c>
      <c r="J118" s="186">
        <f t="shared" si="1"/>
        <v>0.90426798336366787</v>
      </c>
    </row>
    <row r="119" spans="1:10" ht="25.5" x14ac:dyDescent="0.2">
      <c r="A119" s="32" t="s">
        <v>35</v>
      </c>
      <c r="B119" s="32" t="s">
        <v>18</v>
      </c>
      <c r="C119" s="32" t="s">
        <v>36</v>
      </c>
      <c r="D119" s="34" t="s">
        <v>37</v>
      </c>
      <c r="E119" s="33">
        <v>117.36</v>
      </c>
      <c r="F119" s="36">
        <v>93.59</v>
      </c>
      <c r="G119" s="36">
        <v>120.56</v>
      </c>
      <c r="H119" s="36">
        <v>14148.92</v>
      </c>
      <c r="I119" s="97">
        <v>1.1786009617108359E-3</v>
      </c>
      <c r="J119" s="186">
        <f t="shared" si="1"/>
        <v>0.90544658432537872</v>
      </c>
    </row>
    <row r="120" spans="1:10" ht="25.5" x14ac:dyDescent="0.2">
      <c r="A120" s="32" t="s">
        <v>35</v>
      </c>
      <c r="B120" s="32" t="s">
        <v>18</v>
      </c>
      <c r="C120" s="32" t="s">
        <v>36</v>
      </c>
      <c r="D120" s="34" t="s">
        <v>37</v>
      </c>
      <c r="E120" s="33">
        <v>115.03</v>
      </c>
      <c r="F120" s="36">
        <v>93.59</v>
      </c>
      <c r="G120" s="36">
        <v>120.56</v>
      </c>
      <c r="H120" s="36">
        <v>13868.02</v>
      </c>
      <c r="I120" s="97">
        <v>1.1552020725981282E-3</v>
      </c>
      <c r="J120" s="186">
        <f t="shared" si="1"/>
        <v>0.90660178639797684</v>
      </c>
    </row>
    <row r="121" spans="1:10" ht="25.5" x14ac:dyDescent="0.2">
      <c r="A121" s="32" t="s">
        <v>730</v>
      </c>
      <c r="B121" s="32" t="s">
        <v>23</v>
      </c>
      <c r="C121" s="32" t="s">
        <v>731</v>
      </c>
      <c r="D121" s="34" t="s">
        <v>25</v>
      </c>
      <c r="E121" s="33">
        <v>84</v>
      </c>
      <c r="F121" s="36">
        <v>126.12</v>
      </c>
      <c r="G121" s="36">
        <v>162.47</v>
      </c>
      <c r="H121" s="36">
        <v>13647.48</v>
      </c>
      <c r="I121" s="97">
        <v>1.136831154104299E-3</v>
      </c>
      <c r="J121" s="186">
        <f t="shared" si="1"/>
        <v>0.90773861755208118</v>
      </c>
    </row>
    <row r="122" spans="1:10" ht="25.5" x14ac:dyDescent="0.2">
      <c r="A122" s="32" t="s">
        <v>616</v>
      </c>
      <c r="B122" s="32" t="s">
        <v>18</v>
      </c>
      <c r="C122" s="32" t="s">
        <v>617</v>
      </c>
      <c r="D122" s="34" t="s">
        <v>29</v>
      </c>
      <c r="E122" s="33">
        <v>2990.2</v>
      </c>
      <c r="F122" s="36">
        <v>3.39</v>
      </c>
      <c r="G122" s="36">
        <v>4.37</v>
      </c>
      <c r="H122" s="36">
        <v>13067.17</v>
      </c>
      <c r="I122" s="97">
        <v>1.0884914982089787E-3</v>
      </c>
      <c r="J122" s="186">
        <f t="shared" si="1"/>
        <v>0.90882710905029018</v>
      </c>
    </row>
    <row r="123" spans="1:10" ht="25.5" x14ac:dyDescent="0.2">
      <c r="A123" s="32" t="s">
        <v>1329</v>
      </c>
      <c r="B123" s="32" t="s">
        <v>23</v>
      </c>
      <c r="C123" s="32" t="s">
        <v>1330</v>
      </c>
      <c r="D123" s="34" t="s">
        <v>61</v>
      </c>
      <c r="E123" s="33">
        <v>1</v>
      </c>
      <c r="F123" s="36">
        <v>10132.870000000001</v>
      </c>
      <c r="G123" s="36">
        <v>13053.16</v>
      </c>
      <c r="H123" s="36">
        <v>13053.16</v>
      </c>
      <c r="I123" s="97">
        <v>1.0873244692432649E-3</v>
      </c>
      <c r="J123" s="186">
        <f t="shared" si="1"/>
        <v>0.90991443351953349</v>
      </c>
    </row>
    <row r="124" spans="1:10" ht="25.5" x14ac:dyDescent="0.2">
      <c r="A124" s="32" t="s">
        <v>211</v>
      </c>
      <c r="B124" s="32" t="s">
        <v>18</v>
      </c>
      <c r="C124" s="32" t="s">
        <v>212</v>
      </c>
      <c r="D124" s="34" t="s">
        <v>20</v>
      </c>
      <c r="E124" s="33">
        <v>484.33</v>
      </c>
      <c r="F124" s="36">
        <v>20.29</v>
      </c>
      <c r="G124" s="36">
        <v>26.14</v>
      </c>
      <c r="H124" s="36">
        <v>12660.39</v>
      </c>
      <c r="I124" s="97">
        <v>1.0546068413443746E-3</v>
      </c>
      <c r="J124" s="186">
        <f t="shared" si="1"/>
        <v>0.91096904036087789</v>
      </c>
    </row>
    <row r="125" spans="1:10" ht="25.5" x14ac:dyDescent="0.2">
      <c r="A125" s="32" t="s">
        <v>17</v>
      </c>
      <c r="B125" s="32" t="s">
        <v>18</v>
      </c>
      <c r="C125" s="32" t="s">
        <v>19</v>
      </c>
      <c r="D125" s="34" t="s">
        <v>20</v>
      </c>
      <c r="E125" s="33">
        <v>21</v>
      </c>
      <c r="F125" s="36">
        <v>461.91</v>
      </c>
      <c r="G125" s="36">
        <v>595.03</v>
      </c>
      <c r="H125" s="36">
        <v>12495.63</v>
      </c>
      <c r="I125" s="97">
        <v>1.0408823807882702E-3</v>
      </c>
      <c r="J125" s="186">
        <f t="shared" si="1"/>
        <v>0.91200992274166615</v>
      </c>
    </row>
    <row r="126" spans="1:10" ht="25.5" x14ac:dyDescent="0.2">
      <c r="A126" s="32" t="s">
        <v>17</v>
      </c>
      <c r="B126" s="32" t="s">
        <v>18</v>
      </c>
      <c r="C126" s="32" t="s">
        <v>19</v>
      </c>
      <c r="D126" s="34" t="s">
        <v>20</v>
      </c>
      <c r="E126" s="33">
        <v>21</v>
      </c>
      <c r="F126" s="36">
        <v>461.91</v>
      </c>
      <c r="G126" s="36">
        <v>595.03</v>
      </c>
      <c r="H126" s="36">
        <v>12495.63</v>
      </c>
      <c r="I126" s="97">
        <v>1.0408823807882702E-3</v>
      </c>
      <c r="J126" s="186">
        <f t="shared" si="1"/>
        <v>0.9130508051224544</v>
      </c>
    </row>
    <row r="127" spans="1:10" ht="25.5" x14ac:dyDescent="0.2">
      <c r="A127" s="32" t="s">
        <v>107</v>
      </c>
      <c r="B127" s="32" t="s">
        <v>18</v>
      </c>
      <c r="C127" s="32" t="s">
        <v>108</v>
      </c>
      <c r="D127" s="34" t="s">
        <v>89</v>
      </c>
      <c r="E127" s="33">
        <v>739.72</v>
      </c>
      <c r="F127" s="36">
        <v>12.9</v>
      </c>
      <c r="G127" s="36">
        <v>16.62</v>
      </c>
      <c r="H127" s="36">
        <v>12294.15</v>
      </c>
      <c r="I127" s="97">
        <v>1.0240991548059691E-3</v>
      </c>
      <c r="J127" s="186">
        <f t="shared" si="1"/>
        <v>0.91407490427726035</v>
      </c>
    </row>
    <row r="128" spans="1:10" ht="38.25" x14ac:dyDescent="0.2">
      <c r="A128" s="32" t="s">
        <v>1096</v>
      </c>
      <c r="B128" s="32" t="s">
        <v>18</v>
      </c>
      <c r="C128" s="32" t="s">
        <v>1097</v>
      </c>
      <c r="D128" s="34" t="s">
        <v>25</v>
      </c>
      <c r="E128" s="33">
        <v>32</v>
      </c>
      <c r="F128" s="36">
        <v>295.08999999999997</v>
      </c>
      <c r="G128" s="36">
        <v>380.13</v>
      </c>
      <c r="H128" s="36">
        <v>12164.16</v>
      </c>
      <c r="I128" s="97">
        <v>1.0132710252375786E-3</v>
      </c>
      <c r="J128" s="186">
        <f t="shared" si="1"/>
        <v>0.91508817530249797</v>
      </c>
    </row>
    <row r="129" spans="1:10" ht="25.5" x14ac:dyDescent="0.2">
      <c r="A129" s="32" t="s">
        <v>1278</v>
      </c>
      <c r="B129" s="32" t="s">
        <v>23</v>
      </c>
      <c r="C129" s="32" t="s">
        <v>1279</v>
      </c>
      <c r="D129" s="34" t="s">
        <v>29</v>
      </c>
      <c r="E129" s="33">
        <v>54</v>
      </c>
      <c r="F129" s="36">
        <v>174.56</v>
      </c>
      <c r="G129" s="36">
        <v>224.87</v>
      </c>
      <c r="H129" s="36">
        <v>12142.98</v>
      </c>
      <c r="I129" s="97">
        <v>1.0115067373365207E-3</v>
      </c>
      <c r="J129" s="186">
        <f t="shared" si="1"/>
        <v>0.9160996820398345</v>
      </c>
    </row>
    <row r="130" spans="1:10" ht="25.5" x14ac:dyDescent="0.2">
      <c r="A130" s="32" t="s">
        <v>867</v>
      </c>
      <c r="B130" s="32" t="s">
        <v>23</v>
      </c>
      <c r="C130" s="32" t="s">
        <v>868</v>
      </c>
      <c r="D130" s="34" t="s">
        <v>869</v>
      </c>
      <c r="E130" s="33">
        <v>13.51</v>
      </c>
      <c r="F130" s="36">
        <v>693.88</v>
      </c>
      <c r="G130" s="36">
        <v>893.86</v>
      </c>
      <c r="H130" s="36">
        <v>12076.05</v>
      </c>
      <c r="I130" s="97">
        <v>1.0059314876095236E-3</v>
      </c>
      <c r="J130" s="186">
        <f t="shared" si="1"/>
        <v>0.91710561352744402</v>
      </c>
    </row>
    <row r="131" spans="1:10" x14ac:dyDescent="0.2">
      <c r="A131" s="32" t="s">
        <v>831</v>
      </c>
      <c r="B131" s="32" t="s">
        <v>23</v>
      </c>
      <c r="C131" s="32" t="s">
        <v>832</v>
      </c>
      <c r="D131" s="34" t="s">
        <v>20</v>
      </c>
      <c r="E131" s="33">
        <v>406.22</v>
      </c>
      <c r="F131" s="36">
        <v>22.88</v>
      </c>
      <c r="G131" s="36">
        <v>29.47</v>
      </c>
      <c r="H131" s="36">
        <v>11971.3</v>
      </c>
      <c r="I131" s="97">
        <v>9.9720584277308301E-4</v>
      </c>
      <c r="J131" s="186">
        <f t="shared" si="1"/>
        <v>0.91810281937021709</v>
      </c>
    </row>
    <row r="132" spans="1:10" x14ac:dyDescent="0.2">
      <c r="A132" s="32" t="s">
        <v>995</v>
      </c>
      <c r="B132" s="32" t="s">
        <v>23</v>
      </c>
      <c r="C132" s="32" t="s">
        <v>996</v>
      </c>
      <c r="D132" s="34" t="s">
        <v>29</v>
      </c>
      <c r="E132" s="33">
        <v>90.4</v>
      </c>
      <c r="F132" s="36">
        <v>102.52</v>
      </c>
      <c r="G132" s="36">
        <v>132.07</v>
      </c>
      <c r="H132" s="36">
        <v>11939.13</v>
      </c>
      <c r="I132" s="97">
        <v>9.945260910366792E-4</v>
      </c>
      <c r="J132" s="186">
        <f t="shared" si="1"/>
        <v>0.91909734546125377</v>
      </c>
    </row>
    <row r="133" spans="1:10" ht="25.5" x14ac:dyDescent="0.2">
      <c r="A133" s="32" t="s">
        <v>91</v>
      </c>
      <c r="B133" s="32" t="s">
        <v>18</v>
      </c>
      <c r="C133" s="32" t="s">
        <v>92</v>
      </c>
      <c r="D133" s="34" t="s">
        <v>89</v>
      </c>
      <c r="E133" s="33">
        <v>627</v>
      </c>
      <c r="F133" s="36">
        <v>14.4</v>
      </c>
      <c r="G133" s="36">
        <v>18.55</v>
      </c>
      <c r="H133" s="36">
        <v>11630.85</v>
      </c>
      <c r="I133" s="97">
        <v>9.6884645580825083E-4</v>
      </c>
      <c r="J133" s="186">
        <f t="shared" si="1"/>
        <v>0.92006619191706207</v>
      </c>
    </row>
    <row r="134" spans="1:10" ht="25.5" x14ac:dyDescent="0.2">
      <c r="A134" s="32" t="s">
        <v>1336</v>
      </c>
      <c r="B134" s="32" t="s">
        <v>18</v>
      </c>
      <c r="C134" s="32" t="s">
        <v>1337</v>
      </c>
      <c r="D134" s="34" t="s">
        <v>25</v>
      </c>
      <c r="E134" s="33">
        <v>517</v>
      </c>
      <c r="F134" s="36">
        <v>17.190000000000001</v>
      </c>
      <c r="G134" s="36">
        <v>22.14</v>
      </c>
      <c r="H134" s="36">
        <v>11446.38</v>
      </c>
      <c r="I134" s="97">
        <v>9.5348015792779068E-4</v>
      </c>
      <c r="J134" s="186">
        <f t="shared" si="1"/>
        <v>0.92101967207498991</v>
      </c>
    </row>
    <row r="135" spans="1:10" ht="25.5" x14ac:dyDescent="0.2">
      <c r="A135" s="32" t="s">
        <v>304</v>
      </c>
      <c r="B135" s="32" t="s">
        <v>18</v>
      </c>
      <c r="C135" s="32" t="s">
        <v>305</v>
      </c>
      <c r="D135" s="34" t="s">
        <v>20</v>
      </c>
      <c r="E135" s="33">
        <v>2438.15</v>
      </c>
      <c r="F135" s="36">
        <v>3.61</v>
      </c>
      <c r="G135" s="36">
        <v>4.6500000000000004</v>
      </c>
      <c r="H135" s="36">
        <v>11337.4</v>
      </c>
      <c r="I135" s="97">
        <v>9.4440215530941095E-4</v>
      </c>
      <c r="J135" s="186">
        <f t="shared" si="1"/>
        <v>0.92196407423029936</v>
      </c>
    </row>
    <row r="136" spans="1:10" ht="25.5" x14ac:dyDescent="0.2">
      <c r="A136" s="32" t="s">
        <v>853</v>
      </c>
      <c r="B136" s="32" t="s">
        <v>18</v>
      </c>
      <c r="C136" s="32" t="s">
        <v>854</v>
      </c>
      <c r="D136" s="34" t="s">
        <v>89</v>
      </c>
      <c r="E136" s="33">
        <v>548.1</v>
      </c>
      <c r="F136" s="36">
        <v>15.97</v>
      </c>
      <c r="G136" s="36">
        <v>20.57</v>
      </c>
      <c r="H136" s="36">
        <v>11274.42</v>
      </c>
      <c r="I136" s="97">
        <v>9.3915593944498112E-4</v>
      </c>
      <c r="J136" s="186">
        <f t="shared" si="1"/>
        <v>0.92290323016974429</v>
      </c>
    </row>
    <row r="137" spans="1:10" ht="25.5" x14ac:dyDescent="0.2">
      <c r="A137" s="32" t="s">
        <v>27</v>
      </c>
      <c r="B137" s="32" t="s">
        <v>18</v>
      </c>
      <c r="C137" s="32" t="s">
        <v>28</v>
      </c>
      <c r="D137" s="34" t="s">
        <v>29</v>
      </c>
      <c r="E137" s="33">
        <v>151.56</v>
      </c>
      <c r="F137" s="36">
        <v>57.31</v>
      </c>
      <c r="G137" s="36">
        <v>73.83</v>
      </c>
      <c r="H137" s="36">
        <v>11189.67</v>
      </c>
      <c r="I137" s="97">
        <v>9.3209628884938841E-4</v>
      </c>
      <c r="J137" s="186">
        <f t="shared" si="1"/>
        <v>0.92383532645859368</v>
      </c>
    </row>
    <row r="138" spans="1:10" ht="25.5" x14ac:dyDescent="0.2">
      <c r="A138" s="32" t="s">
        <v>1323</v>
      </c>
      <c r="B138" s="32" t="s">
        <v>23</v>
      </c>
      <c r="C138" s="32" t="s">
        <v>1324</v>
      </c>
      <c r="D138" s="34" t="s">
        <v>61</v>
      </c>
      <c r="E138" s="33">
        <v>1</v>
      </c>
      <c r="F138" s="36">
        <v>8532.58</v>
      </c>
      <c r="G138" s="36">
        <v>10991.67</v>
      </c>
      <c r="H138" s="36">
        <v>10991.67</v>
      </c>
      <c r="I138" s="97">
        <v>9.156029458649949E-4</v>
      </c>
      <c r="J138" s="186">
        <f t="shared" si="1"/>
        <v>0.92475092940445869</v>
      </c>
    </row>
    <row r="139" spans="1:10" ht="38.25" x14ac:dyDescent="0.2">
      <c r="A139" s="32" t="s">
        <v>3259</v>
      </c>
      <c r="B139" s="32" t="s">
        <v>18</v>
      </c>
      <c r="C139" s="32" t="s">
        <v>3260</v>
      </c>
      <c r="D139" s="34" t="s">
        <v>25</v>
      </c>
      <c r="E139" s="33">
        <v>20</v>
      </c>
      <c r="F139" s="36">
        <v>424</v>
      </c>
      <c r="G139" s="36">
        <v>546.20000000000005</v>
      </c>
      <c r="H139" s="36">
        <v>10924</v>
      </c>
      <c r="I139" s="97">
        <v>9.0996605435108625E-4</v>
      </c>
      <c r="J139" s="186">
        <f t="shared" si="1"/>
        <v>0.92566089545880981</v>
      </c>
    </row>
    <row r="140" spans="1:10" ht="51" x14ac:dyDescent="0.2">
      <c r="A140" s="32" t="s">
        <v>954</v>
      </c>
      <c r="B140" s="32" t="s">
        <v>23</v>
      </c>
      <c r="C140" s="32" t="s">
        <v>3249</v>
      </c>
      <c r="D140" s="34" t="s">
        <v>25</v>
      </c>
      <c r="E140" s="33">
        <v>4</v>
      </c>
      <c r="F140" s="36">
        <v>2119.9299999999998</v>
      </c>
      <c r="G140" s="36">
        <v>2730.89</v>
      </c>
      <c r="H140" s="36">
        <v>10923.56</v>
      </c>
      <c r="I140" s="97">
        <v>9.099294024777875E-4</v>
      </c>
      <c r="J140" s="186">
        <f t="shared" si="1"/>
        <v>0.92657082486128761</v>
      </c>
    </row>
    <row r="141" spans="1:10" x14ac:dyDescent="0.2">
      <c r="A141" s="32" t="s">
        <v>59</v>
      </c>
      <c r="B141" s="32" t="s">
        <v>23</v>
      </c>
      <c r="C141" s="32" t="s">
        <v>60</v>
      </c>
      <c r="D141" s="34" t="s">
        <v>61</v>
      </c>
      <c r="E141" s="33">
        <v>16</v>
      </c>
      <c r="F141" s="36">
        <v>528.54</v>
      </c>
      <c r="G141" s="36">
        <v>680.87</v>
      </c>
      <c r="H141" s="36">
        <v>10893.92</v>
      </c>
      <c r="I141" s="97">
        <v>9.074603990128511E-4</v>
      </c>
      <c r="J141" s="186">
        <f t="shared" si="1"/>
        <v>0.92747828526030052</v>
      </c>
    </row>
    <row r="142" spans="1:10" ht="25.5" x14ac:dyDescent="0.2">
      <c r="A142" s="32" t="s">
        <v>622</v>
      </c>
      <c r="B142" s="32" t="s">
        <v>18</v>
      </c>
      <c r="C142" s="32" t="s">
        <v>623</v>
      </c>
      <c r="D142" s="34" t="s">
        <v>29</v>
      </c>
      <c r="E142" s="33">
        <v>1084</v>
      </c>
      <c r="F142" s="36">
        <v>7.77</v>
      </c>
      <c r="G142" s="36">
        <v>10.01</v>
      </c>
      <c r="H142" s="36">
        <v>10850.84</v>
      </c>
      <c r="I142" s="97">
        <v>9.0387184741806486E-4</v>
      </c>
      <c r="J142" s="186">
        <f t="shared" ref="J142:J205" si="2">I142+J141</f>
        <v>0.92838215710771854</v>
      </c>
    </row>
    <row r="143" spans="1:10" ht="25.5" x14ac:dyDescent="0.2">
      <c r="A143" s="32" t="s">
        <v>65</v>
      </c>
      <c r="B143" s="32" t="s">
        <v>18</v>
      </c>
      <c r="C143" s="32" t="s">
        <v>66</v>
      </c>
      <c r="D143" s="34" t="s">
        <v>20</v>
      </c>
      <c r="E143" s="33">
        <v>3151.14</v>
      </c>
      <c r="F143" s="36">
        <v>2.67</v>
      </c>
      <c r="G143" s="36">
        <v>3.44</v>
      </c>
      <c r="H143" s="36">
        <v>10839.92</v>
      </c>
      <c r="I143" s="97">
        <v>9.0296221456256194E-4</v>
      </c>
      <c r="J143" s="186">
        <f t="shared" si="2"/>
        <v>0.92928511932228108</v>
      </c>
    </row>
    <row r="144" spans="1:10" ht="25.5" x14ac:dyDescent="0.2">
      <c r="A144" s="32" t="s">
        <v>1255</v>
      </c>
      <c r="B144" s="32" t="s">
        <v>18</v>
      </c>
      <c r="C144" s="32" t="s">
        <v>1256</v>
      </c>
      <c r="D144" s="34" t="s">
        <v>29</v>
      </c>
      <c r="E144" s="33">
        <v>308.98</v>
      </c>
      <c r="F144" s="36">
        <v>26.52</v>
      </c>
      <c r="G144" s="36">
        <v>34.159999999999997</v>
      </c>
      <c r="H144" s="36">
        <v>10554.76</v>
      </c>
      <c r="I144" s="97">
        <v>8.7920846867655354E-4</v>
      </c>
      <c r="J144" s="186">
        <f t="shared" si="2"/>
        <v>0.93016432779095759</v>
      </c>
    </row>
    <row r="145" spans="1:10" ht="25.5" x14ac:dyDescent="0.2">
      <c r="A145" s="32" t="s">
        <v>785</v>
      </c>
      <c r="B145" s="32" t="s">
        <v>23</v>
      </c>
      <c r="C145" s="32" t="s">
        <v>786</v>
      </c>
      <c r="D145" s="34" t="s">
        <v>25</v>
      </c>
      <c r="E145" s="33">
        <v>12</v>
      </c>
      <c r="F145" s="36">
        <v>669.05</v>
      </c>
      <c r="G145" s="36">
        <v>861.87</v>
      </c>
      <c r="H145" s="36">
        <v>10342.44</v>
      </c>
      <c r="I145" s="97">
        <v>8.6152227381571303E-4</v>
      </c>
      <c r="J145" s="186">
        <f t="shared" si="2"/>
        <v>0.93102585006477334</v>
      </c>
    </row>
    <row r="146" spans="1:10" ht="25.5" x14ac:dyDescent="0.2">
      <c r="A146" s="32" t="s">
        <v>917</v>
      </c>
      <c r="B146" s="32" t="s">
        <v>18</v>
      </c>
      <c r="C146" s="32" t="s">
        <v>918</v>
      </c>
      <c r="D146" s="34" t="s">
        <v>29</v>
      </c>
      <c r="E146" s="33">
        <v>116.2</v>
      </c>
      <c r="F146" s="36">
        <v>67.36</v>
      </c>
      <c r="G146" s="36">
        <v>86.77</v>
      </c>
      <c r="H146" s="36">
        <v>10082.67</v>
      </c>
      <c r="I146" s="97">
        <v>8.3988350761846086E-4</v>
      </c>
      <c r="J146" s="186">
        <f t="shared" si="2"/>
        <v>0.93186573357239177</v>
      </c>
    </row>
    <row r="147" spans="1:10" ht="51" x14ac:dyDescent="0.2">
      <c r="A147" s="32" t="s">
        <v>1086</v>
      </c>
      <c r="B147" s="32" t="s">
        <v>18</v>
      </c>
      <c r="C147" s="32" t="s">
        <v>1087</v>
      </c>
      <c r="D147" s="34" t="s">
        <v>25</v>
      </c>
      <c r="E147" s="33">
        <v>18</v>
      </c>
      <c r="F147" s="36">
        <v>431.71</v>
      </c>
      <c r="G147" s="36">
        <v>556.13</v>
      </c>
      <c r="H147" s="36">
        <v>10010.34</v>
      </c>
      <c r="I147" s="97">
        <v>8.3385843944643468E-4</v>
      </c>
      <c r="J147" s="186">
        <f t="shared" si="2"/>
        <v>0.93269959201183816</v>
      </c>
    </row>
    <row r="148" spans="1:10" ht="38.25" x14ac:dyDescent="0.2">
      <c r="A148" s="32" t="s">
        <v>1474</v>
      </c>
      <c r="B148" s="32" t="s">
        <v>18</v>
      </c>
      <c r="C148" s="32" t="s">
        <v>1475</v>
      </c>
      <c r="D148" s="34" t="s">
        <v>29</v>
      </c>
      <c r="E148" s="33">
        <v>780</v>
      </c>
      <c r="F148" s="36">
        <v>9.92</v>
      </c>
      <c r="G148" s="36">
        <v>12.78</v>
      </c>
      <c r="H148" s="36">
        <v>9968.4</v>
      </c>
      <c r="I148" s="97">
        <v>8.3036484952337677E-4</v>
      </c>
      <c r="J148" s="186">
        <f t="shared" si="2"/>
        <v>0.93352995686136153</v>
      </c>
    </row>
    <row r="149" spans="1:10" ht="25.5" x14ac:dyDescent="0.2">
      <c r="A149" s="32" t="s">
        <v>750</v>
      </c>
      <c r="B149" s="32" t="s">
        <v>18</v>
      </c>
      <c r="C149" s="32" t="s">
        <v>751</v>
      </c>
      <c r="D149" s="34" t="s">
        <v>25</v>
      </c>
      <c r="E149" s="33">
        <v>479</v>
      </c>
      <c r="F149" s="36">
        <v>16.04</v>
      </c>
      <c r="G149" s="36">
        <v>20.66</v>
      </c>
      <c r="H149" s="36">
        <v>9896.14</v>
      </c>
      <c r="I149" s="97">
        <v>8.2434561233119354E-4</v>
      </c>
      <c r="J149" s="186">
        <f t="shared" si="2"/>
        <v>0.93435430247369278</v>
      </c>
    </row>
    <row r="150" spans="1:10" x14ac:dyDescent="0.2">
      <c r="A150" s="32" t="s">
        <v>1073</v>
      </c>
      <c r="B150" s="32" t="s">
        <v>23</v>
      </c>
      <c r="C150" s="32" t="s">
        <v>1074</v>
      </c>
      <c r="D150" s="34" t="s">
        <v>20</v>
      </c>
      <c r="E150" s="33">
        <v>10.65</v>
      </c>
      <c r="F150" s="36">
        <v>710.78</v>
      </c>
      <c r="G150" s="36">
        <v>915.63</v>
      </c>
      <c r="H150" s="36">
        <v>9751.4599999999991</v>
      </c>
      <c r="I150" s="97">
        <v>8.1229380999290029E-4</v>
      </c>
      <c r="J150" s="186">
        <f t="shared" si="2"/>
        <v>0.9351665962836857</v>
      </c>
    </row>
    <row r="151" spans="1:10" ht="25.5" x14ac:dyDescent="0.2">
      <c r="A151" s="32" t="s">
        <v>671</v>
      </c>
      <c r="B151" s="32" t="s">
        <v>18</v>
      </c>
      <c r="C151" s="32" t="s">
        <v>672</v>
      </c>
      <c r="D151" s="34" t="s">
        <v>29</v>
      </c>
      <c r="E151" s="33">
        <v>515.5</v>
      </c>
      <c r="F151" s="36">
        <v>14.24</v>
      </c>
      <c r="G151" s="36">
        <v>18.34</v>
      </c>
      <c r="H151" s="36">
        <v>9454.27</v>
      </c>
      <c r="I151" s="97">
        <v>7.8753796857102204E-4</v>
      </c>
      <c r="J151" s="186">
        <f t="shared" si="2"/>
        <v>0.93595413425225671</v>
      </c>
    </row>
    <row r="152" spans="1:10" ht="51" x14ac:dyDescent="0.2">
      <c r="A152" s="32" t="s">
        <v>958</v>
      </c>
      <c r="B152" s="32" t="s">
        <v>23</v>
      </c>
      <c r="C152" s="32" t="s">
        <v>3251</v>
      </c>
      <c r="D152" s="34" t="s">
        <v>25</v>
      </c>
      <c r="E152" s="33">
        <v>3</v>
      </c>
      <c r="F152" s="36">
        <v>2368.58</v>
      </c>
      <c r="G152" s="36">
        <v>3051.2</v>
      </c>
      <c r="H152" s="36">
        <v>9153.6</v>
      </c>
      <c r="I152" s="97">
        <v>7.6249224415123615E-4</v>
      </c>
      <c r="J152" s="186">
        <f t="shared" si="2"/>
        <v>0.93671662649640797</v>
      </c>
    </row>
    <row r="153" spans="1:10" ht="25.5" x14ac:dyDescent="0.2">
      <c r="A153" s="32" t="s">
        <v>445</v>
      </c>
      <c r="B153" s="32" t="s">
        <v>18</v>
      </c>
      <c r="C153" s="32" t="s">
        <v>446</v>
      </c>
      <c r="D153" s="34" t="s">
        <v>25</v>
      </c>
      <c r="E153" s="33">
        <v>2</v>
      </c>
      <c r="F153" s="36">
        <v>3537.78</v>
      </c>
      <c r="G153" s="36">
        <v>4557.37</v>
      </c>
      <c r="H153" s="36">
        <v>9114.74</v>
      </c>
      <c r="I153" s="97">
        <v>7.592552173412687E-4</v>
      </c>
      <c r="J153" s="186">
        <f t="shared" si="2"/>
        <v>0.93747588171374918</v>
      </c>
    </row>
    <row r="154" spans="1:10" ht="38.25" x14ac:dyDescent="0.2">
      <c r="A154" s="32" t="s">
        <v>674</v>
      </c>
      <c r="B154" s="32" t="s">
        <v>18</v>
      </c>
      <c r="C154" s="32" t="s">
        <v>675</v>
      </c>
      <c r="D154" s="34" t="s">
        <v>29</v>
      </c>
      <c r="E154" s="33">
        <v>592.29999999999995</v>
      </c>
      <c r="F154" s="36">
        <v>11.86</v>
      </c>
      <c r="G154" s="36">
        <v>15.28</v>
      </c>
      <c r="H154" s="36">
        <v>9050.34</v>
      </c>
      <c r="I154" s="97">
        <v>7.5389071588573872E-4</v>
      </c>
      <c r="J154" s="186">
        <f t="shared" si="2"/>
        <v>0.9382297724296349</v>
      </c>
    </row>
    <row r="155" spans="1:10" x14ac:dyDescent="0.2">
      <c r="A155" s="32" t="s">
        <v>220</v>
      </c>
      <c r="B155" s="32" t="s">
        <v>23</v>
      </c>
      <c r="C155" s="32" t="s">
        <v>221</v>
      </c>
      <c r="D155" s="34" t="s">
        <v>37</v>
      </c>
      <c r="E155" s="33">
        <v>48.43</v>
      </c>
      <c r="F155" s="36">
        <v>142.28</v>
      </c>
      <c r="G155" s="36">
        <v>183.29</v>
      </c>
      <c r="H155" s="36">
        <v>8876.73</v>
      </c>
      <c r="I155" s="97">
        <v>7.3942905287805913E-4</v>
      </c>
      <c r="J155" s="186">
        <f t="shared" si="2"/>
        <v>0.93896920148251295</v>
      </c>
    </row>
    <row r="156" spans="1:10" ht="38.25" x14ac:dyDescent="0.2">
      <c r="A156" s="32" t="s">
        <v>1314</v>
      </c>
      <c r="B156" s="32" t="s">
        <v>23</v>
      </c>
      <c r="C156" s="32" t="s">
        <v>1315</v>
      </c>
      <c r="D156" s="34" t="s">
        <v>25</v>
      </c>
      <c r="E156" s="33">
        <v>1</v>
      </c>
      <c r="F156" s="36">
        <v>6869.06</v>
      </c>
      <c r="G156" s="36">
        <v>8848.7199999999993</v>
      </c>
      <c r="H156" s="36">
        <v>8848.7199999999993</v>
      </c>
      <c r="I156" s="97">
        <v>7.3709582794375165E-4</v>
      </c>
      <c r="J156" s="186">
        <f t="shared" si="2"/>
        <v>0.93970629731045674</v>
      </c>
    </row>
    <row r="157" spans="1:10" ht="25.5" x14ac:dyDescent="0.2">
      <c r="A157" s="32" t="s">
        <v>867</v>
      </c>
      <c r="B157" s="32" t="s">
        <v>23</v>
      </c>
      <c r="C157" s="32" t="s">
        <v>868</v>
      </c>
      <c r="D157" s="34" t="s">
        <v>869</v>
      </c>
      <c r="E157" s="33">
        <v>9.59</v>
      </c>
      <c r="F157" s="36">
        <v>693.88</v>
      </c>
      <c r="G157" s="36">
        <v>893.86</v>
      </c>
      <c r="H157" s="36">
        <v>8572.1200000000008</v>
      </c>
      <c r="I157" s="97">
        <v>7.1405512759282629E-4</v>
      </c>
      <c r="J157" s="186">
        <f t="shared" si="2"/>
        <v>0.94042035243804956</v>
      </c>
    </row>
    <row r="158" spans="1:10" ht="25.5" x14ac:dyDescent="0.2">
      <c r="A158" s="32" t="s">
        <v>873</v>
      </c>
      <c r="B158" s="32" t="s">
        <v>18</v>
      </c>
      <c r="C158" s="32" t="s">
        <v>874</v>
      </c>
      <c r="D158" s="34" t="s">
        <v>20</v>
      </c>
      <c r="E158" s="33">
        <v>41.43</v>
      </c>
      <c r="F158" s="36">
        <v>159.81</v>
      </c>
      <c r="G158" s="36">
        <v>205.87</v>
      </c>
      <c r="H158" s="36">
        <v>8529.19</v>
      </c>
      <c r="I158" s="97">
        <v>7.1047907095484635E-4</v>
      </c>
      <c r="J158" s="186">
        <f t="shared" si="2"/>
        <v>0.94113083150900445</v>
      </c>
    </row>
    <row r="159" spans="1:10" ht="38.25" x14ac:dyDescent="0.2">
      <c r="A159" s="32" t="s">
        <v>276</v>
      </c>
      <c r="B159" s="32" t="s">
        <v>23</v>
      </c>
      <c r="C159" s="32" t="s">
        <v>277</v>
      </c>
      <c r="D159" s="34" t="s">
        <v>20</v>
      </c>
      <c r="E159" s="33">
        <v>4.55</v>
      </c>
      <c r="F159" s="36">
        <v>1432.89</v>
      </c>
      <c r="G159" s="36">
        <v>1845.85</v>
      </c>
      <c r="H159" s="36">
        <v>8398.6200000000008</v>
      </c>
      <c r="I159" s="97">
        <v>6.9960262755347133E-4</v>
      </c>
      <c r="J159" s="186">
        <f t="shared" si="2"/>
        <v>0.94183043413655787</v>
      </c>
    </row>
    <row r="160" spans="1:10" ht="25.5" x14ac:dyDescent="0.2">
      <c r="A160" s="32" t="s">
        <v>259</v>
      </c>
      <c r="B160" s="32" t="s">
        <v>23</v>
      </c>
      <c r="C160" s="32" t="s">
        <v>260</v>
      </c>
      <c r="D160" s="34" t="s">
        <v>20</v>
      </c>
      <c r="E160" s="33">
        <v>8.9600000000000009</v>
      </c>
      <c r="F160" s="36">
        <v>722.05</v>
      </c>
      <c r="G160" s="36">
        <v>930.14</v>
      </c>
      <c r="H160" s="36">
        <v>8334.0499999999993</v>
      </c>
      <c r="I160" s="97">
        <v>6.9422396514689393E-4</v>
      </c>
      <c r="J160" s="186">
        <f t="shared" si="2"/>
        <v>0.94252465810170472</v>
      </c>
    </row>
    <row r="161" spans="1:10" x14ac:dyDescent="0.2">
      <c r="A161" s="32" t="s">
        <v>94</v>
      </c>
      <c r="B161" s="32" t="s">
        <v>23</v>
      </c>
      <c r="C161" s="32" t="s">
        <v>95</v>
      </c>
      <c r="D161" s="34" t="s">
        <v>37</v>
      </c>
      <c r="E161" s="33">
        <v>17.399999999999999</v>
      </c>
      <c r="F161" s="36">
        <v>367.53</v>
      </c>
      <c r="G161" s="36">
        <v>473.45</v>
      </c>
      <c r="H161" s="36">
        <v>8238.0300000000007</v>
      </c>
      <c r="I161" s="97">
        <v>6.8622552679658362E-4</v>
      </c>
      <c r="J161" s="186">
        <f t="shared" si="2"/>
        <v>0.94321088362850125</v>
      </c>
    </row>
    <row r="162" spans="1:10" ht="25.5" x14ac:dyDescent="0.2">
      <c r="A162" s="32" t="s">
        <v>1425</v>
      </c>
      <c r="B162" s="32" t="s">
        <v>18</v>
      </c>
      <c r="C162" s="32" t="s">
        <v>1426</v>
      </c>
      <c r="D162" s="34" t="s">
        <v>29</v>
      </c>
      <c r="E162" s="33">
        <v>545.6</v>
      </c>
      <c r="F162" s="36">
        <v>11.57</v>
      </c>
      <c r="G162" s="36">
        <v>14.9</v>
      </c>
      <c r="H162" s="36">
        <v>8129.44</v>
      </c>
      <c r="I162" s="97">
        <v>6.7718001106590025E-4</v>
      </c>
      <c r="J162" s="186">
        <f t="shared" si="2"/>
        <v>0.94388806363956712</v>
      </c>
    </row>
    <row r="163" spans="1:10" x14ac:dyDescent="0.2">
      <c r="A163" s="32" t="s">
        <v>168</v>
      </c>
      <c r="B163" s="32" t="s">
        <v>23</v>
      </c>
      <c r="C163" s="32" t="s">
        <v>169</v>
      </c>
      <c r="D163" s="34" t="s">
        <v>29</v>
      </c>
      <c r="E163" s="33">
        <v>45</v>
      </c>
      <c r="F163" s="36">
        <v>139.79</v>
      </c>
      <c r="G163" s="36">
        <v>180.08</v>
      </c>
      <c r="H163" s="36">
        <v>8103.6</v>
      </c>
      <c r="I163" s="97">
        <v>6.7502754650672488E-4</v>
      </c>
      <c r="J163" s="186">
        <f t="shared" si="2"/>
        <v>0.94456309118607384</v>
      </c>
    </row>
    <row r="164" spans="1:10" ht="25.5" x14ac:dyDescent="0.2">
      <c r="A164" s="32" t="s">
        <v>107</v>
      </c>
      <c r="B164" s="32" t="s">
        <v>18</v>
      </c>
      <c r="C164" s="32" t="s">
        <v>108</v>
      </c>
      <c r="D164" s="34" t="s">
        <v>89</v>
      </c>
      <c r="E164" s="33">
        <v>475.2</v>
      </c>
      <c r="F164" s="36">
        <v>12.9</v>
      </c>
      <c r="G164" s="36">
        <v>16.62</v>
      </c>
      <c r="H164" s="36">
        <v>7897.82</v>
      </c>
      <c r="I164" s="97">
        <v>6.5788613176264148E-4</v>
      </c>
      <c r="J164" s="186">
        <f t="shared" si="2"/>
        <v>0.9452209773178365</v>
      </c>
    </row>
    <row r="165" spans="1:10" ht="25.5" x14ac:dyDescent="0.2">
      <c r="A165" s="32" t="s">
        <v>1239</v>
      </c>
      <c r="B165" s="32" t="s">
        <v>18</v>
      </c>
      <c r="C165" s="32" t="s">
        <v>1240</v>
      </c>
      <c r="D165" s="34" t="s">
        <v>29</v>
      </c>
      <c r="E165" s="33">
        <v>184.46</v>
      </c>
      <c r="F165" s="36">
        <v>33.049999999999997</v>
      </c>
      <c r="G165" s="36">
        <v>42.58</v>
      </c>
      <c r="H165" s="36">
        <v>7854.31</v>
      </c>
      <c r="I165" s="97">
        <v>6.5426176129167711E-4</v>
      </c>
      <c r="J165" s="186">
        <f t="shared" si="2"/>
        <v>0.94587523907912818</v>
      </c>
    </row>
    <row r="166" spans="1:10" ht="25.5" x14ac:dyDescent="0.2">
      <c r="A166" s="32" t="s">
        <v>84</v>
      </c>
      <c r="B166" s="32" t="s">
        <v>18</v>
      </c>
      <c r="C166" s="32" t="s">
        <v>85</v>
      </c>
      <c r="D166" s="34" t="s">
        <v>37</v>
      </c>
      <c r="E166" s="33">
        <v>8</v>
      </c>
      <c r="F166" s="36">
        <v>760.3</v>
      </c>
      <c r="G166" s="36">
        <v>979.42</v>
      </c>
      <c r="H166" s="36">
        <v>7835.36</v>
      </c>
      <c r="I166" s="97">
        <v>6.5268323174847375E-4</v>
      </c>
      <c r="J166" s="186">
        <f t="shared" si="2"/>
        <v>0.94652792231087668</v>
      </c>
    </row>
    <row r="167" spans="1:10" x14ac:dyDescent="0.2">
      <c r="A167" s="32" t="s">
        <v>71</v>
      </c>
      <c r="B167" s="32" t="s">
        <v>18</v>
      </c>
      <c r="C167" s="32" t="s">
        <v>72</v>
      </c>
      <c r="D167" s="34" t="s">
        <v>37</v>
      </c>
      <c r="E167" s="33">
        <v>65</v>
      </c>
      <c r="F167" s="36">
        <v>92.46</v>
      </c>
      <c r="G167" s="36">
        <v>119.11</v>
      </c>
      <c r="H167" s="36">
        <v>7742.15</v>
      </c>
      <c r="I167" s="97">
        <v>6.4491886558900235E-4</v>
      </c>
      <c r="J167" s="186">
        <f t="shared" si="2"/>
        <v>0.94717284117646572</v>
      </c>
    </row>
    <row r="168" spans="1:10" x14ac:dyDescent="0.2">
      <c r="A168" s="32" t="s">
        <v>600</v>
      </c>
      <c r="B168" s="32" t="s">
        <v>23</v>
      </c>
      <c r="C168" s="32" t="s">
        <v>601</v>
      </c>
      <c r="D168" s="34" t="s">
        <v>25</v>
      </c>
      <c r="E168" s="33">
        <v>2</v>
      </c>
      <c r="F168" s="36">
        <v>2990.83</v>
      </c>
      <c r="G168" s="36">
        <v>3852.79</v>
      </c>
      <c r="H168" s="36">
        <v>7705.58</v>
      </c>
      <c r="I168" s="97">
        <v>6.4187259511961216E-4</v>
      </c>
      <c r="J168" s="186">
        <f t="shared" si="2"/>
        <v>0.94781471377158533</v>
      </c>
    </row>
    <row r="169" spans="1:10" ht="38.25" x14ac:dyDescent="0.2">
      <c r="A169" s="32" t="s">
        <v>568</v>
      </c>
      <c r="B169" s="32" t="s">
        <v>18</v>
      </c>
      <c r="C169" s="32" t="s">
        <v>569</v>
      </c>
      <c r="D169" s="34" t="s">
        <v>25</v>
      </c>
      <c r="E169" s="33">
        <v>1</v>
      </c>
      <c r="F169" s="36">
        <v>5877.16</v>
      </c>
      <c r="G169" s="36">
        <v>7570.96</v>
      </c>
      <c r="H169" s="36">
        <v>7570.96</v>
      </c>
      <c r="I169" s="97">
        <v>6.3065878788446544E-4</v>
      </c>
      <c r="J169" s="186">
        <f t="shared" si="2"/>
        <v>0.94844537255946981</v>
      </c>
    </row>
    <row r="170" spans="1:10" ht="25.5" x14ac:dyDescent="0.2">
      <c r="A170" s="32" t="s">
        <v>107</v>
      </c>
      <c r="B170" s="32" t="s">
        <v>18</v>
      </c>
      <c r="C170" s="32" t="s">
        <v>108</v>
      </c>
      <c r="D170" s="34" t="s">
        <v>89</v>
      </c>
      <c r="E170" s="33">
        <v>448.7</v>
      </c>
      <c r="F170" s="36">
        <v>12.9</v>
      </c>
      <c r="G170" s="36">
        <v>16.62</v>
      </c>
      <c r="H170" s="36">
        <v>7457.39</v>
      </c>
      <c r="I170" s="97">
        <v>6.2119843958781103E-4</v>
      </c>
      <c r="J170" s="186">
        <f t="shared" si="2"/>
        <v>0.94906657099905767</v>
      </c>
    </row>
    <row r="171" spans="1:10" x14ac:dyDescent="0.2">
      <c r="A171" s="32" t="s">
        <v>773</v>
      </c>
      <c r="B171" s="32" t="s">
        <v>23</v>
      </c>
      <c r="C171" s="32" t="s">
        <v>774</v>
      </c>
      <c r="D171" s="34" t="s">
        <v>20</v>
      </c>
      <c r="E171" s="33">
        <v>6.72</v>
      </c>
      <c r="F171" s="36">
        <v>861.02</v>
      </c>
      <c r="G171" s="36">
        <v>1109.17</v>
      </c>
      <c r="H171" s="36">
        <v>7453.62</v>
      </c>
      <c r="I171" s="97">
        <v>6.2088439967341116E-4</v>
      </c>
      <c r="J171" s="186">
        <f t="shared" si="2"/>
        <v>0.94968745539873112</v>
      </c>
    </row>
    <row r="172" spans="1:10" x14ac:dyDescent="0.2">
      <c r="A172" s="32" t="s">
        <v>679</v>
      </c>
      <c r="B172" s="32" t="s">
        <v>23</v>
      </c>
      <c r="C172" s="32" t="s">
        <v>680</v>
      </c>
      <c r="D172" s="34" t="s">
        <v>61</v>
      </c>
      <c r="E172" s="33">
        <v>77</v>
      </c>
      <c r="F172" s="36">
        <v>74.69</v>
      </c>
      <c r="G172" s="36">
        <v>96.22</v>
      </c>
      <c r="H172" s="36">
        <v>7408.94</v>
      </c>
      <c r="I172" s="97">
        <v>6.1716256853935707E-4</v>
      </c>
      <c r="J172" s="186">
        <f t="shared" si="2"/>
        <v>0.9503046179672705</v>
      </c>
    </row>
    <row r="173" spans="1:10" x14ac:dyDescent="0.2">
      <c r="A173" s="32" t="s">
        <v>834</v>
      </c>
      <c r="B173" s="32" t="s">
        <v>23</v>
      </c>
      <c r="C173" s="32" t="s">
        <v>835</v>
      </c>
      <c r="D173" s="34" t="s">
        <v>20</v>
      </c>
      <c r="E173" s="33">
        <v>248.64</v>
      </c>
      <c r="F173" s="36">
        <v>22.88</v>
      </c>
      <c r="G173" s="36">
        <v>29.47</v>
      </c>
      <c r="H173" s="36">
        <v>7327.42</v>
      </c>
      <c r="I173" s="97">
        <v>6.1037197601366134E-4</v>
      </c>
      <c r="J173" s="186">
        <f t="shared" si="2"/>
        <v>0.95091498994328416</v>
      </c>
    </row>
    <row r="174" spans="1:10" ht="25.5" x14ac:dyDescent="0.2">
      <c r="A174" s="32" t="s">
        <v>307</v>
      </c>
      <c r="B174" s="32" t="s">
        <v>18</v>
      </c>
      <c r="C174" s="32" t="s">
        <v>308</v>
      </c>
      <c r="D174" s="34" t="s">
        <v>20</v>
      </c>
      <c r="E174" s="33">
        <v>362.7</v>
      </c>
      <c r="F174" s="36">
        <v>15.6</v>
      </c>
      <c r="G174" s="36">
        <v>20.100000000000001</v>
      </c>
      <c r="H174" s="36">
        <v>7290.27</v>
      </c>
      <c r="I174" s="97">
        <v>6.0727739171128649E-4</v>
      </c>
      <c r="J174" s="186">
        <f t="shared" si="2"/>
        <v>0.95152226733499545</v>
      </c>
    </row>
    <row r="175" spans="1:10" ht="25.5" x14ac:dyDescent="0.2">
      <c r="A175" s="32" t="s">
        <v>340</v>
      </c>
      <c r="B175" s="32" t="s">
        <v>18</v>
      </c>
      <c r="C175" s="32" t="s">
        <v>341</v>
      </c>
      <c r="D175" s="34" t="s">
        <v>29</v>
      </c>
      <c r="E175" s="33">
        <v>526.75</v>
      </c>
      <c r="F175" s="36">
        <v>10.59</v>
      </c>
      <c r="G175" s="36">
        <v>13.64</v>
      </c>
      <c r="H175" s="36">
        <v>7184.87</v>
      </c>
      <c r="I175" s="97">
        <v>5.9849760206201843E-4</v>
      </c>
      <c r="J175" s="186">
        <f t="shared" si="2"/>
        <v>0.95212076493705744</v>
      </c>
    </row>
    <row r="176" spans="1:10" ht="25.5" x14ac:dyDescent="0.2">
      <c r="A176" s="32" t="s">
        <v>767</v>
      </c>
      <c r="B176" s="32" t="s">
        <v>23</v>
      </c>
      <c r="C176" s="32" t="s">
        <v>768</v>
      </c>
      <c r="D176" s="34" t="s">
        <v>25</v>
      </c>
      <c r="E176" s="33">
        <v>1</v>
      </c>
      <c r="F176" s="36">
        <v>5416.33</v>
      </c>
      <c r="G176" s="36">
        <v>6977.32</v>
      </c>
      <c r="H176" s="36">
        <v>6977.32</v>
      </c>
      <c r="I176" s="97">
        <v>5.8120874682761998E-4</v>
      </c>
      <c r="J176" s="186">
        <f t="shared" si="2"/>
        <v>0.95270197368388509</v>
      </c>
    </row>
    <row r="177" spans="1:10" ht="25.5" x14ac:dyDescent="0.2">
      <c r="A177" s="32" t="s">
        <v>767</v>
      </c>
      <c r="B177" s="32" t="s">
        <v>23</v>
      </c>
      <c r="C177" s="32" t="s">
        <v>768</v>
      </c>
      <c r="D177" s="34" t="s">
        <v>25</v>
      </c>
      <c r="E177" s="33">
        <v>1</v>
      </c>
      <c r="F177" s="36">
        <v>5416.33</v>
      </c>
      <c r="G177" s="36">
        <v>6977.32</v>
      </c>
      <c r="H177" s="36">
        <v>6977.32</v>
      </c>
      <c r="I177" s="97">
        <v>5.8120874682761998E-4</v>
      </c>
      <c r="J177" s="186">
        <f t="shared" si="2"/>
        <v>0.95328318243071275</v>
      </c>
    </row>
    <row r="178" spans="1:10" ht="25.5" x14ac:dyDescent="0.2">
      <c r="A178" s="32" t="s">
        <v>217</v>
      </c>
      <c r="B178" s="32" t="s">
        <v>18</v>
      </c>
      <c r="C178" s="32" t="s">
        <v>218</v>
      </c>
      <c r="D178" s="34" t="s">
        <v>20</v>
      </c>
      <c r="E178" s="33">
        <v>149</v>
      </c>
      <c r="F178" s="36">
        <v>35.729999999999997</v>
      </c>
      <c r="G178" s="36">
        <v>46.03</v>
      </c>
      <c r="H178" s="36">
        <v>6858.47</v>
      </c>
      <c r="I178" s="97">
        <v>5.7130857605138181E-4</v>
      </c>
      <c r="J178" s="186">
        <f t="shared" si="2"/>
        <v>0.95385449100676412</v>
      </c>
    </row>
    <row r="179" spans="1:10" ht="25.5" x14ac:dyDescent="0.2">
      <c r="A179" s="32" t="s">
        <v>292</v>
      </c>
      <c r="B179" s="32" t="s">
        <v>18</v>
      </c>
      <c r="C179" s="32" t="s">
        <v>293</v>
      </c>
      <c r="D179" s="34" t="s">
        <v>20</v>
      </c>
      <c r="E179" s="33">
        <v>103.21</v>
      </c>
      <c r="F179" s="36">
        <v>51.08</v>
      </c>
      <c r="G179" s="36">
        <v>65.8</v>
      </c>
      <c r="H179" s="36">
        <v>6791.22</v>
      </c>
      <c r="I179" s="97">
        <v>5.6570667041653091E-4</v>
      </c>
      <c r="J179" s="186">
        <f t="shared" si="2"/>
        <v>0.95442019767718067</v>
      </c>
    </row>
    <row r="180" spans="1:10" ht="38.25" x14ac:dyDescent="0.2">
      <c r="A180" s="32" t="s">
        <v>81</v>
      </c>
      <c r="B180" s="32" t="s">
        <v>18</v>
      </c>
      <c r="C180" s="32" t="s">
        <v>82</v>
      </c>
      <c r="D180" s="34" t="s">
        <v>20</v>
      </c>
      <c r="E180" s="33">
        <v>39.32</v>
      </c>
      <c r="F180" s="36">
        <v>133.6</v>
      </c>
      <c r="G180" s="36">
        <v>172.1</v>
      </c>
      <c r="H180" s="36">
        <v>6766.97</v>
      </c>
      <c r="I180" s="97">
        <v>5.63686652399503E-4</v>
      </c>
      <c r="J180" s="186">
        <f t="shared" si="2"/>
        <v>0.95498388432958015</v>
      </c>
    </row>
    <row r="181" spans="1:10" x14ac:dyDescent="0.2">
      <c r="A181" s="32" t="s">
        <v>1409</v>
      </c>
      <c r="B181" s="32" t="s">
        <v>23</v>
      </c>
      <c r="C181" s="32" t="s">
        <v>1410</v>
      </c>
      <c r="D181" s="34" t="s">
        <v>61</v>
      </c>
      <c r="E181" s="33">
        <v>2</v>
      </c>
      <c r="F181" s="36">
        <v>2529.4299999999998</v>
      </c>
      <c r="G181" s="36">
        <v>3258.41</v>
      </c>
      <c r="H181" s="36">
        <v>6516.82</v>
      </c>
      <c r="I181" s="97">
        <v>5.4284922943209862E-4</v>
      </c>
      <c r="J181" s="186">
        <f t="shared" si="2"/>
        <v>0.9555267335590123</v>
      </c>
    </row>
    <row r="182" spans="1:10" ht="38.25" x14ac:dyDescent="0.2">
      <c r="A182" s="32" t="s">
        <v>576</v>
      </c>
      <c r="B182" s="32" t="s">
        <v>18</v>
      </c>
      <c r="C182" s="32" t="s">
        <v>577</v>
      </c>
      <c r="D182" s="34" t="s">
        <v>25</v>
      </c>
      <c r="E182" s="33">
        <v>9</v>
      </c>
      <c r="F182" s="36">
        <v>559.71</v>
      </c>
      <c r="G182" s="36">
        <v>721.02</v>
      </c>
      <c r="H182" s="36">
        <v>6489.18</v>
      </c>
      <c r="I182" s="97">
        <v>5.4054682539124703E-4</v>
      </c>
      <c r="J182" s="186">
        <f t="shared" si="2"/>
        <v>0.95606728038440358</v>
      </c>
    </row>
    <row r="183" spans="1:10" ht="25.5" x14ac:dyDescent="0.2">
      <c r="A183" s="32" t="s">
        <v>337</v>
      </c>
      <c r="B183" s="32" t="s">
        <v>18</v>
      </c>
      <c r="C183" s="32" t="s">
        <v>338</v>
      </c>
      <c r="D183" s="34" t="s">
        <v>29</v>
      </c>
      <c r="E183" s="33">
        <v>935.14</v>
      </c>
      <c r="F183" s="36">
        <v>5.31</v>
      </c>
      <c r="G183" s="36">
        <v>6.84</v>
      </c>
      <c r="H183" s="36">
        <v>6396.36</v>
      </c>
      <c r="I183" s="97">
        <v>5.328149461194721E-4</v>
      </c>
      <c r="J183" s="186">
        <f t="shared" si="2"/>
        <v>0.95660009533052304</v>
      </c>
    </row>
    <row r="184" spans="1:10" ht="38.25" x14ac:dyDescent="0.2">
      <c r="A184" s="32" t="s">
        <v>1510</v>
      </c>
      <c r="B184" s="32" t="s">
        <v>18</v>
      </c>
      <c r="C184" s="32" t="s">
        <v>1511</v>
      </c>
      <c r="D184" s="34" t="s">
        <v>29</v>
      </c>
      <c r="E184" s="33">
        <v>96.06</v>
      </c>
      <c r="F184" s="36">
        <v>51.62</v>
      </c>
      <c r="G184" s="36">
        <v>66.5</v>
      </c>
      <c r="H184" s="36">
        <v>6387.99</v>
      </c>
      <c r="I184" s="97">
        <v>5.3211772752967737E-4</v>
      </c>
      <c r="J184" s="186">
        <f t="shared" si="2"/>
        <v>0.95713221305805274</v>
      </c>
    </row>
    <row r="185" spans="1:10" ht="25.5" x14ac:dyDescent="0.2">
      <c r="A185" s="32" t="s">
        <v>42</v>
      </c>
      <c r="B185" s="32" t="s">
        <v>18</v>
      </c>
      <c r="C185" s="32" t="s">
        <v>43</v>
      </c>
      <c r="D185" s="34" t="s">
        <v>29</v>
      </c>
      <c r="E185" s="33">
        <v>401.89</v>
      </c>
      <c r="F185" s="36">
        <v>12.21</v>
      </c>
      <c r="G185" s="36">
        <v>15.73</v>
      </c>
      <c r="H185" s="36">
        <v>6321.73</v>
      </c>
      <c r="I185" s="97">
        <v>5.2659828860974849E-4</v>
      </c>
      <c r="J185" s="186">
        <f t="shared" si="2"/>
        <v>0.95765881134666253</v>
      </c>
    </row>
    <row r="186" spans="1:10" ht="25.5" x14ac:dyDescent="0.2">
      <c r="A186" s="32" t="s">
        <v>91</v>
      </c>
      <c r="B186" s="32" t="s">
        <v>18</v>
      </c>
      <c r="C186" s="32" t="s">
        <v>92</v>
      </c>
      <c r="D186" s="34" t="s">
        <v>89</v>
      </c>
      <c r="E186" s="33">
        <v>340.36</v>
      </c>
      <c r="F186" s="36">
        <v>14.4</v>
      </c>
      <c r="G186" s="36">
        <v>18.55</v>
      </c>
      <c r="H186" s="36">
        <v>6313.68</v>
      </c>
      <c r="I186" s="97">
        <v>5.2592772592780727E-4</v>
      </c>
      <c r="J186" s="186">
        <f t="shared" si="2"/>
        <v>0.95818473907259039</v>
      </c>
    </row>
    <row r="187" spans="1:10" x14ac:dyDescent="0.2">
      <c r="A187" s="32" t="s">
        <v>310</v>
      </c>
      <c r="B187" s="32" t="s">
        <v>23</v>
      </c>
      <c r="C187" s="32" t="s">
        <v>311</v>
      </c>
      <c r="D187" s="34" t="s">
        <v>20</v>
      </c>
      <c r="E187" s="33">
        <v>176.23</v>
      </c>
      <c r="F187" s="36">
        <v>27.67</v>
      </c>
      <c r="G187" s="36">
        <v>35.64</v>
      </c>
      <c r="H187" s="36">
        <v>6280.84</v>
      </c>
      <c r="I187" s="97">
        <v>5.2319216338433516E-4</v>
      </c>
      <c r="J187" s="186">
        <f t="shared" si="2"/>
        <v>0.95870793123597475</v>
      </c>
    </row>
    <row r="188" spans="1:10" x14ac:dyDescent="0.2">
      <c r="A188" s="32" t="s">
        <v>1487</v>
      </c>
      <c r="B188" s="32" t="s">
        <v>23</v>
      </c>
      <c r="C188" s="32" t="s">
        <v>1488</v>
      </c>
      <c r="D188" s="34" t="s">
        <v>25</v>
      </c>
      <c r="E188" s="33">
        <v>65</v>
      </c>
      <c r="F188" s="36">
        <v>74.81</v>
      </c>
      <c r="G188" s="36">
        <v>96.37</v>
      </c>
      <c r="H188" s="36">
        <v>6264.05</v>
      </c>
      <c r="I188" s="97">
        <v>5.2179356121914331E-4</v>
      </c>
      <c r="J188" s="186">
        <f t="shared" si="2"/>
        <v>0.95922972479719393</v>
      </c>
    </row>
    <row r="189" spans="1:10" x14ac:dyDescent="0.2">
      <c r="A189" s="32" t="s">
        <v>606</v>
      </c>
      <c r="B189" s="32" t="s">
        <v>23</v>
      </c>
      <c r="C189" s="32" t="s">
        <v>607</v>
      </c>
      <c r="D189" s="34" t="s">
        <v>20</v>
      </c>
      <c r="E189" s="33">
        <v>8.34</v>
      </c>
      <c r="F189" s="36">
        <v>572.67999999999995</v>
      </c>
      <c r="G189" s="36">
        <v>737.73</v>
      </c>
      <c r="H189" s="36">
        <v>6152.67</v>
      </c>
      <c r="I189" s="97">
        <v>5.1251563929186181E-4</v>
      </c>
      <c r="J189" s="186">
        <f t="shared" si="2"/>
        <v>0.95974224043648582</v>
      </c>
    </row>
    <row r="190" spans="1:10" ht="25.5" x14ac:dyDescent="0.2">
      <c r="A190" s="32" t="s">
        <v>628</v>
      </c>
      <c r="B190" s="32" t="s">
        <v>18</v>
      </c>
      <c r="C190" s="32" t="s">
        <v>629</v>
      </c>
      <c r="D190" s="34" t="s">
        <v>29</v>
      </c>
      <c r="E190" s="33">
        <v>429.9</v>
      </c>
      <c r="F190" s="36">
        <v>10.91</v>
      </c>
      <c r="G190" s="36">
        <v>14.05</v>
      </c>
      <c r="H190" s="36">
        <v>6040.1</v>
      </c>
      <c r="I190" s="97">
        <v>5.031385907072498E-4</v>
      </c>
      <c r="J190" s="186">
        <f t="shared" si="2"/>
        <v>0.96024537902719309</v>
      </c>
    </row>
    <row r="191" spans="1:10" ht="25.5" x14ac:dyDescent="0.2">
      <c r="A191" s="32" t="s">
        <v>87</v>
      </c>
      <c r="B191" s="32" t="s">
        <v>18</v>
      </c>
      <c r="C191" s="32" t="s">
        <v>88</v>
      </c>
      <c r="D191" s="34" t="s">
        <v>89</v>
      </c>
      <c r="E191" s="33">
        <v>263.7</v>
      </c>
      <c r="F191" s="36">
        <v>17.64</v>
      </c>
      <c r="G191" s="36">
        <v>22.72</v>
      </c>
      <c r="H191" s="36">
        <v>5991.26</v>
      </c>
      <c r="I191" s="97">
        <v>4.9907023277109938E-4</v>
      </c>
      <c r="J191" s="186">
        <f t="shared" si="2"/>
        <v>0.96074444925996416</v>
      </c>
    </row>
    <row r="192" spans="1:10" ht="25.5" x14ac:dyDescent="0.2">
      <c r="A192" s="32" t="s">
        <v>585</v>
      </c>
      <c r="B192" s="32" t="s">
        <v>18</v>
      </c>
      <c r="C192" s="32" t="s">
        <v>586</v>
      </c>
      <c r="D192" s="34" t="s">
        <v>25</v>
      </c>
      <c r="E192" s="33">
        <v>6</v>
      </c>
      <c r="F192" s="36">
        <v>762.94</v>
      </c>
      <c r="G192" s="36">
        <v>982.82</v>
      </c>
      <c r="H192" s="36">
        <v>5896.92</v>
      </c>
      <c r="I192" s="97">
        <v>4.9121173793702005E-4</v>
      </c>
      <c r="J192" s="186">
        <f t="shared" si="2"/>
        <v>0.96123566099790114</v>
      </c>
    </row>
    <row r="193" spans="1:10" ht="25.5" x14ac:dyDescent="0.2">
      <c r="A193" s="32" t="s">
        <v>682</v>
      </c>
      <c r="B193" s="32" t="s">
        <v>18</v>
      </c>
      <c r="C193" s="32" t="s">
        <v>683</v>
      </c>
      <c r="D193" s="34" t="s">
        <v>25</v>
      </c>
      <c r="E193" s="33">
        <v>29</v>
      </c>
      <c r="F193" s="36">
        <v>157.32</v>
      </c>
      <c r="G193" s="36">
        <v>202.66</v>
      </c>
      <c r="H193" s="36">
        <v>5877.14</v>
      </c>
      <c r="I193" s="97">
        <v>4.8956406963282159E-4</v>
      </c>
      <c r="J193" s="186">
        <f t="shared" si="2"/>
        <v>0.961725225067534</v>
      </c>
    </row>
    <row r="194" spans="1:10" ht="25.5" x14ac:dyDescent="0.2">
      <c r="A194" s="32" t="s">
        <v>818</v>
      </c>
      <c r="B194" s="32" t="s">
        <v>18</v>
      </c>
      <c r="C194" s="32" t="s">
        <v>819</v>
      </c>
      <c r="D194" s="34" t="s">
        <v>25</v>
      </c>
      <c r="E194" s="33">
        <v>6</v>
      </c>
      <c r="F194" s="36">
        <v>735.19</v>
      </c>
      <c r="G194" s="36">
        <v>947.07</v>
      </c>
      <c r="H194" s="36">
        <v>5682.42</v>
      </c>
      <c r="I194" s="97">
        <v>4.7334394970392708E-4</v>
      </c>
      <c r="J194" s="186">
        <f t="shared" si="2"/>
        <v>0.96219856901723788</v>
      </c>
    </row>
    <row r="195" spans="1:10" x14ac:dyDescent="0.2">
      <c r="A195" s="32" t="s">
        <v>967</v>
      </c>
      <c r="B195" s="32" t="s">
        <v>23</v>
      </c>
      <c r="C195" s="32" t="s">
        <v>968</v>
      </c>
      <c r="D195" s="34" t="s">
        <v>25</v>
      </c>
      <c r="E195" s="33">
        <v>2</v>
      </c>
      <c r="F195" s="36">
        <v>2204.06</v>
      </c>
      <c r="G195" s="36">
        <v>2839.27</v>
      </c>
      <c r="H195" s="36">
        <v>5678.54</v>
      </c>
      <c r="I195" s="97">
        <v>4.7302074682120258E-4</v>
      </c>
      <c r="J195" s="186">
        <f t="shared" si="2"/>
        <v>0.96267158976405909</v>
      </c>
    </row>
    <row r="196" spans="1:10" ht="25.5" x14ac:dyDescent="0.2">
      <c r="A196" s="32" t="s">
        <v>1099</v>
      </c>
      <c r="B196" s="32" t="s">
        <v>18</v>
      </c>
      <c r="C196" s="32" t="s">
        <v>1100</v>
      </c>
      <c r="D196" s="34" t="s">
        <v>25</v>
      </c>
      <c r="E196" s="33">
        <v>75</v>
      </c>
      <c r="F196" s="36">
        <v>58.55</v>
      </c>
      <c r="G196" s="36">
        <v>75.42</v>
      </c>
      <c r="H196" s="36">
        <v>5656.5</v>
      </c>
      <c r="I196" s="97">
        <v>4.7118482116778832E-4</v>
      </c>
      <c r="J196" s="186">
        <f t="shared" si="2"/>
        <v>0.9631427745852269</v>
      </c>
    </row>
    <row r="197" spans="1:10" x14ac:dyDescent="0.2">
      <c r="A197" s="32" t="s">
        <v>753</v>
      </c>
      <c r="B197" s="32" t="s">
        <v>23</v>
      </c>
      <c r="C197" s="32" t="s">
        <v>754</v>
      </c>
      <c r="D197" s="34" t="s">
        <v>25</v>
      </c>
      <c r="E197" s="33">
        <v>42</v>
      </c>
      <c r="F197" s="36">
        <v>102.61</v>
      </c>
      <c r="G197" s="36">
        <v>132.18</v>
      </c>
      <c r="H197" s="36">
        <v>5551.56</v>
      </c>
      <c r="I197" s="97">
        <v>4.6244334938605973E-4</v>
      </c>
      <c r="J197" s="186">
        <f t="shared" si="2"/>
        <v>0.96360521793461296</v>
      </c>
    </row>
    <row r="198" spans="1:10" ht="25.5" x14ac:dyDescent="0.2">
      <c r="A198" s="32" t="s">
        <v>147</v>
      </c>
      <c r="B198" s="32" t="s">
        <v>18</v>
      </c>
      <c r="C198" s="32" t="s">
        <v>148</v>
      </c>
      <c r="D198" s="34" t="s">
        <v>89</v>
      </c>
      <c r="E198" s="33">
        <v>296.39999999999998</v>
      </c>
      <c r="F198" s="36">
        <v>14.45</v>
      </c>
      <c r="G198" s="36">
        <v>18.61</v>
      </c>
      <c r="H198" s="36">
        <v>5516</v>
      </c>
      <c r="I198" s="97">
        <v>4.5948121162583228E-4</v>
      </c>
      <c r="J198" s="186">
        <f t="shared" si="2"/>
        <v>0.96406469914623882</v>
      </c>
    </row>
    <row r="199" spans="1:10" ht="25.5" x14ac:dyDescent="0.2">
      <c r="A199" s="32" t="s">
        <v>1455</v>
      </c>
      <c r="B199" s="32" t="s">
        <v>18</v>
      </c>
      <c r="C199" s="32" t="s">
        <v>1456</v>
      </c>
      <c r="D199" s="34" t="s">
        <v>25</v>
      </c>
      <c r="E199" s="33">
        <v>1</v>
      </c>
      <c r="F199" s="36">
        <v>4253.63</v>
      </c>
      <c r="G199" s="36">
        <v>5479.53</v>
      </c>
      <c r="H199" s="36">
        <v>5479.53</v>
      </c>
      <c r="I199" s="97">
        <v>4.5644327112764622E-4</v>
      </c>
      <c r="J199" s="186">
        <f t="shared" si="2"/>
        <v>0.96452114241736642</v>
      </c>
    </row>
    <row r="200" spans="1:10" ht="25.5" x14ac:dyDescent="0.2">
      <c r="A200" s="32" t="s">
        <v>1527</v>
      </c>
      <c r="B200" s="32" t="s">
        <v>23</v>
      </c>
      <c r="C200" s="32" t="s">
        <v>1528</v>
      </c>
      <c r="D200" s="34" t="s">
        <v>20</v>
      </c>
      <c r="E200" s="33">
        <v>14.51</v>
      </c>
      <c r="F200" s="36">
        <v>288.66000000000003</v>
      </c>
      <c r="G200" s="36">
        <v>371.85</v>
      </c>
      <c r="H200" s="36">
        <v>5395.54</v>
      </c>
      <c r="I200" s="97">
        <v>4.4944692831320576E-4</v>
      </c>
      <c r="J200" s="186">
        <f t="shared" si="2"/>
        <v>0.96497058934567959</v>
      </c>
    </row>
    <row r="201" spans="1:10" ht="25.5" x14ac:dyDescent="0.2">
      <c r="A201" s="32" t="s">
        <v>1178</v>
      </c>
      <c r="B201" s="32" t="s">
        <v>18</v>
      </c>
      <c r="C201" s="32" t="s">
        <v>1179</v>
      </c>
      <c r="D201" s="34" t="s">
        <v>25</v>
      </c>
      <c r="E201" s="33">
        <v>2</v>
      </c>
      <c r="F201" s="36">
        <v>2091.2199999999998</v>
      </c>
      <c r="G201" s="36">
        <v>2693.91</v>
      </c>
      <c r="H201" s="36">
        <v>5387.82</v>
      </c>
      <c r="I201" s="97">
        <v>4.4880385453623849E-4</v>
      </c>
      <c r="J201" s="186">
        <f t="shared" si="2"/>
        <v>0.96541939320021586</v>
      </c>
    </row>
    <row r="202" spans="1:10" ht="38.25" x14ac:dyDescent="0.2">
      <c r="A202" s="32" t="s">
        <v>1320</v>
      </c>
      <c r="B202" s="32" t="s">
        <v>23</v>
      </c>
      <c r="C202" s="32" t="s">
        <v>1321</v>
      </c>
      <c r="D202" s="34" t="s">
        <v>25</v>
      </c>
      <c r="E202" s="33">
        <v>1</v>
      </c>
      <c r="F202" s="36">
        <v>4159.1499999999996</v>
      </c>
      <c r="G202" s="36">
        <v>5357.82</v>
      </c>
      <c r="H202" s="36">
        <v>5357.82</v>
      </c>
      <c r="I202" s="97">
        <v>4.4630486317496674E-4</v>
      </c>
      <c r="J202" s="186">
        <f t="shared" si="2"/>
        <v>0.96586569806339084</v>
      </c>
    </row>
    <row r="203" spans="1:10" ht="38.25" x14ac:dyDescent="0.2">
      <c r="A203" s="32" t="s">
        <v>861</v>
      </c>
      <c r="B203" s="32" t="s">
        <v>18</v>
      </c>
      <c r="C203" s="32" t="s">
        <v>862</v>
      </c>
      <c r="D203" s="34" t="s">
        <v>20</v>
      </c>
      <c r="E203" s="33">
        <v>45.82</v>
      </c>
      <c r="F203" s="36">
        <v>89.82</v>
      </c>
      <c r="G203" s="36">
        <v>115.71</v>
      </c>
      <c r="H203" s="36">
        <v>5301.83</v>
      </c>
      <c r="I203" s="97">
        <v>4.4164091229771326E-4</v>
      </c>
      <c r="J203" s="186">
        <f t="shared" si="2"/>
        <v>0.96630733897568855</v>
      </c>
    </row>
    <row r="204" spans="1:10" ht="38.25" x14ac:dyDescent="0.2">
      <c r="A204" s="32" t="s">
        <v>128</v>
      </c>
      <c r="B204" s="32" t="s">
        <v>18</v>
      </c>
      <c r="C204" s="32" t="s">
        <v>129</v>
      </c>
      <c r="D204" s="34" t="s">
        <v>37</v>
      </c>
      <c r="E204" s="33">
        <v>6.06</v>
      </c>
      <c r="F204" s="36">
        <v>674.3</v>
      </c>
      <c r="G204" s="36">
        <v>868.63</v>
      </c>
      <c r="H204" s="36">
        <v>5263.9</v>
      </c>
      <c r="I204" s="97">
        <v>4.3848135421994532E-4</v>
      </c>
      <c r="J204" s="186">
        <f t="shared" si="2"/>
        <v>0.96674582032990852</v>
      </c>
    </row>
    <row r="205" spans="1:10" ht="25.5" x14ac:dyDescent="0.2">
      <c r="A205" s="32" t="s">
        <v>107</v>
      </c>
      <c r="B205" s="32" t="s">
        <v>18</v>
      </c>
      <c r="C205" s="32" t="s">
        <v>108</v>
      </c>
      <c r="D205" s="34" t="s">
        <v>89</v>
      </c>
      <c r="E205" s="33">
        <v>314.3</v>
      </c>
      <c r="F205" s="36">
        <v>12.9</v>
      </c>
      <c r="G205" s="36">
        <v>16.62</v>
      </c>
      <c r="H205" s="36">
        <v>5223.67</v>
      </c>
      <c r="I205" s="97">
        <v>4.3513020680447994E-4</v>
      </c>
      <c r="J205" s="186">
        <f t="shared" si="2"/>
        <v>0.96718095053671305</v>
      </c>
    </row>
    <row r="206" spans="1:10" ht="38.25" x14ac:dyDescent="0.2">
      <c r="A206" s="32" t="s">
        <v>1317</v>
      </c>
      <c r="B206" s="32" t="s">
        <v>23</v>
      </c>
      <c r="C206" s="32" t="s">
        <v>1318</v>
      </c>
      <c r="D206" s="34" t="s">
        <v>25</v>
      </c>
      <c r="E206" s="33">
        <v>1</v>
      </c>
      <c r="F206" s="36">
        <v>3992.35</v>
      </c>
      <c r="G206" s="36">
        <v>5142.95</v>
      </c>
      <c r="H206" s="36">
        <v>5142.95</v>
      </c>
      <c r="I206" s="97">
        <v>4.2840625404841804E-4</v>
      </c>
      <c r="J206" s="186">
        <f t="shared" ref="J206:J269" si="3">I206+J205</f>
        <v>0.96760935679076143</v>
      </c>
    </row>
    <row r="207" spans="1:10" ht="25.5" x14ac:dyDescent="0.2">
      <c r="A207" s="32" t="s">
        <v>1184</v>
      </c>
      <c r="B207" s="32" t="s">
        <v>23</v>
      </c>
      <c r="C207" s="32" t="s">
        <v>1185</v>
      </c>
      <c r="D207" s="34" t="s">
        <v>25</v>
      </c>
      <c r="E207" s="33">
        <v>34</v>
      </c>
      <c r="F207" s="36">
        <v>117.18</v>
      </c>
      <c r="G207" s="36">
        <v>150.94999999999999</v>
      </c>
      <c r="H207" s="36">
        <v>5132.3</v>
      </c>
      <c r="I207" s="97">
        <v>4.2751911211516661E-4</v>
      </c>
      <c r="J207" s="186">
        <f t="shared" si="3"/>
        <v>0.96803687590287657</v>
      </c>
    </row>
    <row r="208" spans="1:10" ht="25.5" x14ac:dyDescent="0.2">
      <c r="A208" s="32" t="s">
        <v>1102</v>
      </c>
      <c r="B208" s="32" t="s">
        <v>18</v>
      </c>
      <c r="C208" s="32" t="s">
        <v>1103</v>
      </c>
      <c r="D208" s="34" t="s">
        <v>25</v>
      </c>
      <c r="E208" s="33">
        <v>12</v>
      </c>
      <c r="F208" s="36">
        <v>329.11</v>
      </c>
      <c r="G208" s="36">
        <v>423.96</v>
      </c>
      <c r="H208" s="36">
        <v>5087.5200000000004</v>
      </c>
      <c r="I208" s="97">
        <v>4.2378895100990833E-4</v>
      </c>
      <c r="J208" s="186">
        <f t="shared" si="3"/>
        <v>0.96846066485388649</v>
      </c>
    </row>
    <row r="209" spans="1:10" ht="38.25" x14ac:dyDescent="0.2">
      <c r="A209" s="32" t="s">
        <v>377</v>
      </c>
      <c r="B209" s="32" t="s">
        <v>18</v>
      </c>
      <c r="C209" s="32" t="s">
        <v>378</v>
      </c>
      <c r="D209" s="34" t="s">
        <v>25</v>
      </c>
      <c r="E209" s="33">
        <v>204</v>
      </c>
      <c r="F209" s="36">
        <v>19.28</v>
      </c>
      <c r="G209" s="36">
        <v>24.84</v>
      </c>
      <c r="H209" s="36">
        <v>5067.3599999999997</v>
      </c>
      <c r="I209" s="97">
        <v>4.2210962881513364E-4</v>
      </c>
      <c r="J209" s="186">
        <f t="shared" si="3"/>
        <v>0.96888277448270166</v>
      </c>
    </row>
    <row r="210" spans="1:10" ht="25.5" x14ac:dyDescent="0.2">
      <c r="A210" s="32" t="s">
        <v>637</v>
      </c>
      <c r="B210" s="32" t="s">
        <v>18</v>
      </c>
      <c r="C210" s="32" t="s">
        <v>638</v>
      </c>
      <c r="D210" s="34" t="s">
        <v>25</v>
      </c>
      <c r="E210" s="33">
        <v>291</v>
      </c>
      <c r="F210" s="36">
        <v>13.47</v>
      </c>
      <c r="G210" s="36">
        <v>17.350000000000001</v>
      </c>
      <c r="H210" s="36">
        <v>5048.8500000000004</v>
      </c>
      <c r="I210" s="97">
        <v>4.2056775114522902E-4</v>
      </c>
      <c r="J210" s="186">
        <f t="shared" si="3"/>
        <v>0.96930334223384684</v>
      </c>
    </row>
    <row r="211" spans="1:10" x14ac:dyDescent="0.2">
      <c r="A211" s="32" t="s">
        <v>563</v>
      </c>
      <c r="B211" s="32" t="s">
        <v>23</v>
      </c>
      <c r="C211" s="32" t="s">
        <v>564</v>
      </c>
      <c r="D211" s="34" t="s">
        <v>25</v>
      </c>
      <c r="E211" s="33">
        <v>6</v>
      </c>
      <c r="F211" s="36">
        <v>643.46</v>
      </c>
      <c r="G211" s="36">
        <v>828.91</v>
      </c>
      <c r="H211" s="36">
        <v>4973.46</v>
      </c>
      <c r="I211" s="97">
        <v>4.1428778585435311E-4</v>
      </c>
      <c r="J211" s="186">
        <f t="shared" si="3"/>
        <v>0.96971763001970124</v>
      </c>
    </row>
    <row r="212" spans="1:10" ht="38.25" x14ac:dyDescent="0.2">
      <c r="A212" s="32" t="s">
        <v>154</v>
      </c>
      <c r="B212" s="32" t="s">
        <v>23</v>
      </c>
      <c r="C212" s="32" t="s">
        <v>155</v>
      </c>
      <c r="D212" s="34" t="s">
        <v>20</v>
      </c>
      <c r="E212" s="33">
        <v>17.489999999999998</v>
      </c>
      <c r="F212" s="36">
        <v>220.62</v>
      </c>
      <c r="G212" s="36">
        <v>284.2</v>
      </c>
      <c r="H212" s="36">
        <v>4970.66</v>
      </c>
      <c r="I212" s="97">
        <v>4.1405454666063442E-4</v>
      </c>
      <c r="J212" s="186">
        <f t="shared" si="3"/>
        <v>0.9701316845663619</v>
      </c>
    </row>
    <row r="213" spans="1:10" x14ac:dyDescent="0.2">
      <c r="A213" s="32" t="s">
        <v>1516</v>
      </c>
      <c r="B213" s="32" t="s">
        <v>18</v>
      </c>
      <c r="C213" s="32" t="s">
        <v>1517</v>
      </c>
      <c r="D213" s="34" t="s">
        <v>25</v>
      </c>
      <c r="E213" s="33">
        <v>10</v>
      </c>
      <c r="F213" s="36">
        <v>384.15</v>
      </c>
      <c r="G213" s="36">
        <v>494.86</v>
      </c>
      <c r="H213" s="36">
        <v>4948.6000000000004</v>
      </c>
      <c r="I213" s="97">
        <v>4.1221695501297926E-4</v>
      </c>
      <c r="J213" s="186">
        <f t="shared" si="3"/>
        <v>0.97054390152137493</v>
      </c>
    </row>
    <row r="214" spans="1:10" ht="25.5" x14ac:dyDescent="0.2">
      <c r="A214" s="32" t="s">
        <v>104</v>
      </c>
      <c r="B214" s="32" t="s">
        <v>18</v>
      </c>
      <c r="C214" s="32" t="s">
        <v>105</v>
      </c>
      <c r="D214" s="34" t="s">
        <v>89</v>
      </c>
      <c r="E214" s="33">
        <v>243.2</v>
      </c>
      <c r="F214" s="36">
        <v>15.33</v>
      </c>
      <c r="G214" s="36">
        <v>19.75</v>
      </c>
      <c r="H214" s="36">
        <v>4803.2</v>
      </c>
      <c r="I214" s="97">
        <v>4.0010517688201548E-4</v>
      </c>
      <c r="J214" s="186">
        <f t="shared" si="3"/>
        <v>0.97094400669825698</v>
      </c>
    </row>
    <row r="215" spans="1:10" ht="25.5" x14ac:dyDescent="0.2">
      <c r="A215" s="32" t="s">
        <v>660</v>
      </c>
      <c r="B215" s="32" t="s">
        <v>18</v>
      </c>
      <c r="C215" s="32" t="s">
        <v>661</v>
      </c>
      <c r="D215" s="34" t="s">
        <v>25</v>
      </c>
      <c r="E215" s="33">
        <v>106</v>
      </c>
      <c r="F215" s="36">
        <v>35.1</v>
      </c>
      <c r="G215" s="36">
        <v>45.22</v>
      </c>
      <c r="H215" s="36">
        <v>4793.32</v>
      </c>
      <c r="I215" s="97">
        <v>3.9928217572703664E-4</v>
      </c>
      <c r="J215" s="186">
        <f t="shared" si="3"/>
        <v>0.97134328887398402</v>
      </c>
    </row>
    <row r="216" spans="1:10" ht="38.25" x14ac:dyDescent="0.2">
      <c r="A216" s="32" t="s">
        <v>1089</v>
      </c>
      <c r="B216" s="32" t="s">
        <v>18</v>
      </c>
      <c r="C216" s="32" t="s">
        <v>1090</v>
      </c>
      <c r="D216" s="34" t="s">
        <v>25</v>
      </c>
      <c r="E216" s="33">
        <v>4</v>
      </c>
      <c r="F216" s="36">
        <v>929.33</v>
      </c>
      <c r="G216" s="36">
        <v>1197.1600000000001</v>
      </c>
      <c r="H216" s="36">
        <v>4788.6400000000003</v>
      </c>
      <c r="I216" s="97">
        <v>3.9889233307467833E-4</v>
      </c>
      <c r="J216" s="186">
        <f t="shared" si="3"/>
        <v>0.97174218120705869</v>
      </c>
    </row>
    <row r="217" spans="1:10" ht="25.5" x14ac:dyDescent="0.2">
      <c r="A217" s="32" t="s">
        <v>211</v>
      </c>
      <c r="B217" s="32" t="s">
        <v>18</v>
      </c>
      <c r="C217" s="32" t="s">
        <v>212</v>
      </c>
      <c r="D217" s="34" t="s">
        <v>20</v>
      </c>
      <c r="E217" s="33">
        <v>181.09</v>
      </c>
      <c r="F217" s="36">
        <v>20.29</v>
      </c>
      <c r="G217" s="36">
        <v>26.14</v>
      </c>
      <c r="H217" s="36">
        <v>4733.6899999999996</v>
      </c>
      <c r="I217" s="97">
        <v>3.9431501389794883E-4</v>
      </c>
      <c r="J217" s="186">
        <f t="shared" si="3"/>
        <v>0.97213649622095666</v>
      </c>
    </row>
    <row r="218" spans="1:10" x14ac:dyDescent="0.2">
      <c r="A218" s="32" t="s">
        <v>724</v>
      </c>
      <c r="B218" s="32" t="s">
        <v>23</v>
      </c>
      <c r="C218" s="32" t="s">
        <v>725</v>
      </c>
      <c r="D218" s="34" t="s">
        <v>61</v>
      </c>
      <c r="E218" s="33">
        <v>12</v>
      </c>
      <c r="F218" s="36">
        <v>303.33</v>
      </c>
      <c r="G218" s="36">
        <v>390.75</v>
      </c>
      <c r="H218" s="36">
        <v>4689</v>
      </c>
      <c r="I218" s="97">
        <v>3.905923497667744E-4</v>
      </c>
      <c r="J218" s="186">
        <f t="shared" si="3"/>
        <v>0.97252708857072345</v>
      </c>
    </row>
    <row r="219" spans="1:10" ht="38.25" x14ac:dyDescent="0.2">
      <c r="A219" s="32" t="s">
        <v>273</v>
      </c>
      <c r="B219" s="32" t="s">
        <v>23</v>
      </c>
      <c r="C219" s="32" t="s">
        <v>274</v>
      </c>
      <c r="D219" s="34" t="s">
        <v>20</v>
      </c>
      <c r="E219" s="33">
        <v>2.5</v>
      </c>
      <c r="F219" s="36">
        <v>1424.26</v>
      </c>
      <c r="G219" s="36">
        <v>1834.73</v>
      </c>
      <c r="H219" s="36">
        <v>4586.83</v>
      </c>
      <c r="I219" s="97">
        <v>3.8208161818740322E-4</v>
      </c>
      <c r="J219" s="186">
        <f t="shared" si="3"/>
        <v>0.97290917018891088</v>
      </c>
    </row>
    <row r="220" spans="1:10" ht="38.25" x14ac:dyDescent="0.2">
      <c r="A220" s="32" t="s">
        <v>518</v>
      </c>
      <c r="B220" s="32" t="s">
        <v>18</v>
      </c>
      <c r="C220" s="32" t="s">
        <v>519</v>
      </c>
      <c r="D220" s="34" t="s">
        <v>25</v>
      </c>
      <c r="E220" s="33">
        <v>216</v>
      </c>
      <c r="F220" s="36">
        <v>16.37</v>
      </c>
      <c r="G220" s="36">
        <v>21.09</v>
      </c>
      <c r="H220" s="36">
        <v>4555.4399999999996</v>
      </c>
      <c r="I220" s="97">
        <v>3.7946684022639255E-4</v>
      </c>
      <c r="J220" s="186">
        <f t="shared" si="3"/>
        <v>0.97328863702913726</v>
      </c>
    </row>
    <row r="221" spans="1:10" ht="25.5" x14ac:dyDescent="0.2">
      <c r="A221" s="32" t="s">
        <v>104</v>
      </c>
      <c r="B221" s="32" t="s">
        <v>18</v>
      </c>
      <c r="C221" s="32" t="s">
        <v>105</v>
      </c>
      <c r="D221" s="34" t="s">
        <v>89</v>
      </c>
      <c r="E221" s="33">
        <v>223.5</v>
      </c>
      <c r="F221" s="36">
        <v>15.33</v>
      </c>
      <c r="G221" s="36">
        <v>19.75</v>
      </c>
      <c r="H221" s="36">
        <v>4414.13</v>
      </c>
      <c r="I221" s="97">
        <v>3.676957579176822E-4</v>
      </c>
      <c r="J221" s="186">
        <f t="shared" si="3"/>
        <v>0.97365633278705499</v>
      </c>
    </row>
    <row r="222" spans="1:10" ht="25.5" x14ac:dyDescent="0.2">
      <c r="A222" s="32" t="s">
        <v>68</v>
      </c>
      <c r="B222" s="32" t="s">
        <v>18</v>
      </c>
      <c r="C222" s="32" t="s">
        <v>69</v>
      </c>
      <c r="D222" s="34" t="s">
        <v>37</v>
      </c>
      <c r="E222" s="33">
        <v>36.5</v>
      </c>
      <c r="F222" s="36">
        <v>93.81</v>
      </c>
      <c r="G222" s="36">
        <v>120.85</v>
      </c>
      <c r="H222" s="36">
        <v>4411.03</v>
      </c>
      <c r="I222" s="97">
        <v>3.6743752881035079E-4</v>
      </c>
      <c r="J222" s="186">
        <f t="shared" si="3"/>
        <v>0.97402377031586529</v>
      </c>
    </row>
    <row r="223" spans="1:10" ht="25.5" x14ac:dyDescent="0.2">
      <c r="A223" s="32" t="s">
        <v>759</v>
      </c>
      <c r="B223" s="32" t="s">
        <v>23</v>
      </c>
      <c r="C223" s="32" t="s">
        <v>760</v>
      </c>
      <c r="D223" s="34" t="s">
        <v>633</v>
      </c>
      <c r="E223" s="33">
        <v>24</v>
      </c>
      <c r="F223" s="36">
        <v>142.03</v>
      </c>
      <c r="G223" s="36">
        <v>182.96</v>
      </c>
      <c r="H223" s="36">
        <v>4391.04</v>
      </c>
      <c r="I223" s="97">
        <v>3.6577236756662335E-4</v>
      </c>
      <c r="J223" s="186">
        <f t="shared" si="3"/>
        <v>0.97438954268343192</v>
      </c>
    </row>
    <row r="224" spans="1:10" ht="25.5" x14ac:dyDescent="0.2">
      <c r="A224" s="32" t="s">
        <v>1431</v>
      </c>
      <c r="B224" s="32" t="s">
        <v>18</v>
      </c>
      <c r="C224" s="32" t="s">
        <v>1432</v>
      </c>
      <c r="D224" s="34" t="s">
        <v>29</v>
      </c>
      <c r="E224" s="33">
        <v>150.69999999999999</v>
      </c>
      <c r="F224" s="36">
        <v>22.21</v>
      </c>
      <c r="G224" s="36">
        <v>28.61</v>
      </c>
      <c r="H224" s="36">
        <v>4311.53</v>
      </c>
      <c r="I224" s="97">
        <v>3.5914920746213277E-4</v>
      </c>
      <c r="J224" s="186">
        <f t="shared" si="3"/>
        <v>0.97474869189089408</v>
      </c>
    </row>
    <row r="225" spans="1:10" ht="38.25" x14ac:dyDescent="0.2">
      <c r="A225" s="32" t="s">
        <v>1210</v>
      </c>
      <c r="B225" s="32" t="s">
        <v>18</v>
      </c>
      <c r="C225" s="32" t="s">
        <v>1211</v>
      </c>
      <c r="D225" s="34" t="s">
        <v>25</v>
      </c>
      <c r="E225" s="33">
        <v>53</v>
      </c>
      <c r="F225" s="36">
        <v>62.48</v>
      </c>
      <c r="G225" s="36">
        <v>80.489999999999995</v>
      </c>
      <c r="H225" s="36">
        <v>4265.97</v>
      </c>
      <c r="I225" s="97">
        <v>3.5535407258148146E-4</v>
      </c>
      <c r="J225" s="186">
        <f t="shared" si="3"/>
        <v>0.97510404596347555</v>
      </c>
    </row>
    <row r="226" spans="1:10" ht="25.5" x14ac:dyDescent="0.2">
      <c r="A226" s="32" t="s">
        <v>110</v>
      </c>
      <c r="B226" s="32" t="s">
        <v>18</v>
      </c>
      <c r="C226" s="32" t="s">
        <v>111</v>
      </c>
      <c r="D226" s="34" t="s">
        <v>89</v>
      </c>
      <c r="E226" s="33">
        <v>301</v>
      </c>
      <c r="F226" s="36">
        <v>10.94</v>
      </c>
      <c r="G226" s="36">
        <v>14.09</v>
      </c>
      <c r="H226" s="36">
        <v>4241.09</v>
      </c>
      <c r="I226" s="97">
        <v>3.5328157574586678E-4</v>
      </c>
      <c r="J226" s="186">
        <f t="shared" si="3"/>
        <v>0.97545732753922143</v>
      </c>
    </row>
    <row r="227" spans="1:10" ht="38.25" x14ac:dyDescent="0.2">
      <c r="A227" s="32" t="s">
        <v>579</v>
      </c>
      <c r="B227" s="32" t="s">
        <v>18</v>
      </c>
      <c r="C227" s="32" t="s">
        <v>580</v>
      </c>
      <c r="D227" s="34" t="s">
        <v>25</v>
      </c>
      <c r="E227" s="33">
        <v>4</v>
      </c>
      <c r="F227" s="36">
        <v>803.38</v>
      </c>
      <c r="G227" s="36">
        <v>1034.9100000000001</v>
      </c>
      <c r="H227" s="36">
        <v>4139.6400000000003</v>
      </c>
      <c r="I227" s="97">
        <v>3.4483081995916612E-4</v>
      </c>
      <c r="J227" s="186">
        <f t="shared" si="3"/>
        <v>0.9758021583591806</v>
      </c>
    </row>
    <row r="228" spans="1:10" ht="25.5" x14ac:dyDescent="0.2">
      <c r="A228" s="32" t="s">
        <v>119</v>
      </c>
      <c r="B228" s="32" t="s">
        <v>18</v>
      </c>
      <c r="C228" s="32" t="s">
        <v>120</v>
      </c>
      <c r="D228" s="34" t="s">
        <v>20</v>
      </c>
      <c r="E228" s="33">
        <v>16.440000000000001</v>
      </c>
      <c r="F228" s="36">
        <v>191.2</v>
      </c>
      <c r="G228" s="36">
        <v>246.3</v>
      </c>
      <c r="H228" s="36">
        <v>4049.17</v>
      </c>
      <c r="I228" s="97">
        <v>3.3729469501069095E-4</v>
      </c>
      <c r="J228" s="186">
        <f t="shared" si="3"/>
        <v>0.97613945305419125</v>
      </c>
    </row>
    <row r="229" spans="1:10" ht="25.5" x14ac:dyDescent="0.2">
      <c r="A229" s="32" t="s">
        <v>107</v>
      </c>
      <c r="B229" s="32" t="s">
        <v>18</v>
      </c>
      <c r="C229" s="32" t="s">
        <v>108</v>
      </c>
      <c r="D229" s="34" t="s">
        <v>89</v>
      </c>
      <c r="E229" s="33">
        <v>236.9</v>
      </c>
      <c r="F229" s="36">
        <v>12.9</v>
      </c>
      <c r="G229" s="36">
        <v>16.62</v>
      </c>
      <c r="H229" s="36">
        <v>3937.28</v>
      </c>
      <c r="I229" s="97">
        <v>3.2797429023026774E-4</v>
      </c>
      <c r="J229" s="186">
        <f t="shared" si="3"/>
        <v>0.97646742734442149</v>
      </c>
    </row>
    <row r="230" spans="1:10" ht="25.5" x14ac:dyDescent="0.2">
      <c r="A230" s="32" t="s">
        <v>920</v>
      </c>
      <c r="B230" s="32" t="s">
        <v>18</v>
      </c>
      <c r="C230" s="32" t="s">
        <v>921</v>
      </c>
      <c r="D230" s="34" t="s">
        <v>29</v>
      </c>
      <c r="E230" s="33">
        <v>62.4</v>
      </c>
      <c r="F230" s="36">
        <v>48.78</v>
      </c>
      <c r="G230" s="36">
        <v>62.84</v>
      </c>
      <c r="H230" s="36">
        <v>3921.22</v>
      </c>
      <c r="I230" s="97">
        <v>3.2663649685486692E-4</v>
      </c>
      <c r="J230" s="186">
        <f t="shared" si="3"/>
        <v>0.97679406384127632</v>
      </c>
    </row>
    <row r="231" spans="1:10" ht="25.5" x14ac:dyDescent="0.2">
      <c r="A231" s="32" t="s">
        <v>268</v>
      </c>
      <c r="B231" s="32" t="s">
        <v>23</v>
      </c>
      <c r="C231" s="32" t="s">
        <v>269</v>
      </c>
      <c r="D231" s="34" t="s">
        <v>25</v>
      </c>
      <c r="E231" s="33">
        <v>2</v>
      </c>
      <c r="F231" s="36">
        <v>1519.97</v>
      </c>
      <c r="G231" s="36">
        <v>1958.03</v>
      </c>
      <c r="H231" s="36">
        <v>3916.06</v>
      </c>
      <c r="I231" s="97">
        <v>3.2620667034072818E-4</v>
      </c>
      <c r="J231" s="186">
        <f t="shared" si="3"/>
        <v>0.9771202705116171</v>
      </c>
    </row>
    <row r="232" spans="1:10" ht="38.25" x14ac:dyDescent="0.2">
      <c r="A232" s="32" t="s">
        <v>1383</v>
      </c>
      <c r="B232" s="32" t="s">
        <v>23</v>
      </c>
      <c r="C232" s="32" t="s">
        <v>1384</v>
      </c>
      <c r="D232" s="34" t="s">
        <v>25</v>
      </c>
      <c r="E232" s="33">
        <v>1</v>
      </c>
      <c r="F232" s="36">
        <v>2990.18</v>
      </c>
      <c r="G232" s="36">
        <v>3851.95</v>
      </c>
      <c r="H232" s="36">
        <v>3851.95</v>
      </c>
      <c r="I232" s="97">
        <v>3.2086632580169048E-4</v>
      </c>
      <c r="J232" s="186">
        <f t="shared" si="3"/>
        <v>0.97744113683741873</v>
      </c>
    </row>
    <row r="233" spans="1:10" ht="25.5" x14ac:dyDescent="0.2">
      <c r="A233" s="32" t="s">
        <v>649</v>
      </c>
      <c r="B233" s="32" t="s">
        <v>18</v>
      </c>
      <c r="C233" s="32" t="s">
        <v>650</v>
      </c>
      <c r="D233" s="34" t="s">
        <v>25</v>
      </c>
      <c r="E233" s="33">
        <v>36</v>
      </c>
      <c r="F233" s="36">
        <v>82.82</v>
      </c>
      <c r="G233" s="36">
        <v>106.69</v>
      </c>
      <c r="H233" s="36">
        <v>3840.84</v>
      </c>
      <c r="I233" s="97">
        <v>3.1994086600089952E-4</v>
      </c>
      <c r="J233" s="186">
        <f t="shared" si="3"/>
        <v>0.97776107770341958</v>
      </c>
    </row>
    <row r="234" spans="1:10" x14ac:dyDescent="0.2">
      <c r="A234" s="32" t="s">
        <v>828</v>
      </c>
      <c r="B234" s="32" t="s">
        <v>23</v>
      </c>
      <c r="C234" s="32" t="s">
        <v>829</v>
      </c>
      <c r="D234" s="34" t="s">
        <v>20</v>
      </c>
      <c r="E234" s="33">
        <v>155.47999999999999</v>
      </c>
      <c r="F234" s="36">
        <v>19.149999999999999</v>
      </c>
      <c r="G234" s="36">
        <v>24.67</v>
      </c>
      <c r="H234" s="36">
        <v>3835.69</v>
      </c>
      <c r="I234" s="97">
        <v>3.1951187248388117E-4</v>
      </c>
      <c r="J234" s="186">
        <f t="shared" si="3"/>
        <v>0.97808058957590349</v>
      </c>
    </row>
    <row r="235" spans="1:10" ht="25.5" x14ac:dyDescent="0.2">
      <c r="A235" s="32" t="s">
        <v>56</v>
      </c>
      <c r="B235" s="32" t="s">
        <v>23</v>
      </c>
      <c r="C235" s="32" t="s">
        <v>57</v>
      </c>
      <c r="D235" s="34" t="s">
        <v>20</v>
      </c>
      <c r="E235" s="33">
        <v>121.6</v>
      </c>
      <c r="F235" s="36">
        <v>24.42</v>
      </c>
      <c r="G235" s="36">
        <v>31.46</v>
      </c>
      <c r="H235" s="36">
        <v>3825.54</v>
      </c>
      <c r="I235" s="97">
        <v>3.186663804066509E-4</v>
      </c>
      <c r="J235" s="186">
        <f t="shared" si="3"/>
        <v>0.97839925595631017</v>
      </c>
    </row>
    <row r="236" spans="1:10" ht="38.25" x14ac:dyDescent="0.2">
      <c r="A236" s="32" t="s">
        <v>1271</v>
      </c>
      <c r="B236" s="32" t="s">
        <v>18</v>
      </c>
      <c r="C236" s="32" t="s">
        <v>1272</v>
      </c>
      <c r="D236" s="34" t="s">
        <v>25</v>
      </c>
      <c r="E236" s="33">
        <v>68</v>
      </c>
      <c r="F236" s="36">
        <v>43.29</v>
      </c>
      <c r="G236" s="36">
        <v>55.77</v>
      </c>
      <c r="H236" s="36">
        <v>3792.36</v>
      </c>
      <c r="I236" s="97">
        <v>3.1590249596108433E-4</v>
      </c>
      <c r="J236" s="186">
        <f t="shared" si="3"/>
        <v>0.97871515845227119</v>
      </c>
    </row>
    <row r="237" spans="1:10" ht="38.25" x14ac:dyDescent="0.2">
      <c r="A237" s="32" t="s">
        <v>700</v>
      </c>
      <c r="B237" s="32" t="s">
        <v>18</v>
      </c>
      <c r="C237" s="32" t="s">
        <v>701</v>
      </c>
      <c r="D237" s="34" t="s">
        <v>25</v>
      </c>
      <c r="E237" s="33">
        <v>4</v>
      </c>
      <c r="F237" s="36">
        <v>720.29</v>
      </c>
      <c r="G237" s="36">
        <v>927.88</v>
      </c>
      <c r="H237" s="36">
        <v>3711.52</v>
      </c>
      <c r="I237" s="97">
        <v>3.091685472395774E-4</v>
      </c>
      <c r="J237" s="186">
        <f t="shared" si="3"/>
        <v>0.97902432699951081</v>
      </c>
    </row>
    <row r="238" spans="1:10" x14ac:dyDescent="0.2">
      <c r="A238" s="32" t="s">
        <v>1262</v>
      </c>
      <c r="B238" s="32" t="s">
        <v>23</v>
      </c>
      <c r="C238" s="32" t="s">
        <v>1263</v>
      </c>
      <c r="D238" s="34" t="s">
        <v>25</v>
      </c>
      <c r="E238" s="33">
        <v>481</v>
      </c>
      <c r="F238" s="36">
        <v>5.78</v>
      </c>
      <c r="G238" s="36">
        <v>7.45</v>
      </c>
      <c r="H238" s="36">
        <v>3583.45</v>
      </c>
      <c r="I238" s="97">
        <v>2.9850035311830829E-4</v>
      </c>
      <c r="J238" s="186">
        <f t="shared" si="3"/>
        <v>0.9793228273526291</v>
      </c>
    </row>
    <row r="239" spans="1:10" ht="25.5" x14ac:dyDescent="0.2">
      <c r="A239" s="32" t="s">
        <v>74</v>
      </c>
      <c r="B239" s="32" t="s">
        <v>18</v>
      </c>
      <c r="C239" s="32" t="s">
        <v>75</v>
      </c>
      <c r="D239" s="34" t="s">
        <v>37</v>
      </c>
      <c r="E239" s="177">
        <v>32.29</v>
      </c>
      <c r="F239" s="36">
        <v>85.22</v>
      </c>
      <c r="G239" s="36">
        <v>109.78</v>
      </c>
      <c r="H239" s="36">
        <v>3544.8</v>
      </c>
      <c r="I239" s="97">
        <v>2.9528081924786988E-4</v>
      </c>
      <c r="J239" s="186">
        <f t="shared" si="3"/>
        <v>0.979618108171877</v>
      </c>
    </row>
    <row r="240" spans="1:10" ht="38.25" x14ac:dyDescent="0.2">
      <c r="A240" s="32" t="s">
        <v>546</v>
      </c>
      <c r="B240" s="32" t="s">
        <v>18</v>
      </c>
      <c r="C240" s="32" t="s">
        <v>547</v>
      </c>
      <c r="D240" s="34" t="s">
        <v>25</v>
      </c>
      <c r="E240" s="33">
        <v>182</v>
      </c>
      <c r="F240" s="36">
        <v>15.03</v>
      </c>
      <c r="G240" s="36">
        <v>19.36</v>
      </c>
      <c r="H240" s="36">
        <v>3523.52</v>
      </c>
      <c r="I240" s="97">
        <v>2.9350820137560775E-4</v>
      </c>
      <c r="J240" s="186">
        <f t="shared" si="3"/>
        <v>0.97991161637325264</v>
      </c>
    </row>
    <row r="241" spans="1:10" ht="38.25" x14ac:dyDescent="0.2">
      <c r="A241" s="32" t="s">
        <v>248</v>
      </c>
      <c r="B241" s="32" t="s">
        <v>23</v>
      </c>
      <c r="C241" s="32" t="s">
        <v>249</v>
      </c>
      <c r="D241" s="34" t="s">
        <v>25</v>
      </c>
      <c r="E241" s="33">
        <v>2</v>
      </c>
      <c r="F241" s="36">
        <v>1366.37</v>
      </c>
      <c r="G241" s="36">
        <v>1760.16</v>
      </c>
      <c r="H241" s="36">
        <v>3520.32</v>
      </c>
      <c r="I241" s="97">
        <v>2.9324164229707216E-4</v>
      </c>
      <c r="J241" s="186">
        <f t="shared" si="3"/>
        <v>0.98020485801554968</v>
      </c>
    </row>
    <row r="242" spans="1:10" ht="25.5" x14ac:dyDescent="0.2">
      <c r="A242" s="32" t="s">
        <v>104</v>
      </c>
      <c r="B242" s="32" t="s">
        <v>18</v>
      </c>
      <c r="C242" s="32" t="s">
        <v>105</v>
      </c>
      <c r="D242" s="34" t="s">
        <v>89</v>
      </c>
      <c r="E242" s="33">
        <v>175.76</v>
      </c>
      <c r="F242" s="36">
        <v>15.33</v>
      </c>
      <c r="G242" s="36">
        <v>19.75</v>
      </c>
      <c r="H242" s="36">
        <v>3471.26</v>
      </c>
      <c r="I242" s="97">
        <v>2.8915495842427242E-4</v>
      </c>
      <c r="J242" s="186">
        <f t="shared" si="3"/>
        <v>0.98049401297397398</v>
      </c>
    </row>
    <row r="243" spans="1:10" x14ac:dyDescent="0.2">
      <c r="A243" s="32" t="s">
        <v>582</v>
      </c>
      <c r="B243" s="32" t="s">
        <v>18</v>
      </c>
      <c r="C243" s="32" t="s">
        <v>583</v>
      </c>
      <c r="D243" s="34" t="s">
        <v>25</v>
      </c>
      <c r="E243" s="33">
        <v>67</v>
      </c>
      <c r="F243" s="36">
        <v>39.89</v>
      </c>
      <c r="G243" s="36">
        <v>51.39</v>
      </c>
      <c r="H243" s="36">
        <v>3443.13</v>
      </c>
      <c r="I243" s="97">
        <v>2.8681173752451991E-4</v>
      </c>
      <c r="J243" s="186">
        <f t="shared" si="3"/>
        <v>0.98078082471149852</v>
      </c>
    </row>
    <row r="244" spans="1:10" ht="25.5" x14ac:dyDescent="0.2">
      <c r="A244" s="32" t="s">
        <v>104</v>
      </c>
      <c r="B244" s="32" t="s">
        <v>18</v>
      </c>
      <c r="C244" s="32" t="s">
        <v>105</v>
      </c>
      <c r="D244" s="34" t="s">
        <v>89</v>
      </c>
      <c r="E244" s="33">
        <v>171.2</v>
      </c>
      <c r="F244" s="36">
        <v>15.33</v>
      </c>
      <c r="G244" s="36">
        <v>19.75</v>
      </c>
      <c r="H244" s="36">
        <v>3381.2</v>
      </c>
      <c r="I244" s="97">
        <v>2.816529863577346E-4</v>
      </c>
      <c r="J244" s="186">
        <f t="shared" si="3"/>
        <v>0.98106247769785626</v>
      </c>
    </row>
    <row r="245" spans="1:10" ht="25.5" x14ac:dyDescent="0.2">
      <c r="A245" s="32" t="s">
        <v>262</v>
      </c>
      <c r="B245" s="32" t="s">
        <v>23</v>
      </c>
      <c r="C245" s="32" t="s">
        <v>263</v>
      </c>
      <c r="D245" s="34" t="s">
        <v>20</v>
      </c>
      <c r="E245" s="33">
        <v>2.88</v>
      </c>
      <c r="F245" s="36">
        <v>893.86</v>
      </c>
      <c r="G245" s="36">
        <v>1151.47</v>
      </c>
      <c r="H245" s="36">
        <v>3316.23</v>
      </c>
      <c r="I245" s="97">
        <v>2.762410040663404E-4</v>
      </c>
      <c r="J245" s="186">
        <f t="shared" si="3"/>
        <v>0.98133871870192257</v>
      </c>
    </row>
    <row r="246" spans="1:10" ht="25.5" x14ac:dyDescent="0.2">
      <c r="A246" s="32" t="s">
        <v>1070</v>
      </c>
      <c r="B246" s="32" t="s">
        <v>18</v>
      </c>
      <c r="C246" s="32" t="s">
        <v>1071</v>
      </c>
      <c r="D246" s="34" t="s">
        <v>20</v>
      </c>
      <c r="E246" s="33">
        <v>2.88</v>
      </c>
      <c r="F246" s="36">
        <v>889.41</v>
      </c>
      <c r="G246" s="36">
        <v>1145.74</v>
      </c>
      <c r="H246" s="36">
        <v>3299.73</v>
      </c>
      <c r="I246" s="97">
        <v>2.7486655881764094E-4</v>
      </c>
      <c r="J246" s="186">
        <f t="shared" si="3"/>
        <v>0.98161358526074016</v>
      </c>
    </row>
    <row r="247" spans="1:10" ht="25.5" x14ac:dyDescent="0.2">
      <c r="A247" s="32" t="s">
        <v>450</v>
      </c>
      <c r="B247" s="32" t="s">
        <v>18</v>
      </c>
      <c r="C247" s="32" t="s">
        <v>451</v>
      </c>
      <c r="D247" s="34" t="s">
        <v>29</v>
      </c>
      <c r="E247" s="33">
        <v>79.97</v>
      </c>
      <c r="F247" s="36">
        <v>32.020000000000003</v>
      </c>
      <c r="G247" s="36">
        <v>41.25</v>
      </c>
      <c r="H247" s="36">
        <v>3298.76</v>
      </c>
      <c r="I247" s="97">
        <v>2.7478575809695987E-4</v>
      </c>
      <c r="J247" s="186">
        <f t="shared" si="3"/>
        <v>0.98188837101883708</v>
      </c>
    </row>
    <row r="248" spans="1:10" ht="25.5" x14ac:dyDescent="0.2">
      <c r="A248" s="32" t="s">
        <v>867</v>
      </c>
      <c r="B248" s="32" t="s">
        <v>23</v>
      </c>
      <c r="C248" s="32" t="s">
        <v>868</v>
      </c>
      <c r="D248" s="34" t="s">
        <v>869</v>
      </c>
      <c r="E248" s="33">
        <v>3.6</v>
      </c>
      <c r="F248" s="36">
        <v>693.88</v>
      </c>
      <c r="G248" s="36">
        <v>893.86</v>
      </c>
      <c r="H248" s="36">
        <v>3217.9</v>
      </c>
      <c r="I248" s="97">
        <v>2.6805014338121205E-4</v>
      </c>
      <c r="J248" s="186">
        <f t="shared" si="3"/>
        <v>0.98215642116221824</v>
      </c>
    </row>
    <row r="249" spans="1:10" x14ac:dyDescent="0.2">
      <c r="A249" s="32" t="s">
        <v>721</v>
      </c>
      <c r="B249" s="32" t="s">
        <v>23</v>
      </c>
      <c r="C249" s="32" t="s">
        <v>722</v>
      </c>
      <c r="D249" s="34" t="s">
        <v>25</v>
      </c>
      <c r="E249" s="33">
        <v>144</v>
      </c>
      <c r="F249" s="36">
        <v>16.91</v>
      </c>
      <c r="G249" s="36">
        <v>21.78</v>
      </c>
      <c r="H249" s="36">
        <v>3136.32</v>
      </c>
      <c r="I249" s="97">
        <v>2.6125455287279376E-4</v>
      </c>
      <c r="J249" s="186">
        <f t="shared" si="3"/>
        <v>0.98241767571509109</v>
      </c>
    </row>
    <row r="250" spans="1:10" ht="25.5" x14ac:dyDescent="0.2">
      <c r="A250" s="32" t="s">
        <v>1402</v>
      </c>
      <c r="B250" s="32" t="s">
        <v>23</v>
      </c>
      <c r="C250" s="32" t="s">
        <v>1403</v>
      </c>
      <c r="D250" s="34" t="s">
        <v>25</v>
      </c>
      <c r="E250" s="33">
        <v>338</v>
      </c>
      <c r="F250" s="36">
        <v>7.15</v>
      </c>
      <c r="G250" s="36">
        <v>9.2100000000000009</v>
      </c>
      <c r="H250" s="36">
        <v>3112.98</v>
      </c>
      <c r="I250" s="97">
        <v>2.5931033759372431E-4</v>
      </c>
      <c r="J250" s="186">
        <f t="shared" si="3"/>
        <v>0.98267698605268483</v>
      </c>
    </row>
    <row r="251" spans="1:10" ht="25.5" x14ac:dyDescent="0.2">
      <c r="A251" s="32" t="s">
        <v>585</v>
      </c>
      <c r="B251" s="32" t="s">
        <v>18</v>
      </c>
      <c r="C251" s="32" t="s">
        <v>586</v>
      </c>
      <c r="D251" s="34" t="s">
        <v>25</v>
      </c>
      <c r="E251" s="33">
        <v>3</v>
      </c>
      <c r="F251" s="36">
        <v>762.94</v>
      </c>
      <c r="G251" s="36">
        <v>982.82</v>
      </c>
      <c r="H251" s="36">
        <v>2948.46</v>
      </c>
      <c r="I251" s="97">
        <v>2.4560586896851003E-4</v>
      </c>
      <c r="J251" s="186">
        <f t="shared" si="3"/>
        <v>0.98292259192165332</v>
      </c>
    </row>
    <row r="252" spans="1:10" ht="25.5" x14ac:dyDescent="0.2">
      <c r="A252" s="32" t="s">
        <v>1452</v>
      </c>
      <c r="B252" s="32" t="s">
        <v>23</v>
      </c>
      <c r="C252" s="32" t="s">
        <v>1453</v>
      </c>
      <c r="D252" s="34" t="s">
        <v>25</v>
      </c>
      <c r="E252" s="33">
        <v>178</v>
      </c>
      <c r="F252" s="36">
        <v>12.59</v>
      </c>
      <c r="G252" s="36">
        <v>16.22</v>
      </c>
      <c r="H252" s="36">
        <v>2887.16</v>
      </c>
      <c r="I252" s="97">
        <v>2.4049959662031143E-4</v>
      </c>
      <c r="J252" s="186">
        <f t="shared" si="3"/>
        <v>0.98316309151827364</v>
      </c>
    </row>
    <row r="253" spans="1:10" ht="25.5" x14ac:dyDescent="0.2">
      <c r="A253" s="32" t="s">
        <v>208</v>
      </c>
      <c r="B253" s="32" t="s">
        <v>18</v>
      </c>
      <c r="C253" s="32" t="s">
        <v>209</v>
      </c>
      <c r="D253" s="34" t="s">
        <v>20</v>
      </c>
      <c r="E253" s="33">
        <v>14.62</v>
      </c>
      <c r="F253" s="36">
        <v>150.55000000000001</v>
      </c>
      <c r="G253" s="36">
        <v>193.94</v>
      </c>
      <c r="H253" s="36">
        <v>2835.4</v>
      </c>
      <c r="I253" s="97">
        <v>2.3618800352499727E-4</v>
      </c>
      <c r="J253" s="186">
        <f t="shared" si="3"/>
        <v>0.98339927952179862</v>
      </c>
    </row>
    <row r="254" spans="1:10" x14ac:dyDescent="0.2">
      <c r="A254" s="32" t="s">
        <v>825</v>
      </c>
      <c r="B254" s="32" t="s">
        <v>23</v>
      </c>
      <c r="C254" s="32" t="s">
        <v>826</v>
      </c>
      <c r="D254" s="34" t="s">
        <v>25</v>
      </c>
      <c r="E254" s="33">
        <v>97</v>
      </c>
      <c r="F254" s="36">
        <v>22.06</v>
      </c>
      <c r="G254" s="36">
        <v>28.42</v>
      </c>
      <c r="H254" s="36">
        <v>2756.74</v>
      </c>
      <c r="I254" s="97">
        <v>2.2963564817574271E-4</v>
      </c>
      <c r="J254" s="186">
        <f t="shared" si="3"/>
        <v>0.98362891516997442</v>
      </c>
    </row>
    <row r="255" spans="1:10" ht="38.25" x14ac:dyDescent="0.2">
      <c r="A255" s="32" t="s">
        <v>101</v>
      </c>
      <c r="B255" s="32" t="s">
        <v>18</v>
      </c>
      <c r="C255" s="32" t="s">
        <v>102</v>
      </c>
      <c r="D255" s="34" t="s">
        <v>20</v>
      </c>
      <c r="E255" s="33">
        <v>11.36</v>
      </c>
      <c r="F255" s="36">
        <v>187.95</v>
      </c>
      <c r="G255" s="36">
        <v>242.12</v>
      </c>
      <c r="H255" s="36">
        <v>2750.48</v>
      </c>
      <c r="I255" s="97">
        <v>2.2911419197835735E-4</v>
      </c>
      <c r="J255" s="186">
        <f t="shared" si="3"/>
        <v>0.98385802936195277</v>
      </c>
    </row>
    <row r="256" spans="1:10" ht="25.5" x14ac:dyDescent="0.2">
      <c r="A256" s="32" t="s">
        <v>1481</v>
      </c>
      <c r="B256" s="32" t="s">
        <v>23</v>
      </c>
      <c r="C256" s="32" t="s">
        <v>1482</v>
      </c>
      <c r="D256" s="34" t="s">
        <v>25</v>
      </c>
      <c r="E256" s="33">
        <v>18</v>
      </c>
      <c r="F256" s="36">
        <v>117.86</v>
      </c>
      <c r="G256" s="36">
        <v>151.83000000000001</v>
      </c>
      <c r="H256" s="36">
        <v>2732.94</v>
      </c>
      <c r="I256" s="97">
        <v>2.2765311502913381E-4</v>
      </c>
      <c r="J256" s="186">
        <f t="shared" si="3"/>
        <v>0.98408568247698192</v>
      </c>
    </row>
    <row r="257" spans="1:10" ht="25.5" x14ac:dyDescent="0.2">
      <c r="A257" s="32" t="s">
        <v>3239</v>
      </c>
      <c r="B257" s="32" t="s">
        <v>18</v>
      </c>
      <c r="C257" s="32" t="s">
        <v>3240</v>
      </c>
      <c r="D257" s="34" t="s">
        <v>89</v>
      </c>
      <c r="E257" s="33">
        <v>169.1</v>
      </c>
      <c r="F257" s="36">
        <v>12.28</v>
      </c>
      <c r="G257" s="36">
        <v>15.82</v>
      </c>
      <c r="H257" s="36">
        <v>2675.16</v>
      </c>
      <c r="I257" s="97">
        <v>2.2284005766732439E-4</v>
      </c>
      <c r="J257" s="186">
        <f t="shared" si="3"/>
        <v>0.98430852253464929</v>
      </c>
    </row>
    <row r="258" spans="1:10" x14ac:dyDescent="0.2">
      <c r="A258" s="32" t="s">
        <v>1063</v>
      </c>
      <c r="B258" s="32" t="s">
        <v>18</v>
      </c>
      <c r="C258" s="32" t="s">
        <v>1064</v>
      </c>
      <c r="D258" s="34" t="s">
        <v>20</v>
      </c>
      <c r="E258" s="33">
        <v>94.29</v>
      </c>
      <c r="F258" s="36">
        <v>21.93</v>
      </c>
      <c r="G258" s="36">
        <v>28.25</v>
      </c>
      <c r="H258" s="36">
        <v>2663.69</v>
      </c>
      <c r="I258" s="97">
        <v>2.2188460997019818E-4</v>
      </c>
      <c r="J258" s="186">
        <f t="shared" si="3"/>
        <v>0.98453040714461948</v>
      </c>
    </row>
    <row r="259" spans="1:10" ht="25.5" x14ac:dyDescent="0.2">
      <c r="A259" s="32" t="s">
        <v>876</v>
      </c>
      <c r="B259" s="32" t="s">
        <v>18</v>
      </c>
      <c r="C259" s="32" t="s">
        <v>877</v>
      </c>
      <c r="D259" s="34" t="s">
        <v>89</v>
      </c>
      <c r="E259" s="33">
        <v>143.69999999999999</v>
      </c>
      <c r="F259" s="36">
        <v>14.28</v>
      </c>
      <c r="G259" s="36">
        <v>18.399999999999999</v>
      </c>
      <c r="H259" s="36">
        <v>2644.08</v>
      </c>
      <c r="I259" s="97">
        <v>2.2025110261704686E-4</v>
      </c>
      <c r="J259" s="186">
        <f t="shared" si="3"/>
        <v>0.98475065824723651</v>
      </c>
    </row>
    <row r="260" spans="1:10" ht="25.5" x14ac:dyDescent="0.2">
      <c r="A260" s="32" t="s">
        <v>594</v>
      </c>
      <c r="B260" s="32" t="s">
        <v>18</v>
      </c>
      <c r="C260" s="32" t="s">
        <v>595</v>
      </c>
      <c r="D260" s="34" t="s">
        <v>25</v>
      </c>
      <c r="E260" s="33">
        <v>6</v>
      </c>
      <c r="F260" s="36">
        <v>341.75</v>
      </c>
      <c r="G260" s="36">
        <v>440.24</v>
      </c>
      <c r="H260" s="36">
        <v>2641.44</v>
      </c>
      <c r="I260" s="97">
        <v>2.2003119137725498E-4</v>
      </c>
      <c r="J260" s="186">
        <f t="shared" si="3"/>
        <v>0.98497068943861377</v>
      </c>
    </row>
    <row r="261" spans="1:10" ht="38.25" x14ac:dyDescent="0.2">
      <c r="A261" s="32" t="s">
        <v>157</v>
      </c>
      <c r="B261" s="32" t="s">
        <v>18</v>
      </c>
      <c r="C261" s="32" t="s">
        <v>158</v>
      </c>
      <c r="D261" s="34" t="s">
        <v>20</v>
      </c>
      <c r="E261" s="33">
        <v>24.85</v>
      </c>
      <c r="F261" s="36">
        <v>81.739999999999995</v>
      </c>
      <c r="G261" s="36">
        <v>105.3</v>
      </c>
      <c r="H261" s="36">
        <v>2616.71</v>
      </c>
      <c r="I261" s="97">
        <v>2.1797118949844663E-4</v>
      </c>
      <c r="J261" s="186">
        <f t="shared" si="3"/>
        <v>0.98518866062811217</v>
      </c>
    </row>
    <row r="262" spans="1:10" x14ac:dyDescent="0.2">
      <c r="A262" s="32" t="s">
        <v>313</v>
      </c>
      <c r="B262" s="32" t="s">
        <v>18</v>
      </c>
      <c r="C262" s="32" t="s">
        <v>314</v>
      </c>
      <c r="D262" s="34" t="s">
        <v>20</v>
      </c>
      <c r="E262" s="33">
        <v>140.44999999999999</v>
      </c>
      <c r="F262" s="36">
        <v>14.17</v>
      </c>
      <c r="G262" s="36">
        <v>18.25</v>
      </c>
      <c r="H262" s="36">
        <v>2563.21</v>
      </c>
      <c r="I262" s="97">
        <v>2.1351465490417867E-4</v>
      </c>
      <c r="J262" s="186">
        <f t="shared" si="3"/>
        <v>0.98540217528301632</v>
      </c>
    </row>
    <row r="263" spans="1:10" x14ac:dyDescent="0.2">
      <c r="A263" s="32" t="s">
        <v>822</v>
      </c>
      <c r="B263" s="32" t="s">
        <v>23</v>
      </c>
      <c r="C263" s="32" t="s">
        <v>823</v>
      </c>
      <c r="D263" s="34" t="s">
        <v>25</v>
      </c>
      <c r="E263" s="33">
        <v>9</v>
      </c>
      <c r="F263" s="36">
        <v>221.05</v>
      </c>
      <c r="G263" s="36">
        <v>284.76</v>
      </c>
      <c r="H263" s="36">
        <v>2562.84</v>
      </c>
      <c r="I263" s="97">
        <v>2.1348383401072299E-4</v>
      </c>
      <c r="J263" s="186">
        <f t="shared" si="3"/>
        <v>0.98561565911702709</v>
      </c>
    </row>
    <row r="264" spans="1:10" ht="25.5" x14ac:dyDescent="0.2">
      <c r="A264" s="32" t="s">
        <v>84</v>
      </c>
      <c r="B264" s="32" t="s">
        <v>18</v>
      </c>
      <c r="C264" s="32" t="s">
        <v>85</v>
      </c>
      <c r="D264" s="34" t="s">
        <v>37</v>
      </c>
      <c r="E264" s="33">
        <v>2.54</v>
      </c>
      <c r="F264" s="36">
        <v>760.3</v>
      </c>
      <c r="G264" s="36">
        <v>979.42</v>
      </c>
      <c r="H264" s="36">
        <v>2487.73</v>
      </c>
      <c r="I264" s="97">
        <v>2.0722719263921896E-4</v>
      </c>
      <c r="J264" s="186">
        <f t="shared" si="3"/>
        <v>0.9858228863096663</v>
      </c>
    </row>
    <row r="265" spans="1:10" x14ac:dyDescent="0.2">
      <c r="A265" s="32" t="s">
        <v>71</v>
      </c>
      <c r="B265" s="32" t="s">
        <v>18</v>
      </c>
      <c r="C265" s="32" t="s">
        <v>72</v>
      </c>
      <c r="D265" s="34" t="s">
        <v>37</v>
      </c>
      <c r="E265" s="33">
        <v>20.64</v>
      </c>
      <c r="F265" s="36">
        <v>92.46</v>
      </c>
      <c r="G265" s="36">
        <v>119.11</v>
      </c>
      <c r="H265" s="36">
        <v>2458.4299999999998</v>
      </c>
      <c r="I265" s="97">
        <v>2.0478651107637687E-4</v>
      </c>
      <c r="J265" s="186">
        <f t="shared" si="3"/>
        <v>0.98602767282074266</v>
      </c>
    </row>
    <row r="266" spans="1:10" ht="25.5" x14ac:dyDescent="0.2">
      <c r="A266" s="32" t="s">
        <v>474</v>
      </c>
      <c r="B266" s="32" t="s">
        <v>18</v>
      </c>
      <c r="C266" s="32" t="s">
        <v>475</v>
      </c>
      <c r="D266" s="34" t="s">
        <v>29</v>
      </c>
      <c r="E266" s="33">
        <v>90.09</v>
      </c>
      <c r="F266" s="36">
        <v>20.93</v>
      </c>
      <c r="G266" s="36">
        <v>26.96</v>
      </c>
      <c r="H266" s="36">
        <v>2428.83</v>
      </c>
      <c r="I266" s="97">
        <v>2.0232083959992209E-4</v>
      </c>
      <c r="J266" s="186">
        <f t="shared" si="3"/>
        <v>0.98622999366034259</v>
      </c>
    </row>
    <row r="267" spans="1:10" x14ac:dyDescent="0.2">
      <c r="A267" s="32" t="s">
        <v>1389</v>
      </c>
      <c r="B267" s="32" t="s">
        <v>23</v>
      </c>
      <c r="C267" s="32" t="s">
        <v>1390</v>
      </c>
      <c r="D267" s="34" t="s">
        <v>25</v>
      </c>
      <c r="E267" s="33">
        <v>8</v>
      </c>
      <c r="F267" s="36">
        <v>229.37</v>
      </c>
      <c r="G267" s="36">
        <v>295.47000000000003</v>
      </c>
      <c r="H267" s="36">
        <v>2363.7600000000002</v>
      </c>
      <c r="I267" s="97">
        <v>1.9690052733732367E-4</v>
      </c>
      <c r="J267" s="186">
        <f t="shared" si="3"/>
        <v>0.98642689418767993</v>
      </c>
    </row>
    <row r="268" spans="1:10" ht="51" x14ac:dyDescent="0.2">
      <c r="A268" s="32" t="s">
        <v>279</v>
      </c>
      <c r="B268" s="32" t="s">
        <v>23</v>
      </c>
      <c r="C268" s="32" t="s">
        <v>280</v>
      </c>
      <c r="D268" s="34" t="s">
        <v>20</v>
      </c>
      <c r="E268" s="33">
        <v>1.3</v>
      </c>
      <c r="F268" s="36">
        <v>1407.94</v>
      </c>
      <c r="G268" s="36">
        <v>1813.71</v>
      </c>
      <c r="H268" s="36">
        <v>2357.8200000000002</v>
      </c>
      <c r="I268" s="97">
        <v>1.9640572704779187E-4</v>
      </c>
      <c r="J268" s="186">
        <f t="shared" si="3"/>
        <v>0.98662329991472775</v>
      </c>
    </row>
    <row r="269" spans="1:10" ht="25.5" x14ac:dyDescent="0.2">
      <c r="A269" s="32" t="s">
        <v>150</v>
      </c>
      <c r="B269" s="32" t="s">
        <v>18</v>
      </c>
      <c r="C269" s="32" t="s">
        <v>151</v>
      </c>
      <c r="D269" s="34" t="s">
        <v>89</v>
      </c>
      <c r="E269" s="33">
        <v>131.80000000000001</v>
      </c>
      <c r="F269" s="36">
        <v>13.85</v>
      </c>
      <c r="G269" s="36">
        <v>17.84</v>
      </c>
      <c r="H269" s="36">
        <v>2351.31</v>
      </c>
      <c r="I269" s="97">
        <v>1.9586344592239588E-4</v>
      </c>
      <c r="J269" s="186">
        <f t="shared" si="3"/>
        <v>0.98681916336065012</v>
      </c>
    </row>
    <row r="270" spans="1:10" ht="25.5" x14ac:dyDescent="0.2">
      <c r="A270" s="32" t="s">
        <v>297</v>
      </c>
      <c r="B270" s="32" t="s">
        <v>18</v>
      </c>
      <c r="C270" s="32" t="s">
        <v>298</v>
      </c>
      <c r="D270" s="34" t="s">
        <v>20</v>
      </c>
      <c r="E270" s="33">
        <v>38.81</v>
      </c>
      <c r="F270" s="36">
        <v>46.59</v>
      </c>
      <c r="G270" s="36">
        <v>60.02</v>
      </c>
      <c r="H270" s="36">
        <v>2329.38</v>
      </c>
      <c r="I270" s="97">
        <v>1.9403668323730625E-4</v>
      </c>
      <c r="J270" s="186">
        <f t="shared" ref="J270:J333" si="4">I270+J269</f>
        <v>0.98701320004388737</v>
      </c>
    </row>
    <row r="271" spans="1:10" ht="25.5" x14ac:dyDescent="0.2">
      <c r="A271" s="32" t="s">
        <v>1162</v>
      </c>
      <c r="B271" s="32" t="s">
        <v>23</v>
      </c>
      <c r="C271" s="32" t="s">
        <v>1163</v>
      </c>
      <c r="D271" s="34" t="s">
        <v>61</v>
      </c>
      <c r="E271" s="33">
        <v>34</v>
      </c>
      <c r="F271" s="36">
        <v>52.72</v>
      </c>
      <c r="G271" s="36">
        <v>67.91</v>
      </c>
      <c r="H271" s="36">
        <v>2308.94</v>
      </c>
      <c r="I271" s="97">
        <v>1.9233403712315975E-4</v>
      </c>
      <c r="J271" s="186">
        <f t="shared" si="4"/>
        <v>0.98720553408101053</v>
      </c>
    </row>
    <row r="272" spans="1:10" ht="38.25" x14ac:dyDescent="0.2">
      <c r="A272" s="32" t="s">
        <v>509</v>
      </c>
      <c r="B272" s="32" t="s">
        <v>18</v>
      </c>
      <c r="C272" s="32" t="s">
        <v>510</v>
      </c>
      <c r="D272" s="34" t="s">
        <v>25</v>
      </c>
      <c r="E272" s="33">
        <v>42</v>
      </c>
      <c r="F272" s="36">
        <v>42.59</v>
      </c>
      <c r="G272" s="36">
        <v>54.86</v>
      </c>
      <c r="H272" s="36">
        <v>2304.12</v>
      </c>
      <c r="I272" s="97">
        <v>1.9193253251111541E-4</v>
      </c>
      <c r="J272" s="186">
        <f t="shared" si="4"/>
        <v>0.98739746661352168</v>
      </c>
    </row>
    <row r="273" spans="1:10" ht="25.5" x14ac:dyDescent="0.2">
      <c r="A273" s="32" t="s">
        <v>697</v>
      </c>
      <c r="B273" s="32" t="s">
        <v>18</v>
      </c>
      <c r="C273" s="32" t="s">
        <v>698</v>
      </c>
      <c r="D273" s="34" t="s">
        <v>25</v>
      </c>
      <c r="E273" s="33">
        <v>11</v>
      </c>
      <c r="F273" s="36">
        <v>161.96</v>
      </c>
      <c r="G273" s="36">
        <v>208.64</v>
      </c>
      <c r="H273" s="36">
        <v>2295.04</v>
      </c>
      <c r="I273" s="97">
        <v>1.911761711257705E-4</v>
      </c>
      <c r="J273" s="186">
        <f t="shared" si="4"/>
        <v>0.98758864278464742</v>
      </c>
    </row>
    <row r="274" spans="1:10" ht="25.5" x14ac:dyDescent="0.2">
      <c r="A274" s="32" t="s">
        <v>1477</v>
      </c>
      <c r="B274" s="32" t="s">
        <v>23</v>
      </c>
      <c r="C274" s="32" t="s">
        <v>1478</v>
      </c>
      <c r="D274" s="34" t="s">
        <v>61</v>
      </c>
      <c r="E274" s="33">
        <v>7</v>
      </c>
      <c r="F274" s="36">
        <v>247.48</v>
      </c>
      <c r="G274" s="36">
        <v>318.8</v>
      </c>
      <c r="H274" s="36">
        <v>2231.6</v>
      </c>
      <c r="I274" s="97">
        <v>1.8589163739380116E-4</v>
      </c>
      <c r="J274" s="186">
        <f t="shared" si="4"/>
        <v>0.98777453442204122</v>
      </c>
    </row>
    <row r="275" spans="1:10" ht="25.5" x14ac:dyDescent="0.2">
      <c r="A275" s="32" t="s">
        <v>1310</v>
      </c>
      <c r="B275" s="32" t="s">
        <v>23</v>
      </c>
      <c r="C275" s="32" t="s">
        <v>1311</v>
      </c>
      <c r="D275" s="34" t="s">
        <v>61</v>
      </c>
      <c r="E275" s="33">
        <v>67</v>
      </c>
      <c r="F275" s="36">
        <v>25.35</v>
      </c>
      <c r="G275" s="36">
        <v>32.659999999999997</v>
      </c>
      <c r="H275" s="36">
        <v>2188.2199999999998</v>
      </c>
      <c r="I275" s="97">
        <v>1.822780958854022E-4</v>
      </c>
      <c r="J275" s="186">
        <f t="shared" si="4"/>
        <v>0.98795681251792666</v>
      </c>
    </row>
    <row r="276" spans="1:10" x14ac:dyDescent="0.2">
      <c r="A276" s="32" t="s">
        <v>1259</v>
      </c>
      <c r="B276" s="32" t="s">
        <v>23</v>
      </c>
      <c r="C276" s="32" t="s">
        <v>1260</v>
      </c>
      <c r="D276" s="34" t="s">
        <v>25</v>
      </c>
      <c r="E276" s="33">
        <v>254</v>
      </c>
      <c r="F276" s="36">
        <v>6.6</v>
      </c>
      <c r="G276" s="36">
        <v>8.5</v>
      </c>
      <c r="H276" s="36">
        <v>2159</v>
      </c>
      <c r="I276" s="97">
        <v>1.7984407829952354E-4</v>
      </c>
      <c r="J276" s="186">
        <f t="shared" si="4"/>
        <v>0.98813665659622618</v>
      </c>
    </row>
    <row r="277" spans="1:10" x14ac:dyDescent="0.2">
      <c r="A277" s="32" t="s">
        <v>1393</v>
      </c>
      <c r="B277" s="32" t="s">
        <v>23</v>
      </c>
      <c r="C277" s="32" t="s">
        <v>1394</v>
      </c>
      <c r="D277" s="34" t="s">
        <v>25</v>
      </c>
      <c r="E277" s="33">
        <v>32</v>
      </c>
      <c r="F277" s="36">
        <v>51.6</v>
      </c>
      <c r="G277" s="36">
        <v>66.47</v>
      </c>
      <c r="H277" s="36">
        <v>2127.04</v>
      </c>
      <c r="I277" s="97">
        <v>1.7718181950264871E-4</v>
      </c>
      <c r="J277" s="186">
        <f t="shared" si="4"/>
        <v>0.98831383841572884</v>
      </c>
    </row>
    <row r="278" spans="1:10" ht="25.5" x14ac:dyDescent="0.2">
      <c r="A278" s="32" t="s">
        <v>119</v>
      </c>
      <c r="B278" s="32" t="s">
        <v>18</v>
      </c>
      <c r="C278" s="32" t="s">
        <v>120</v>
      </c>
      <c r="D278" s="34" t="s">
        <v>20</v>
      </c>
      <c r="E278" s="33">
        <v>8.6199999999999992</v>
      </c>
      <c r="F278" s="36">
        <v>191.2</v>
      </c>
      <c r="G278" s="36">
        <v>246.3</v>
      </c>
      <c r="H278" s="36">
        <v>2123.11</v>
      </c>
      <c r="I278" s="97">
        <v>1.7685445163432211E-4</v>
      </c>
      <c r="J278" s="186">
        <f t="shared" si="4"/>
        <v>0.98849069286736313</v>
      </c>
    </row>
    <row r="279" spans="1:10" ht="25.5" x14ac:dyDescent="0.2">
      <c r="A279" s="32" t="s">
        <v>884</v>
      </c>
      <c r="B279" s="32" t="s">
        <v>18</v>
      </c>
      <c r="C279" s="32" t="s">
        <v>885</v>
      </c>
      <c r="D279" s="34" t="s">
        <v>89</v>
      </c>
      <c r="E279" s="33">
        <v>110.5</v>
      </c>
      <c r="F279" s="36">
        <v>14.9</v>
      </c>
      <c r="G279" s="36">
        <v>19.190000000000001</v>
      </c>
      <c r="H279" s="36">
        <v>2120.5</v>
      </c>
      <c r="I279" s="97">
        <v>1.7663703938589146E-4</v>
      </c>
      <c r="J279" s="186">
        <f t="shared" si="4"/>
        <v>0.98866732990674899</v>
      </c>
    </row>
    <row r="280" spans="1:10" ht="38.25" x14ac:dyDescent="0.2">
      <c r="A280" s="32" t="s">
        <v>579</v>
      </c>
      <c r="B280" s="32" t="s">
        <v>18</v>
      </c>
      <c r="C280" s="32" t="s">
        <v>580</v>
      </c>
      <c r="D280" s="34" t="s">
        <v>25</v>
      </c>
      <c r="E280" s="33">
        <v>2</v>
      </c>
      <c r="F280" s="36">
        <v>803.38</v>
      </c>
      <c r="G280" s="36">
        <v>1034.9100000000001</v>
      </c>
      <c r="H280" s="36">
        <v>2069.8200000000002</v>
      </c>
      <c r="I280" s="97">
        <v>1.7241540997958306E-4</v>
      </c>
      <c r="J280" s="186">
        <f t="shared" si="4"/>
        <v>0.98883974531672858</v>
      </c>
    </row>
    <row r="281" spans="1:10" ht="38.25" x14ac:dyDescent="0.2">
      <c r="A281" s="32" t="s">
        <v>497</v>
      </c>
      <c r="B281" s="32" t="s">
        <v>18</v>
      </c>
      <c r="C281" s="32" t="s">
        <v>498</v>
      </c>
      <c r="D281" s="34" t="s">
        <v>25</v>
      </c>
      <c r="E281" s="33">
        <v>102</v>
      </c>
      <c r="F281" s="36">
        <v>15.73</v>
      </c>
      <c r="G281" s="36">
        <v>20.260000000000002</v>
      </c>
      <c r="H281" s="36">
        <v>2066.52</v>
      </c>
      <c r="I281" s="97">
        <v>1.7214052092984317E-4</v>
      </c>
      <c r="J281" s="186">
        <f t="shared" si="4"/>
        <v>0.98901188583765842</v>
      </c>
    </row>
    <row r="282" spans="1:10" ht="25.5" x14ac:dyDescent="0.2">
      <c r="A282" s="32" t="s">
        <v>1122</v>
      </c>
      <c r="B282" s="32" t="s">
        <v>18</v>
      </c>
      <c r="C282" s="32" t="s">
        <v>1123</v>
      </c>
      <c r="D282" s="34" t="s">
        <v>25</v>
      </c>
      <c r="E282" s="33">
        <v>316</v>
      </c>
      <c r="F282" s="36">
        <v>5.03</v>
      </c>
      <c r="G282" s="36">
        <v>6.48</v>
      </c>
      <c r="H282" s="36">
        <v>2047.68</v>
      </c>
      <c r="I282" s="97">
        <v>1.7057115435496452E-4</v>
      </c>
      <c r="J282" s="186">
        <f t="shared" si="4"/>
        <v>0.98918245699201335</v>
      </c>
    </row>
    <row r="283" spans="1:10" ht="25.5" x14ac:dyDescent="0.2">
      <c r="A283" s="32" t="s">
        <v>747</v>
      </c>
      <c r="B283" s="32" t="s">
        <v>18</v>
      </c>
      <c r="C283" s="32" t="s">
        <v>748</v>
      </c>
      <c r="D283" s="34" t="s">
        <v>25</v>
      </c>
      <c r="E283" s="33">
        <v>106</v>
      </c>
      <c r="F283" s="36">
        <v>14.56</v>
      </c>
      <c r="G283" s="36">
        <v>18.760000000000002</v>
      </c>
      <c r="H283" s="36">
        <v>1988.56</v>
      </c>
      <c r="I283" s="97">
        <v>1.656464753790183E-4</v>
      </c>
      <c r="J283" s="186">
        <f t="shared" si="4"/>
        <v>0.98934810346739233</v>
      </c>
    </row>
    <row r="284" spans="1:10" ht="38.25" x14ac:dyDescent="0.2">
      <c r="A284" s="32" t="s">
        <v>48</v>
      </c>
      <c r="B284" s="32" t="s">
        <v>18</v>
      </c>
      <c r="C284" s="32" t="s">
        <v>49</v>
      </c>
      <c r="D284" s="34" t="s">
        <v>50</v>
      </c>
      <c r="E284" s="33">
        <v>263.35000000000002</v>
      </c>
      <c r="F284" s="36">
        <v>5.85</v>
      </c>
      <c r="G284" s="36">
        <v>7.54</v>
      </c>
      <c r="H284" s="36">
        <v>1985.66</v>
      </c>
      <c r="I284" s="97">
        <v>1.6540490621409537E-4</v>
      </c>
      <c r="J284" s="186">
        <f t="shared" si="4"/>
        <v>0.98951350837360641</v>
      </c>
    </row>
    <row r="285" spans="1:10" ht="25.5" x14ac:dyDescent="0.2">
      <c r="A285" s="32" t="s">
        <v>1066</v>
      </c>
      <c r="B285" s="32" t="s">
        <v>18</v>
      </c>
      <c r="C285" s="32" t="s">
        <v>1067</v>
      </c>
      <c r="D285" s="34" t="s">
        <v>20</v>
      </c>
      <c r="E285" s="33">
        <v>94.29</v>
      </c>
      <c r="F285" s="36">
        <v>16.170000000000002</v>
      </c>
      <c r="G285" s="36">
        <v>20.83</v>
      </c>
      <c r="H285" s="36">
        <v>1964.06</v>
      </c>
      <c r="I285" s="97">
        <v>1.6360563243397971E-4</v>
      </c>
      <c r="J285" s="186">
        <f t="shared" si="4"/>
        <v>0.98967711400604041</v>
      </c>
    </row>
    <row r="286" spans="1:10" ht="25.5" x14ac:dyDescent="0.2">
      <c r="A286" s="32" t="s">
        <v>144</v>
      </c>
      <c r="B286" s="32" t="s">
        <v>18</v>
      </c>
      <c r="C286" s="32" t="s">
        <v>145</v>
      </c>
      <c r="D286" s="34" t="s">
        <v>89</v>
      </c>
      <c r="E286" s="33">
        <v>101.1</v>
      </c>
      <c r="F286" s="36">
        <v>14.88</v>
      </c>
      <c r="G286" s="36">
        <v>19.170000000000002</v>
      </c>
      <c r="H286" s="36">
        <v>1938.09</v>
      </c>
      <c r="I286" s="97">
        <v>1.614423389122388E-4</v>
      </c>
      <c r="J286" s="186">
        <f t="shared" si="4"/>
        <v>0.98983855634495266</v>
      </c>
    </row>
    <row r="287" spans="1:10" ht="38.25" x14ac:dyDescent="0.2">
      <c r="A287" s="32" t="s">
        <v>1027</v>
      </c>
      <c r="B287" s="32" t="s">
        <v>18</v>
      </c>
      <c r="C287" s="32" t="s">
        <v>1028</v>
      </c>
      <c r="D287" s="34" t="s">
        <v>20</v>
      </c>
      <c r="E287" s="33">
        <v>22.16</v>
      </c>
      <c r="F287" s="36">
        <v>64.63</v>
      </c>
      <c r="G287" s="36">
        <v>83.26</v>
      </c>
      <c r="H287" s="36">
        <v>1845.04</v>
      </c>
      <c r="I287" s="97">
        <v>1.5369130070669426E-4</v>
      </c>
      <c r="J287" s="186">
        <f t="shared" si="4"/>
        <v>0.98999224764565941</v>
      </c>
    </row>
    <row r="288" spans="1:10" ht="38.25" x14ac:dyDescent="0.2">
      <c r="A288" s="32" t="s">
        <v>1366</v>
      </c>
      <c r="B288" s="32" t="s">
        <v>18</v>
      </c>
      <c r="C288" s="32" t="s">
        <v>1367</v>
      </c>
      <c r="D288" s="34" t="s">
        <v>29</v>
      </c>
      <c r="E288" s="33">
        <v>15.2</v>
      </c>
      <c r="F288" s="36">
        <v>93.99</v>
      </c>
      <c r="G288" s="36">
        <v>121.08</v>
      </c>
      <c r="H288" s="36">
        <v>1840.42</v>
      </c>
      <c r="I288" s="97">
        <v>1.5330645603705843E-4</v>
      </c>
      <c r="J288" s="186">
        <f t="shared" si="4"/>
        <v>0.99014555410169647</v>
      </c>
    </row>
    <row r="289" spans="1:10" ht="25.5" x14ac:dyDescent="0.2">
      <c r="A289" s="32" t="s">
        <v>1415</v>
      </c>
      <c r="B289" s="32" t="s">
        <v>18</v>
      </c>
      <c r="C289" s="32" t="s">
        <v>1416</v>
      </c>
      <c r="D289" s="34" t="s">
        <v>29</v>
      </c>
      <c r="E289" s="33">
        <v>105.9</v>
      </c>
      <c r="F289" s="36">
        <v>13.23</v>
      </c>
      <c r="G289" s="36">
        <v>17.04</v>
      </c>
      <c r="H289" s="36">
        <v>1804.54</v>
      </c>
      <c r="I289" s="97">
        <v>1.5031766236897739E-4</v>
      </c>
      <c r="J289" s="186">
        <f t="shared" si="4"/>
        <v>0.99029587176406542</v>
      </c>
    </row>
    <row r="290" spans="1:10" ht="38.25" x14ac:dyDescent="0.2">
      <c r="A290" s="32" t="s">
        <v>1156</v>
      </c>
      <c r="B290" s="32" t="s">
        <v>18</v>
      </c>
      <c r="C290" s="32" t="s">
        <v>1157</v>
      </c>
      <c r="D290" s="34" t="s">
        <v>25</v>
      </c>
      <c r="E290" s="33">
        <v>111</v>
      </c>
      <c r="F290" s="36">
        <v>12.54</v>
      </c>
      <c r="G290" s="36">
        <v>16.149999999999999</v>
      </c>
      <c r="H290" s="36">
        <v>1792.65</v>
      </c>
      <c r="I290" s="97">
        <v>1.4932722879279337E-4</v>
      </c>
      <c r="J290" s="186">
        <f t="shared" si="4"/>
        <v>0.99044519899285821</v>
      </c>
    </row>
    <row r="291" spans="1:10" ht="38.25" x14ac:dyDescent="0.2">
      <c r="A291" s="32" t="s">
        <v>524</v>
      </c>
      <c r="B291" s="32" t="s">
        <v>18</v>
      </c>
      <c r="C291" s="32" t="s">
        <v>525</v>
      </c>
      <c r="D291" s="34" t="s">
        <v>25</v>
      </c>
      <c r="E291" s="33">
        <v>96</v>
      </c>
      <c r="F291" s="36">
        <v>14.43</v>
      </c>
      <c r="G291" s="36">
        <v>18.59</v>
      </c>
      <c r="H291" s="36">
        <v>1784.64</v>
      </c>
      <c r="I291" s="97">
        <v>1.4865999809933383E-4</v>
      </c>
      <c r="J291" s="186">
        <f t="shared" si="4"/>
        <v>0.99059385899095753</v>
      </c>
    </row>
    <row r="292" spans="1:10" x14ac:dyDescent="0.2">
      <c r="A292" s="32" t="s">
        <v>643</v>
      </c>
      <c r="B292" s="32" t="s">
        <v>23</v>
      </c>
      <c r="C292" s="32" t="s">
        <v>644</v>
      </c>
      <c r="D292" s="34" t="s">
        <v>25</v>
      </c>
      <c r="E292" s="33">
        <v>7</v>
      </c>
      <c r="F292" s="36">
        <v>193.66</v>
      </c>
      <c r="G292" s="36">
        <v>249.47</v>
      </c>
      <c r="H292" s="36">
        <v>1746.29</v>
      </c>
      <c r="I292" s="97">
        <v>1.4546545414250808E-4</v>
      </c>
      <c r="J292" s="186">
        <f t="shared" si="4"/>
        <v>0.99073932444510004</v>
      </c>
    </row>
    <row r="293" spans="1:10" ht="25.5" x14ac:dyDescent="0.2">
      <c r="A293" s="32" t="s">
        <v>486</v>
      </c>
      <c r="B293" s="32" t="s">
        <v>18</v>
      </c>
      <c r="C293" s="32" t="s">
        <v>487</v>
      </c>
      <c r="D293" s="34" t="s">
        <v>29</v>
      </c>
      <c r="E293" s="33">
        <v>24.49</v>
      </c>
      <c r="F293" s="36">
        <v>55.14</v>
      </c>
      <c r="G293" s="36">
        <v>71.03</v>
      </c>
      <c r="H293" s="36">
        <v>1739.52</v>
      </c>
      <c r="I293" s="97">
        <v>1.449015150919811E-4</v>
      </c>
      <c r="J293" s="186">
        <f t="shared" si="4"/>
        <v>0.99088422596019199</v>
      </c>
    </row>
    <row r="294" spans="1:10" ht="25.5" x14ac:dyDescent="0.2">
      <c r="A294" s="32" t="s">
        <v>147</v>
      </c>
      <c r="B294" s="32" t="s">
        <v>18</v>
      </c>
      <c r="C294" s="32" t="s">
        <v>148</v>
      </c>
      <c r="D294" s="34" t="s">
        <v>89</v>
      </c>
      <c r="E294" s="33">
        <v>93</v>
      </c>
      <c r="F294" s="36">
        <v>14.45</v>
      </c>
      <c r="G294" s="36">
        <v>18.61</v>
      </c>
      <c r="H294" s="36">
        <v>1730.73</v>
      </c>
      <c r="I294" s="97">
        <v>1.4416931062312849E-4</v>
      </c>
      <c r="J294" s="186">
        <f t="shared" si="4"/>
        <v>0.9910283952708151</v>
      </c>
    </row>
    <row r="295" spans="1:10" ht="25.5" x14ac:dyDescent="0.2">
      <c r="A295" s="32" t="s">
        <v>881</v>
      </c>
      <c r="B295" s="32" t="s">
        <v>18</v>
      </c>
      <c r="C295" s="32" t="s">
        <v>882</v>
      </c>
      <c r="D295" s="34" t="s">
        <v>89</v>
      </c>
      <c r="E295" s="33">
        <v>124.8</v>
      </c>
      <c r="F295" s="36">
        <v>10.67</v>
      </c>
      <c r="G295" s="36">
        <v>13.75</v>
      </c>
      <c r="H295" s="36">
        <v>1716</v>
      </c>
      <c r="I295" s="97">
        <v>1.4294230586474406E-4</v>
      </c>
      <c r="J295" s="186">
        <f t="shared" si="4"/>
        <v>0.99117133757667986</v>
      </c>
    </row>
    <row r="296" spans="1:10" ht="25.5" x14ac:dyDescent="0.2">
      <c r="A296" s="32" t="s">
        <v>330</v>
      </c>
      <c r="B296" s="32" t="s">
        <v>18</v>
      </c>
      <c r="C296" s="32" t="s">
        <v>331</v>
      </c>
      <c r="D296" s="34" t="s">
        <v>20</v>
      </c>
      <c r="E296" s="33">
        <v>70.790000000000006</v>
      </c>
      <c r="F296" s="36">
        <v>18.579999999999998</v>
      </c>
      <c r="G296" s="36">
        <v>23.93</v>
      </c>
      <c r="H296" s="36">
        <v>1694</v>
      </c>
      <c r="I296" s="97">
        <v>1.4110971219981143E-4</v>
      </c>
      <c r="J296" s="186">
        <f t="shared" si="4"/>
        <v>0.99131244728887968</v>
      </c>
    </row>
    <row r="297" spans="1:10" ht="25.5" x14ac:dyDescent="0.2">
      <c r="A297" s="32" t="s">
        <v>304</v>
      </c>
      <c r="B297" s="32" t="s">
        <v>18</v>
      </c>
      <c r="C297" s="32" t="s">
        <v>305</v>
      </c>
      <c r="D297" s="34" t="s">
        <v>20</v>
      </c>
      <c r="E297" s="33">
        <v>362.7</v>
      </c>
      <c r="F297" s="36">
        <v>3.61</v>
      </c>
      <c r="G297" s="36">
        <v>4.6500000000000004</v>
      </c>
      <c r="H297" s="36">
        <v>1686.56</v>
      </c>
      <c r="I297" s="97">
        <v>1.4048996234221602E-4</v>
      </c>
      <c r="J297" s="186">
        <f t="shared" si="4"/>
        <v>0.99145293725122186</v>
      </c>
    </row>
    <row r="298" spans="1:10" ht="25.5" x14ac:dyDescent="0.2">
      <c r="A298" s="32" t="s">
        <v>1187</v>
      </c>
      <c r="B298" s="32" t="s">
        <v>18</v>
      </c>
      <c r="C298" s="32" t="s">
        <v>1188</v>
      </c>
      <c r="D298" s="34" t="s">
        <v>25</v>
      </c>
      <c r="E298" s="33">
        <v>68</v>
      </c>
      <c r="F298" s="36">
        <v>18.96</v>
      </c>
      <c r="G298" s="36">
        <v>24.42</v>
      </c>
      <c r="H298" s="36">
        <v>1660.56</v>
      </c>
      <c r="I298" s="97">
        <v>1.3832416982911385E-4</v>
      </c>
      <c r="J298" s="186">
        <f t="shared" si="4"/>
        <v>0.99159126142105092</v>
      </c>
    </row>
    <row r="299" spans="1:10" x14ac:dyDescent="0.2">
      <c r="A299" s="32" t="s">
        <v>1265</v>
      </c>
      <c r="B299" s="32" t="s">
        <v>23</v>
      </c>
      <c r="C299" s="32" t="s">
        <v>1266</v>
      </c>
      <c r="D299" s="34" t="s">
        <v>25</v>
      </c>
      <c r="E299" s="33">
        <v>103</v>
      </c>
      <c r="F299" s="36">
        <v>11.16</v>
      </c>
      <c r="G299" s="36">
        <v>14.38</v>
      </c>
      <c r="H299" s="36">
        <v>1481.14</v>
      </c>
      <c r="I299" s="97">
        <v>1.2337853549446797E-4</v>
      </c>
      <c r="J299" s="186">
        <f t="shared" si="4"/>
        <v>0.99171463995654541</v>
      </c>
    </row>
    <row r="300" spans="1:10" x14ac:dyDescent="0.2">
      <c r="A300" s="32" t="s">
        <v>679</v>
      </c>
      <c r="B300" s="32" t="s">
        <v>23</v>
      </c>
      <c r="C300" s="32" t="s">
        <v>680</v>
      </c>
      <c r="D300" s="34" t="s">
        <v>61</v>
      </c>
      <c r="E300" s="33">
        <v>15</v>
      </c>
      <c r="F300" s="36">
        <v>74.69</v>
      </c>
      <c r="G300" s="36">
        <v>96.22</v>
      </c>
      <c r="H300" s="36">
        <v>1443.3</v>
      </c>
      <c r="I300" s="97">
        <v>1.2022647439078384E-4</v>
      </c>
      <c r="J300" s="186">
        <f t="shared" si="4"/>
        <v>0.99183486643093621</v>
      </c>
    </row>
    <row r="301" spans="1:10" ht="38.25" x14ac:dyDescent="0.2">
      <c r="A301" s="32" t="s">
        <v>515</v>
      </c>
      <c r="B301" s="32" t="s">
        <v>18</v>
      </c>
      <c r="C301" s="32" t="s">
        <v>516</v>
      </c>
      <c r="D301" s="34" t="s">
        <v>25</v>
      </c>
      <c r="E301" s="33">
        <v>22</v>
      </c>
      <c r="F301" s="36">
        <v>50.92</v>
      </c>
      <c r="G301" s="36">
        <v>65.599999999999994</v>
      </c>
      <c r="H301" s="36">
        <v>1443.2</v>
      </c>
      <c r="I301" s="97">
        <v>1.2021814441957961E-4</v>
      </c>
      <c r="J301" s="186">
        <f t="shared" si="4"/>
        <v>0.99195508457535575</v>
      </c>
    </row>
    <row r="302" spans="1:10" ht="51" x14ac:dyDescent="0.2">
      <c r="A302" s="32" t="s">
        <v>609</v>
      </c>
      <c r="B302" s="32" t="s">
        <v>23</v>
      </c>
      <c r="C302" s="32" t="s">
        <v>610</v>
      </c>
      <c r="D302" s="34" t="s">
        <v>25</v>
      </c>
      <c r="E302" s="33">
        <v>1</v>
      </c>
      <c r="F302" s="36">
        <v>1116.18</v>
      </c>
      <c r="G302" s="36">
        <v>1437.86</v>
      </c>
      <c r="H302" s="36">
        <v>1437.86</v>
      </c>
      <c r="I302" s="97">
        <v>1.1977332395727323E-4</v>
      </c>
      <c r="J302" s="186">
        <f t="shared" si="4"/>
        <v>0.99207485789931305</v>
      </c>
    </row>
    <row r="303" spans="1:10" ht="25.5" x14ac:dyDescent="0.2">
      <c r="A303" s="32" t="s">
        <v>110</v>
      </c>
      <c r="B303" s="32" t="s">
        <v>18</v>
      </c>
      <c r="C303" s="32" t="s">
        <v>111</v>
      </c>
      <c r="D303" s="34" t="s">
        <v>89</v>
      </c>
      <c r="E303" s="33">
        <v>100.8</v>
      </c>
      <c r="F303" s="36">
        <v>10.94</v>
      </c>
      <c r="G303" s="36">
        <v>14.09</v>
      </c>
      <c r="H303" s="36">
        <v>1420.27</v>
      </c>
      <c r="I303" s="97">
        <v>1.1830808202244757E-4</v>
      </c>
      <c r="J303" s="186">
        <f t="shared" si="4"/>
        <v>0.99219316598133545</v>
      </c>
    </row>
    <row r="304" spans="1:10" ht="25.5" x14ac:dyDescent="0.2">
      <c r="A304" s="32" t="s">
        <v>1296</v>
      </c>
      <c r="B304" s="32" t="s">
        <v>18</v>
      </c>
      <c r="C304" s="32" t="s">
        <v>1297</v>
      </c>
      <c r="D304" s="34" t="s">
        <v>25</v>
      </c>
      <c r="E304" s="33">
        <v>57</v>
      </c>
      <c r="F304" s="36">
        <v>19.11</v>
      </c>
      <c r="G304" s="36">
        <v>24.62</v>
      </c>
      <c r="H304" s="36">
        <v>1403.34</v>
      </c>
      <c r="I304" s="97">
        <v>1.1689781789756988E-4</v>
      </c>
      <c r="J304" s="186">
        <f t="shared" si="4"/>
        <v>0.99231006379923303</v>
      </c>
    </row>
    <row r="305" spans="1:10" x14ac:dyDescent="0.2">
      <c r="A305" s="32" t="s">
        <v>319</v>
      </c>
      <c r="B305" s="32" t="s">
        <v>18</v>
      </c>
      <c r="C305" s="32" t="s">
        <v>320</v>
      </c>
      <c r="D305" s="34" t="s">
        <v>29</v>
      </c>
      <c r="E305" s="33">
        <v>744.03</v>
      </c>
      <c r="F305" s="36">
        <v>1.46</v>
      </c>
      <c r="G305" s="36">
        <v>1.88</v>
      </c>
      <c r="H305" s="36">
        <v>1398.78</v>
      </c>
      <c r="I305" s="97">
        <v>1.1651797121065657E-4</v>
      </c>
      <c r="J305" s="186">
        <f t="shared" si="4"/>
        <v>0.99242658177044374</v>
      </c>
    </row>
    <row r="306" spans="1:10" ht="25.5" x14ac:dyDescent="0.2">
      <c r="A306" s="32" t="s">
        <v>327</v>
      </c>
      <c r="B306" s="32" t="s">
        <v>18</v>
      </c>
      <c r="C306" s="32" t="s">
        <v>328</v>
      </c>
      <c r="D306" s="34" t="s">
        <v>20</v>
      </c>
      <c r="E306" s="33">
        <v>70.790000000000006</v>
      </c>
      <c r="F306" s="36">
        <v>15.31</v>
      </c>
      <c r="G306" s="36">
        <v>19.72</v>
      </c>
      <c r="H306" s="36">
        <v>1395.98</v>
      </c>
      <c r="I306" s="97">
        <v>1.1628473201693788E-4</v>
      </c>
      <c r="J306" s="186">
        <f t="shared" si="4"/>
        <v>0.99254286650246071</v>
      </c>
    </row>
    <row r="307" spans="1:10" ht="25.5" x14ac:dyDescent="0.2">
      <c r="A307" s="32" t="s">
        <v>87</v>
      </c>
      <c r="B307" s="32" t="s">
        <v>18</v>
      </c>
      <c r="C307" s="32" t="s">
        <v>88</v>
      </c>
      <c r="D307" s="34" t="s">
        <v>89</v>
      </c>
      <c r="E307" s="33">
        <v>61.35</v>
      </c>
      <c r="F307" s="36">
        <v>17.64</v>
      </c>
      <c r="G307" s="36">
        <v>22.72</v>
      </c>
      <c r="H307" s="36">
        <v>1393.87</v>
      </c>
      <c r="I307" s="97">
        <v>1.1610896962452842E-4</v>
      </c>
      <c r="J307" s="186">
        <f t="shared" si="4"/>
        <v>0.99265897547208526</v>
      </c>
    </row>
    <row r="308" spans="1:10" ht="25.5" x14ac:dyDescent="0.2">
      <c r="A308" s="32" t="s">
        <v>837</v>
      </c>
      <c r="B308" s="32" t="s">
        <v>18</v>
      </c>
      <c r="C308" s="32" t="s">
        <v>838</v>
      </c>
      <c r="D308" s="34" t="s">
        <v>20</v>
      </c>
      <c r="E308" s="33">
        <v>618.01</v>
      </c>
      <c r="F308" s="36">
        <v>1.71</v>
      </c>
      <c r="G308" s="36">
        <v>2.2000000000000002</v>
      </c>
      <c r="H308" s="36">
        <v>1359.62</v>
      </c>
      <c r="I308" s="97">
        <v>1.1325595448707651E-4</v>
      </c>
      <c r="J308" s="186">
        <f t="shared" si="4"/>
        <v>0.99277223142657234</v>
      </c>
    </row>
    <row r="309" spans="1:10" ht="38.25" x14ac:dyDescent="0.2">
      <c r="A309" s="32" t="s">
        <v>1119</v>
      </c>
      <c r="B309" s="32" t="s">
        <v>18</v>
      </c>
      <c r="C309" s="32" t="s">
        <v>1120</v>
      </c>
      <c r="D309" s="34" t="s">
        <v>25</v>
      </c>
      <c r="E309" s="33">
        <v>183</v>
      </c>
      <c r="F309" s="36">
        <v>5.76</v>
      </c>
      <c r="G309" s="36">
        <v>7.42</v>
      </c>
      <c r="H309" s="36">
        <v>1357.86</v>
      </c>
      <c r="I309" s="97">
        <v>1.131093469938819E-4</v>
      </c>
      <c r="J309" s="186">
        <f t="shared" si="4"/>
        <v>0.99288534077356627</v>
      </c>
    </row>
    <row r="310" spans="1:10" ht="25.5" x14ac:dyDescent="0.2">
      <c r="A310" s="32" t="s">
        <v>1422</v>
      </c>
      <c r="B310" s="32" t="s">
        <v>18</v>
      </c>
      <c r="C310" s="32" t="s">
        <v>1423</v>
      </c>
      <c r="D310" s="34" t="s">
        <v>29</v>
      </c>
      <c r="E310" s="33">
        <v>94.3</v>
      </c>
      <c r="F310" s="36">
        <v>10.63</v>
      </c>
      <c r="G310" s="36">
        <v>13.69</v>
      </c>
      <c r="H310" s="36">
        <v>1290.97</v>
      </c>
      <c r="I310" s="97">
        <v>1.0753742925536633E-4</v>
      </c>
      <c r="J310" s="186">
        <f t="shared" si="4"/>
        <v>0.99299287820282167</v>
      </c>
    </row>
    <row r="311" spans="1:10" ht="25.5" x14ac:dyDescent="0.2">
      <c r="A311" s="32" t="s">
        <v>503</v>
      </c>
      <c r="B311" s="32" t="s">
        <v>18</v>
      </c>
      <c r="C311" s="32" t="s">
        <v>504</v>
      </c>
      <c r="D311" s="34" t="s">
        <v>25</v>
      </c>
      <c r="E311" s="33">
        <v>15</v>
      </c>
      <c r="F311" s="36">
        <v>64.430000000000007</v>
      </c>
      <c r="G311" s="36">
        <v>83</v>
      </c>
      <c r="H311" s="36">
        <v>1245</v>
      </c>
      <c r="I311" s="97">
        <v>1.0370814149277759E-4</v>
      </c>
      <c r="J311" s="186">
        <f t="shared" si="4"/>
        <v>0.99309658634431441</v>
      </c>
    </row>
    <row r="312" spans="1:10" ht="25.5" x14ac:dyDescent="0.2">
      <c r="A312" s="32" t="s">
        <v>1110</v>
      </c>
      <c r="B312" s="32" t="s">
        <v>18</v>
      </c>
      <c r="C312" s="32" t="s">
        <v>1111</v>
      </c>
      <c r="D312" s="34" t="s">
        <v>29</v>
      </c>
      <c r="E312" s="33">
        <v>37.04</v>
      </c>
      <c r="F312" s="36">
        <v>25.75</v>
      </c>
      <c r="G312" s="36">
        <v>33.17</v>
      </c>
      <c r="H312" s="36">
        <v>1228.6199999999999</v>
      </c>
      <c r="I312" s="97">
        <v>1.023436922095232E-4</v>
      </c>
      <c r="J312" s="186">
        <f t="shared" si="4"/>
        <v>0.99319893003652393</v>
      </c>
    </row>
    <row r="313" spans="1:10" ht="38.25" x14ac:dyDescent="0.2">
      <c r="A313" s="32" t="s">
        <v>1307</v>
      </c>
      <c r="B313" s="32" t="s">
        <v>18</v>
      </c>
      <c r="C313" s="32" t="s">
        <v>1308</v>
      </c>
      <c r="D313" s="34" t="s">
        <v>25</v>
      </c>
      <c r="E313" s="33">
        <v>53</v>
      </c>
      <c r="F313" s="36">
        <v>17.54</v>
      </c>
      <c r="G313" s="36">
        <v>22.6</v>
      </c>
      <c r="H313" s="36">
        <v>1197.8</v>
      </c>
      <c r="I313" s="97">
        <v>9.9776395084376701E-5</v>
      </c>
      <c r="J313" s="186">
        <f t="shared" si="4"/>
        <v>0.99329870643160834</v>
      </c>
    </row>
    <row r="314" spans="1:10" ht="25.5" x14ac:dyDescent="0.2">
      <c r="A314" s="32" t="s">
        <v>663</v>
      </c>
      <c r="B314" s="32" t="s">
        <v>18</v>
      </c>
      <c r="C314" s="32" t="s">
        <v>664</v>
      </c>
      <c r="D314" s="34" t="s">
        <v>25</v>
      </c>
      <c r="E314" s="33">
        <v>17</v>
      </c>
      <c r="F314" s="36">
        <v>53.98</v>
      </c>
      <c r="G314" s="36">
        <v>69.540000000000006</v>
      </c>
      <c r="H314" s="36">
        <v>1182.18</v>
      </c>
      <c r="I314" s="97">
        <v>9.8475253582274545E-5</v>
      </c>
      <c r="J314" s="186">
        <f t="shared" si="4"/>
        <v>0.99339718168519064</v>
      </c>
    </row>
    <row r="315" spans="1:10" ht="25.5" x14ac:dyDescent="0.2">
      <c r="A315" s="32" t="s">
        <v>1202</v>
      </c>
      <c r="B315" s="32" t="s">
        <v>18</v>
      </c>
      <c r="C315" s="32" t="s">
        <v>1203</v>
      </c>
      <c r="D315" s="34" t="s">
        <v>25</v>
      </c>
      <c r="E315" s="33">
        <v>30</v>
      </c>
      <c r="F315" s="36">
        <v>30.41</v>
      </c>
      <c r="G315" s="36">
        <v>39.17</v>
      </c>
      <c r="H315" s="36">
        <v>1175.0999999999999</v>
      </c>
      <c r="I315" s="97">
        <v>9.7885491621014408E-5</v>
      </c>
      <c r="J315" s="186">
        <f t="shared" si="4"/>
        <v>0.99349506717681169</v>
      </c>
    </row>
    <row r="316" spans="1:10" x14ac:dyDescent="0.2">
      <c r="A316" s="32" t="s">
        <v>1386</v>
      </c>
      <c r="B316" s="32" t="s">
        <v>23</v>
      </c>
      <c r="C316" s="32" t="s">
        <v>1387</v>
      </c>
      <c r="D316" s="34" t="s">
        <v>25</v>
      </c>
      <c r="E316" s="33">
        <v>5</v>
      </c>
      <c r="F316" s="36">
        <v>180.84</v>
      </c>
      <c r="G316" s="36">
        <v>232.96</v>
      </c>
      <c r="H316" s="36">
        <v>1164.8</v>
      </c>
      <c r="I316" s="97">
        <v>9.7027504586977769E-5</v>
      </c>
      <c r="J316" s="186">
        <f t="shared" si="4"/>
        <v>0.99359209468139864</v>
      </c>
    </row>
    <row r="317" spans="1:10" ht="25.5" x14ac:dyDescent="0.2">
      <c r="A317" s="32" t="s">
        <v>727</v>
      </c>
      <c r="B317" s="32" t="s">
        <v>18</v>
      </c>
      <c r="C317" s="32" t="s">
        <v>728</v>
      </c>
      <c r="D317" s="34" t="s">
        <v>25</v>
      </c>
      <c r="E317" s="33">
        <v>60</v>
      </c>
      <c r="F317" s="36">
        <v>14.94</v>
      </c>
      <c r="G317" s="36">
        <v>19.25</v>
      </c>
      <c r="H317" s="36">
        <v>1155</v>
      </c>
      <c r="I317" s="97">
        <v>9.6211167408962334E-5</v>
      </c>
      <c r="J317" s="186">
        <f t="shared" si="4"/>
        <v>0.99368830584880763</v>
      </c>
    </row>
    <row r="318" spans="1:10" ht="25.5" x14ac:dyDescent="0.2">
      <c r="A318" s="32" t="s">
        <v>747</v>
      </c>
      <c r="B318" s="32" t="s">
        <v>18</v>
      </c>
      <c r="C318" s="32" t="s">
        <v>748</v>
      </c>
      <c r="D318" s="34" t="s">
        <v>25</v>
      </c>
      <c r="E318" s="33">
        <v>60</v>
      </c>
      <c r="F318" s="36">
        <v>14.56</v>
      </c>
      <c r="G318" s="36">
        <v>18.760000000000002</v>
      </c>
      <c r="H318" s="36">
        <v>1125.5999999999999</v>
      </c>
      <c r="I318" s="97">
        <v>9.3762155874916017E-5</v>
      </c>
      <c r="J318" s="186">
        <f t="shared" si="4"/>
        <v>0.9937820680046825</v>
      </c>
    </row>
    <row r="319" spans="1:10" ht="25.5" x14ac:dyDescent="0.2">
      <c r="A319" s="32" t="s">
        <v>45</v>
      </c>
      <c r="B319" s="32" t="s">
        <v>18</v>
      </c>
      <c r="C319" s="32" t="s">
        <v>46</v>
      </c>
      <c r="D319" s="34" t="s">
        <v>29</v>
      </c>
      <c r="E319" s="33">
        <v>102.15</v>
      </c>
      <c r="F319" s="36">
        <v>8.4499999999999993</v>
      </c>
      <c r="G319" s="36">
        <v>10.89</v>
      </c>
      <c r="H319" s="36">
        <v>1112.4100000000001</v>
      </c>
      <c r="I319" s="97">
        <v>9.2663432673076882E-5</v>
      </c>
      <c r="J319" s="186">
        <f t="shared" si="4"/>
        <v>0.99387473143735561</v>
      </c>
    </row>
    <row r="320" spans="1:10" ht="25.5" x14ac:dyDescent="0.2">
      <c r="A320" s="32" t="s">
        <v>1220</v>
      </c>
      <c r="B320" s="32" t="s">
        <v>18</v>
      </c>
      <c r="C320" s="32" t="s">
        <v>1221</v>
      </c>
      <c r="D320" s="34" t="s">
        <v>25</v>
      </c>
      <c r="E320" s="33">
        <v>95</v>
      </c>
      <c r="F320" s="36">
        <v>9.06</v>
      </c>
      <c r="G320" s="36">
        <v>11.67</v>
      </c>
      <c r="H320" s="36">
        <v>1108.6500000000001</v>
      </c>
      <c r="I320" s="97">
        <v>9.2350225755797501E-5</v>
      </c>
      <c r="J320" s="186">
        <f t="shared" si="4"/>
        <v>0.99396708166311143</v>
      </c>
    </row>
    <row r="321" spans="1:10" ht="25.5" x14ac:dyDescent="0.2">
      <c r="A321" s="32" t="s">
        <v>1133</v>
      </c>
      <c r="B321" s="32" t="s">
        <v>18</v>
      </c>
      <c r="C321" s="32" t="s">
        <v>1134</v>
      </c>
      <c r="D321" s="34" t="s">
        <v>25</v>
      </c>
      <c r="E321" s="33">
        <v>118</v>
      </c>
      <c r="F321" s="36">
        <v>7.11</v>
      </c>
      <c r="G321" s="36">
        <v>9.16</v>
      </c>
      <c r="H321" s="36">
        <v>1080.8800000000001</v>
      </c>
      <c r="I321" s="97">
        <v>9.0036992752380278E-5</v>
      </c>
      <c r="J321" s="186">
        <f t="shared" si="4"/>
        <v>0.99405711865586377</v>
      </c>
    </row>
    <row r="322" spans="1:10" ht="25.5" x14ac:dyDescent="0.2">
      <c r="A322" s="32" t="s">
        <v>709</v>
      </c>
      <c r="B322" s="32" t="s">
        <v>18</v>
      </c>
      <c r="C322" s="32" t="s">
        <v>710</v>
      </c>
      <c r="D322" s="34" t="s">
        <v>25</v>
      </c>
      <c r="E322" s="33">
        <v>14</v>
      </c>
      <c r="F322" s="36">
        <v>59.64</v>
      </c>
      <c r="G322" s="36">
        <v>76.83</v>
      </c>
      <c r="H322" s="36">
        <v>1075.6199999999999</v>
      </c>
      <c r="I322" s="97">
        <v>8.9598836267037286E-5</v>
      </c>
      <c r="J322" s="186">
        <f t="shared" si="4"/>
        <v>0.99414671749213079</v>
      </c>
    </row>
    <row r="323" spans="1:10" ht="25.5" x14ac:dyDescent="0.2">
      <c r="A323" s="32" t="s">
        <v>1428</v>
      </c>
      <c r="B323" s="32" t="s">
        <v>18</v>
      </c>
      <c r="C323" s="32" t="s">
        <v>1429</v>
      </c>
      <c r="D323" s="34" t="s">
        <v>29</v>
      </c>
      <c r="E323" s="33">
        <v>54.6</v>
      </c>
      <c r="F323" s="36">
        <v>15.17</v>
      </c>
      <c r="G323" s="36">
        <v>19.54</v>
      </c>
      <c r="H323" s="36">
        <v>1066.8800000000001</v>
      </c>
      <c r="I323" s="97">
        <v>8.8870796783786798E-5</v>
      </c>
      <c r="J323" s="186">
        <f t="shared" si="4"/>
        <v>0.99423558828891456</v>
      </c>
    </row>
    <row r="324" spans="1:10" ht="38.25" x14ac:dyDescent="0.2">
      <c r="A324" s="32" t="s">
        <v>251</v>
      </c>
      <c r="B324" s="32" t="s">
        <v>23</v>
      </c>
      <c r="C324" s="32" t="s">
        <v>252</v>
      </c>
      <c r="D324" s="34" t="s">
        <v>25</v>
      </c>
      <c r="E324" s="33">
        <v>1</v>
      </c>
      <c r="F324" s="36">
        <v>820.11</v>
      </c>
      <c r="G324" s="36">
        <v>1056.47</v>
      </c>
      <c r="H324" s="36">
        <v>1056.47</v>
      </c>
      <c r="I324" s="97">
        <v>8.80036467814255E-5</v>
      </c>
      <c r="J324" s="186">
        <f t="shared" si="4"/>
        <v>0.99432359193569597</v>
      </c>
    </row>
    <row r="325" spans="1:10" ht="25.5" x14ac:dyDescent="0.2">
      <c r="A325" s="32" t="s">
        <v>744</v>
      </c>
      <c r="B325" s="32" t="s">
        <v>18</v>
      </c>
      <c r="C325" s="32" t="s">
        <v>745</v>
      </c>
      <c r="D325" s="34" t="s">
        <v>25</v>
      </c>
      <c r="E325" s="33">
        <v>27</v>
      </c>
      <c r="F325" s="36">
        <v>30.32</v>
      </c>
      <c r="G325" s="36">
        <v>39.06</v>
      </c>
      <c r="H325" s="36">
        <v>1054.6199999999999</v>
      </c>
      <c r="I325" s="97">
        <v>8.7849542314147059E-5</v>
      </c>
      <c r="J325" s="186">
        <f t="shared" si="4"/>
        <v>0.99441144147801008</v>
      </c>
    </row>
    <row r="326" spans="1:10" ht="25.5" x14ac:dyDescent="0.2">
      <c r="A326" s="32" t="s">
        <v>993</v>
      </c>
      <c r="B326" s="32" t="s">
        <v>23</v>
      </c>
      <c r="C326" s="32" t="s">
        <v>994</v>
      </c>
      <c r="D326" s="34" t="s">
        <v>25</v>
      </c>
      <c r="E326" s="33">
        <v>4</v>
      </c>
      <c r="F326" s="36">
        <v>192.9</v>
      </c>
      <c r="G326" s="36">
        <v>248.49</v>
      </c>
      <c r="H326" s="36">
        <v>993.96</v>
      </c>
      <c r="I326" s="97">
        <v>8.2796581781655591E-5</v>
      </c>
      <c r="J326" s="186">
        <f t="shared" si="4"/>
        <v>0.99449423805979176</v>
      </c>
    </row>
    <row r="327" spans="1:10" ht="25.5" x14ac:dyDescent="0.2">
      <c r="A327" s="32" t="s">
        <v>688</v>
      </c>
      <c r="B327" s="32" t="s">
        <v>18</v>
      </c>
      <c r="C327" s="32" t="s">
        <v>689</v>
      </c>
      <c r="D327" s="34" t="s">
        <v>25</v>
      </c>
      <c r="E327" s="33">
        <v>17</v>
      </c>
      <c r="F327" s="36">
        <v>45.25</v>
      </c>
      <c r="G327" s="36">
        <v>58.29</v>
      </c>
      <c r="H327" s="36">
        <v>990.93</v>
      </c>
      <c r="I327" s="97">
        <v>8.2544183654167138E-5</v>
      </c>
      <c r="J327" s="186">
        <f t="shared" si="4"/>
        <v>0.99457678224344592</v>
      </c>
    </row>
    <row r="328" spans="1:10" ht="38.25" x14ac:dyDescent="0.2">
      <c r="A328" s="32" t="s">
        <v>703</v>
      </c>
      <c r="B328" s="32" t="s">
        <v>18</v>
      </c>
      <c r="C328" s="32" t="s">
        <v>704</v>
      </c>
      <c r="D328" s="34" t="s">
        <v>25</v>
      </c>
      <c r="E328" s="33">
        <v>1</v>
      </c>
      <c r="F328" s="36">
        <v>753.1</v>
      </c>
      <c r="G328" s="36">
        <v>970.14</v>
      </c>
      <c r="H328" s="36">
        <v>970.14</v>
      </c>
      <c r="I328" s="97">
        <v>8.0812382640805825E-5</v>
      </c>
      <c r="J328" s="186">
        <f t="shared" si="4"/>
        <v>0.99465759462608672</v>
      </c>
    </row>
    <row r="329" spans="1:10" ht="38.25" x14ac:dyDescent="0.2">
      <c r="A329" s="32" t="s">
        <v>703</v>
      </c>
      <c r="B329" s="32" t="s">
        <v>18</v>
      </c>
      <c r="C329" s="32" t="s">
        <v>704</v>
      </c>
      <c r="D329" s="34" t="s">
        <v>25</v>
      </c>
      <c r="E329" s="33">
        <v>1</v>
      </c>
      <c r="F329" s="36">
        <v>753.1</v>
      </c>
      <c r="G329" s="36">
        <v>970.14</v>
      </c>
      <c r="H329" s="36">
        <v>970.14</v>
      </c>
      <c r="I329" s="97">
        <v>8.0812382640805825E-5</v>
      </c>
      <c r="J329" s="186">
        <f t="shared" si="4"/>
        <v>0.99473840700872751</v>
      </c>
    </row>
    <row r="330" spans="1:10" ht="25.5" x14ac:dyDescent="0.2">
      <c r="A330" s="32" t="s">
        <v>1284</v>
      </c>
      <c r="B330" s="32" t="s">
        <v>23</v>
      </c>
      <c r="C330" s="32" t="s">
        <v>1285</v>
      </c>
      <c r="D330" s="34" t="s">
        <v>61</v>
      </c>
      <c r="E330" s="33">
        <v>42</v>
      </c>
      <c r="F330" s="36">
        <v>17.920000000000002</v>
      </c>
      <c r="G330" s="36">
        <v>23.08</v>
      </c>
      <c r="H330" s="36">
        <v>969.36</v>
      </c>
      <c r="I330" s="97">
        <v>8.0747408865412763E-5</v>
      </c>
      <c r="J330" s="186">
        <f t="shared" si="4"/>
        <v>0.99481915441759294</v>
      </c>
    </row>
    <row r="331" spans="1:10" ht="38.25" x14ac:dyDescent="0.2">
      <c r="A331" s="32" t="s">
        <v>254</v>
      </c>
      <c r="B331" s="32" t="s">
        <v>23</v>
      </c>
      <c r="C331" s="32" t="s">
        <v>255</v>
      </c>
      <c r="D331" s="34" t="s">
        <v>25</v>
      </c>
      <c r="E331" s="33">
        <v>1</v>
      </c>
      <c r="F331" s="36">
        <v>750.4</v>
      </c>
      <c r="G331" s="36">
        <v>966.67</v>
      </c>
      <c r="H331" s="36">
        <v>966.67</v>
      </c>
      <c r="I331" s="97">
        <v>8.0523332640018721E-5</v>
      </c>
      <c r="J331" s="186">
        <f t="shared" si="4"/>
        <v>0.99489967775023291</v>
      </c>
    </row>
    <row r="332" spans="1:10" x14ac:dyDescent="0.2">
      <c r="A332" s="32" t="s">
        <v>806</v>
      </c>
      <c r="B332" s="32" t="s">
        <v>18</v>
      </c>
      <c r="C332" s="32" t="s">
        <v>807</v>
      </c>
      <c r="D332" s="34" t="s">
        <v>20</v>
      </c>
      <c r="E332" s="33">
        <v>85.68</v>
      </c>
      <c r="F332" s="36">
        <v>8.7100000000000009</v>
      </c>
      <c r="G332" s="36">
        <v>11.22</v>
      </c>
      <c r="H332" s="36">
        <v>961.33</v>
      </c>
      <c r="I332" s="97">
        <v>8.0078512177712353E-5</v>
      </c>
      <c r="J332" s="186">
        <f t="shared" si="4"/>
        <v>0.99497975626241064</v>
      </c>
    </row>
    <row r="333" spans="1:10" ht="25.5" x14ac:dyDescent="0.2">
      <c r="A333" s="32" t="s">
        <v>133</v>
      </c>
      <c r="B333" s="32" t="s">
        <v>18</v>
      </c>
      <c r="C333" s="32" t="s">
        <v>134</v>
      </c>
      <c r="D333" s="34" t="s">
        <v>29</v>
      </c>
      <c r="E333" s="33">
        <v>18.52</v>
      </c>
      <c r="F333" s="36">
        <v>40.25</v>
      </c>
      <c r="G333" s="36">
        <v>51.85</v>
      </c>
      <c r="H333" s="36">
        <v>960.26</v>
      </c>
      <c r="I333" s="97">
        <v>7.9989381485826987E-5</v>
      </c>
      <c r="J333" s="186">
        <f t="shared" si="4"/>
        <v>0.99505974564389643</v>
      </c>
    </row>
    <row r="334" spans="1:10" ht="25.5" x14ac:dyDescent="0.2">
      <c r="A334" s="32" t="s">
        <v>666</v>
      </c>
      <c r="B334" s="32" t="s">
        <v>18</v>
      </c>
      <c r="C334" s="32" t="s">
        <v>667</v>
      </c>
      <c r="D334" s="34" t="s">
        <v>25</v>
      </c>
      <c r="E334" s="33">
        <v>18</v>
      </c>
      <c r="F334" s="36">
        <v>40.83</v>
      </c>
      <c r="G334" s="36">
        <v>52.6</v>
      </c>
      <c r="H334" s="36">
        <v>946.8</v>
      </c>
      <c r="I334" s="97">
        <v>7.8868167361736399E-5</v>
      </c>
      <c r="J334" s="186">
        <f t="shared" ref="J334:J397" si="5">I334+J333</f>
        <v>0.99513861381125812</v>
      </c>
    </row>
    <row r="335" spans="1:10" ht="38.25" x14ac:dyDescent="0.2">
      <c r="A335" s="32" t="s">
        <v>700</v>
      </c>
      <c r="B335" s="32" t="s">
        <v>18</v>
      </c>
      <c r="C335" s="32" t="s">
        <v>701</v>
      </c>
      <c r="D335" s="34" t="s">
        <v>25</v>
      </c>
      <c r="E335" s="33">
        <v>1</v>
      </c>
      <c r="F335" s="36">
        <v>720.29</v>
      </c>
      <c r="G335" s="36">
        <v>927.88</v>
      </c>
      <c r="H335" s="36">
        <v>927.88</v>
      </c>
      <c r="I335" s="97">
        <v>7.7292136809894351E-5</v>
      </c>
      <c r="J335" s="186">
        <f t="shared" si="5"/>
        <v>0.99521590594806797</v>
      </c>
    </row>
    <row r="336" spans="1:10" ht="25.5" x14ac:dyDescent="0.2">
      <c r="A336" s="32" t="s">
        <v>483</v>
      </c>
      <c r="B336" s="32" t="s">
        <v>18</v>
      </c>
      <c r="C336" s="32" t="s">
        <v>484</v>
      </c>
      <c r="D336" s="34" t="s">
        <v>29</v>
      </c>
      <c r="E336" s="33">
        <v>26.69</v>
      </c>
      <c r="F336" s="36">
        <v>26.95</v>
      </c>
      <c r="G336" s="36">
        <v>34.72</v>
      </c>
      <c r="H336" s="36">
        <v>926.68</v>
      </c>
      <c r="I336" s="97">
        <v>7.7192177155443475E-5</v>
      </c>
      <c r="J336" s="186">
        <f t="shared" si="5"/>
        <v>0.99529309812522337</v>
      </c>
    </row>
    <row r="337" spans="1:10" ht="25.5" x14ac:dyDescent="0.2">
      <c r="A337" s="32" t="s">
        <v>503</v>
      </c>
      <c r="B337" s="32" t="s">
        <v>18</v>
      </c>
      <c r="C337" s="32" t="s">
        <v>504</v>
      </c>
      <c r="D337" s="34" t="s">
        <v>25</v>
      </c>
      <c r="E337" s="33">
        <v>11</v>
      </c>
      <c r="F337" s="36">
        <v>64.430000000000007</v>
      </c>
      <c r="G337" s="36">
        <v>83</v>
      </c>
      <c r="H337" s="36">
        <v>913</v>
      </c>
      <c r="I337" s="97">
        <v>7.6052637094703568E-5</v>
      </c>
      <c r="J337" s="186">
        <f t="shared" si="5"/>
        <v>0.99536915076231813</v>
      </c>
    </row>
    <row r="338" spans="1:10" ht="25.5" x14ac:dyDescent="0.2">
      <c r="A338" s="32" t="s">
        <v>619</v>
      </c>
      <c r="B338" s="32" t="s">
        <v>18</v>
      </c>
      <c r="C338" s="32" t="s">
        <v>620</v>
      </c>
      <c r="D338" s="34" t="s">
        <v>29</v>
      </c>
      <c r="E338" s="33">
        <v>142.5</v>
      </c>
      <c r="F338" s="36">
        <v>4.97</v>
      </c>
      <c r="G338" s="36">
        <v>6.4</v>
      </c>
      <c r="H338" s="36">
        <v>912</v>
      </c>
      <c r="I338" s="97">
        <v>7.5969337382661173E-5</v>
      </c>
      <c r="J338" s="186">
        <f t="shared" si="5"/>
        <v>0.99544512009970076</v>
      </c>
    </row>
    <row r="339" spans="1:10" ht="25.5" x14ac:dyDescent="0.2">
      <c r="A339" s="32" t="s">
        <v>477</v>
      </c>
      <c r="B339" s="32" t="s">
        <v>18</v>
      </c>
      <c r="C339" s="32" t="s">
        <v>478</v>
      </c>
      <c r="D339" s="34" t="s">
        <v>29</v>
      </c>
      <c r="E339" s="33">
        <v>52.41</v>
      </c>
      <c r="F339" s="36">
        <v>13.08</v>
      </c>
      <c r="G339" s="36">
        <v>16.850000000000001</v>
      </c>
      <c r="H339" s="36">
        <v>883.11</v>
      </c>
      <c r="I339" s="97">
        <v>7.3562808701756478E-5</v>
      </c>
      <c r="J339" s="186">
        <f t="shared" si="5"/>
        <v>0.99551868290840251</v>
      </c>
    </row>
    <row r="340" spans="1:10" x14ac:dyDescent="0.2">
      <c r="A340" s="32" t="s">
        <v>809</v>
      </c>
      <c r="B340" s="32" t="s">
        <v>18</v>
      </c>
      <c r="C340" s="32" t="s">
        <v>810</v>
      </c>
      <c r="D340" s="34" t="s">
        <v>25</v>
      </c>
      <c r="E340" s="33">
        <v>56</v>
      </c>
      <c r="F340" s="36">
        <v>12.19</v>
      </c>
      <c r="G340" s="36">
        <v>15.7</v>
      </c>
      <c r="H340" s="36">
        <v>879.2</v>
      </c>
      <c r="I340" s="97">
        <v>7.3237106827670737E-5</v>
      </c>
      <c r="J340" s="186">
        <f t="shared" si="5"/>
        <v>0.99559192001523023</v>
      </c>
    </row>
    <row r="341" spans="1:10" ht="25.5" x14ac:dyDescent="0.2">
      <c r="A341" s="32" t="s">
        <v>1122</v>
      </c>
      <c r="B341" s="32" t="s">
        <v>18</v>
      </c>
      <c r="C341" s="32" t="s">
        <v>1123</v>
      </c>
      <c r="D341" s="34" t="s">
        <v>25</v>
      </c>
      <c r="E341" s="33">
        <v>134</v>
      </c>
      <c r="F341" s="36">
        <v>5.03</v>
      </c>
      <c r="G341" s="36">
        <v>6.48</v>
      </c>
      <c r="H341" s="36">
        <v>868.32</v>
      </c>
      <c r="I341" s="97">
        <v>7.2330805960649504E-5</v>
      </c>
      <c r="J341" s="186">
        <f t="shared" si="5"/>
        <v>0.99566425082119092</v>
      </c>
    </row>
    <row r="342" spans="1:10" ht="38.25" x14ac:dyDescent="0.2">
      <c r="A342" s="32" t="s">
        <v>1229</v>
      </c>
      <c r="B342" s="32" t="s">
        <v>18</v>
      </c>
      <c r="C342" s="32" t="s">
        <v>1230</v>
      </c>
      <c r="D342" s="34" t="s">
        <v>25</v>
      </c>
      <c r="E342" s="33">
        <v>28</v>
      </c>
      <c r="F342" s="36">
        <v>23.61</v>
      </c>
      <c r="G342" s="36">
        <v>30.41</v>
      </c>
      <c r="H342" s="36">
        <v>851.48</v>
      </c>
      <c r="I342" s="97">
        <v>7.0928038809855634E-5</v>
      </c>
      <c r="J342" s="186">
        <f t="shared" si="5"/>
        <v>0.99573517886000074</v>
      </c>
    </row>
    <row r="343" spans="1:10" ht="25.5" x14ac:dyDescent="0.2">
      <c r="A343" s="32" t="s">
        <v>1136</v>
      </c>
      <c r="B343" s="32" t="s">
        <v>18</v>
      </c>
      <c r="C343" s="32" t="s">
        <v>1137</v>
      </c>
      <c r="D343" s="34" t="s">
        <v>25</v>
      </c>
      <c r="E343" s="33">
        <v>58</v>
      </c>
      <c r="F343" s="36">
        <v>11.16</v>
      </c>
      <c r="G343" s="36">
        <v>14.38</v>
      </c>
      <c r="H343" s="36">
        <v>834.04</v>
      </c>
      <c r="I343" s="97">
        <v>6.947529183183632E-5</v>
      </c>
      <c r="J343" s="186">
        <f t="shared" si="5"/>
        <v>0.99580465415183261</v>
      </c>
    </row>
    <row r="344" spans="1:10" ht="25.5" x14ac:dyDescent="0.2">
      <c r="A344" s="32" t="s">
        <v>1353</v>
      </c>
      <c r="B344" s="32" t="s">
        <v>18</v>
      </c>
      <c r="C344" s="32" t="s">
        <v>1354</v>
      </c>
      <c r="D344" s="34" t="s">
        <v>25</v>
      </c>
      <c r="E344" s="33">
        <v>23</v>
      </c>
      <c r="F344" s="36">
        <v>27.74</v>
      </c>
      <c r="G344" s="36">
        <v>35.729999999999997</v>
      </c>
      <c r="H344" s="36">
        <v>821.79</v>
      </c>
      <c r="I344" s="97">
        <v>6.8454870359317026E-5</v>
      </c>
      <c r="J344" s="186">
        <f t="shared" si="5"/>
        <v>0.99587310902219195</v>
      </c>
    </row>
    <row r="345" spans="1:10" ht="51" x14ac:dyDescent="0.2">
      <c r="A345" s="32" t="s">
        <v>282</v>
      </c>
      <c r="B345" s="32" t="s">
        <v>23</v>
      </c>
      <c r="C345" s="32" t="s">
        <v>283</v>
      </c>
      <c r="D345" s="34" t="s">
        <v>20</v>
      </c>
      <c r="E345" s="33">
        <v>0.5</v>
      </c>
      <c r="F345" s="36">
        <v>1272.77</v>
      </c>
      <c r="G345" s="36">
        <v>1639.58</v>
      </c>
      <c r="H345" s="36">
        <v>819.79</v>
      </c>
      <c r="I345" s="97">
        <v>6.8288270935232238E-5</v>
      </c>
      <c r="J345" s="186">
        <f t="shared" si="5"/>
        <v>0.99594139729312714</v>
      </c>
    </row>
    <row r="346" spans="1:10" ht="38.25" x14ac:dyDescent="0.2">
      <c r="A346" s="32" t="s">
        <v>527</v>
      </c>
      <c r="B346" s="32" t="s">
        <v>18</v>
      </c>
      <c r="C346" s="32" t="s">
        <v>528</v>
      </c>
      <c r="D346" s="34" t="s">
        <v>25</v>
      </c>
      <c r="E346" s="33">
        <v>59</v>
      </c>
      <c r="F346" s="36">
        <v>10.49</v>
      </c>
      <c r="G346" s="36">
        <v>13.51</v>
      </c>
      <c r="H346" s="36">
        <v>797.09</v>
      </c>
      <c r="I346" s="97">
        <v>6.6397367471869958E-5</v>
      </c>
      <c r="J346" s="186">
        <f t="shared" si="5"/>
        <v>0.99600779466059897</v>
      </c>
    </row>
    <row r="347" spans="1:10" x14ac:dyDescent="0.2">
      <c r="A347" s="32" t="s">
        <v>753</v>
      </c>
      <c r="B347" s="32" t="s">
        <v>23</v>
      </c>
      <c r="C347" s="32" t="s">
        <v>754</v>
      </c>
      <c r="D347" s="34" t="s">
        <v>25</v>
      </c>
      <c r="E347" s="33">
        <v>6</v>
      </c>
      <c r="F347" s="36">
        <v>102.61</v>
      </c>
      <c r="G347" s="36">
        <v>132.18</v>
      </c>
      <c r="H347" s="36">
        <v>793.08</v>
      </c>
      <c r="I347" s="97">
        <v>6.6063335626579962E-5</v>
      </c>
      <c r="J347" s="186">
        <f t="shared" si="5"/>
        <v>0.9960738579962255</v>
      </c>
    </row>
    <row r="348" spans="1:10" ht="38.25" x14ac:dyDescent="0.2">
      <c r="A348" s="32" t="s">
        <v>128</v>
      </c>
      <c r="B348" s="32" t="s">
        <v>18</v>
      </c>
      <c r="C348" s="32" t="s">
        <v>129</v>
      </c>
      <c r="D348" s="34" t="s">
        <v>37</v>
      </c>
      <c r="E348" s="33">
        <v>0.9</v>
      </c>
      <c r="F348" s="36">
        <v>674.3</v>
      </c>
      <c r="G348" s="36">
        <v>868.63</v>
      </c>
      <c r="H348" s="36">
        <v>781.77</v>
      </c>
      <c r="I348" s="97">
        <v>6.512121588338051E-5</v>
      </c>
      <c r="J348" s="186">
        <f t="shared" si="5"/>
        <v>0.99613897921210892</v>
      </c>
    </row>
    <row r="349" spans="1:10" ht="25.5" x14ac:dyDescent="0.2">
      <c r="A349" s="32" t="s">
        <v>30</v>
      </c>
      <c r="B349" s="32" t="s">
        <v>18</v>
      </c>
      <c r="C349" s="32" t="s">
        <v>31</v>
      </c>
      <c r="D349" s="34" t="s">
        <v>20</v>
      </c>
      <c r="E349" s="33">
        <v>984.45</v>
      </c>
      <c r="F349" s="36">
        <v>0.61</v>
      </c>
      <c r="G349" s="36">
        <v>0.79</v>
      </c>
      <c r="H349" s="36">
        <v>777.72</v>
      </c>
      <c r="I349" s="97">
        <v>6.4783852049608826E-5</v>
      </c>
      <c r="J349" s="186">
        <f t="shared" si="5"/>
        <v>0.99620376306415848</v>
      </c>
    </row>
    <row r="350" spans="1:10" ht="25.5" x14ac:dyDescent="0.2">
      <c r="A350" s="32" t="s">
        <v>316</v>
      </c>
      <c r="B350" s="32" t="s">
        <v>18</v>
      </c>
      <c r="C350" s="32" t="s">
        <v>317</v>
      </c>
      <c r="D350" s="34" t="s">
        <v>20</v>
      </c>
      <c r="E350" s="33">
        <v>44.8</v>
      </c>
      <c r="F350" s="36">
        <v>13.22</v>
      </c>
      <c r="G350" s="36">
        <v>17.03</v>
      </c>
      <c r="H350" s="36">
        <v>762.94</v>
      </c>
      <c r="I350" s="97">
        <v>6.3552682305622284E-5</v>
      </c>
      <c r="J350" s="186">
        <f t="shared" si="5"/>
        <v>0.9962673157464641</v>
      </c>
    </row>
    <row r="351" spans="1:10" ht="25.5" x14ac:dyDescent="0.2">
      <c r="A351" s="32" t="s">
        <v>133</v>
      </c>
      <c r="B351" s="32" t="s">
        <v>18</v>
      </c>
      <c r="C351" s="32" t="s">
        <v>134</v>
      </c>
      <c r="D351" s="34" t="s">
        <v>29</v>
      </c>
      <c r="E351" s="33">
        <v>14.7</v>
      </c>
      <c r="F351" s="36">
        <v>40.25</v>
      </c>
      <c r="G351" s="36">
        <v>51.85</v>
      </c>
      <c r="H351" s="36">
        <v>762.2</v>
      </c>
      <c r="I351" s="97">
        <v>6.349104051871091E-5</v>
      </c>
      <c r="J351" s="186">
        <f t="shared" si="5"/>
        <v>0.99633080678698283</v>
      </c>
    </row>
    <row r="352" spans="1:10" ht="38.25" x14ac:dyDescent="0.2">
      <c r="A352" s="32" t="s">
        <v>1301</v>
      </c>
      <c r="B352" s="32" t="s">
        <v>18</v>
      </c>
      <c r="C352" s="32" t="s">
        <v>1302</v>
      </c>
      <c r="D352" s="34" t="s">
        <v>25</v>
      </c>
      <c r="E352" s="33">
        <v>15</v>
      </c>
      <c r="F352" s="36">
        <v>39.4</v>
      </c>
      <c r="G352" s="36">
        <v>50.76</v>
      </c>
      <c r="H352" s="36">
        <v>761.4</v>
      </c>
      <c r="I352" s="97">
        <v>6.3424400749076984E-5</v>
      </c>
      <c r="J352" s="186">
        <f t="shared" si="5"/>
        <v>0.99639423118773185</v>
      </c>
    </row>
    <row r="353" spans="1:10" ht="38.25" x14ac:dyDescent="0.2">
      <c r="A353" s="32" t="s">
        <v>1223</v>
      </c>
      <c r="B353" s="32" t="s">
        <v>18</v>
      </c>
      <c r="C353" s="32" t="s">
        <v>1224</v>
      </c>
      <c r="D353" s="34" t="s">
        <v>25</v>
      </c>
      <c r="E353" s="33">
        <v>46</v>
      </c>
      <c r="F353" s="36">
        <v>12.51</v>
      </c>
      <c r="G353" s="36">
        <v>16.12</v>
      </c>
      <c r="H353" s="36">
        <v>741.52</v>
      </c>
      <c r="I353" s="97">
        <v>6.1768402473674243E-5</v>
      </c>
      <c r="J353" s="186">
        <f t="shared" si="5"/>
        <v>0.99645599959020548</v>
      </c>
    </row>
    <row r="354" spans="1:10" ht="25.5" x14ac:dyDescent="0.2">
      <c r="A354" s="32" t="s">
        <v>1406</v>
      </c>
      <c r="B354" s="32" t="s">
        <v>18</v>
      </c>
      <c r="C354" s="32" t="s">
        <v>1407</v>
      </c>
      <c r="D354" s="34" t="s">
        <v>25</v>
      </c>
      <c r="E354" s="33">
        <v>11</v>
      </c>
      <c r="F354" s="36">
        <v>50.66</v>
      </c>
      <c r="G354" s="36">
        <v>65.260000000000005</v>
      </c>
      <c r="H354" s="36">
        <v>717.86</v>
      </c>
      <c r="I354" s="97">
        <v>5.9797531286751264E-5</v>
      </c>
      <c r="J354" s="186">
        <f t="shared" si="5"/>
        <v>0.99651579712149219</v>
      </c>
    </row>
    <row r="355" spans="1:10" ht="25.5" x14ac:dyDescent="0.2">
      <c r="A355" s="32" t="s">
        <v>110</v>
      </c>
      <c r="B355" s="32" t="s">
        <v>18</v>
      </c>
      <c r="C355" s="32" t="s">
        <v>111</v>
      </c>
      <c r="D355" s="34" t="s">
        <v>89</v>
      </c>
      <c r="E355" s="33">
        <v>50</v>
      </c>
      <c r="F355" s="36">
        <v>10.94</v>
      </c>
      <c r="G355" s="36">
        <v>14.09</v>
      </c>
      <c r="H355" s="36">
        <v>704.5</v>
      </c>
      <c r="I355" s="97">
        <v>5.868464713386491E-5</v>
      </c>
      <c r="J355" s="186">
        <f t="shared" si="5"/>
        <v>0.99657448176862606</v>
      </c>
    </row>
    <row r="356" spans="1:10" ht="25.5" x14ac:dyDescent="0.2">
      <c r="A356" s="32" t="s">
        <v>1125</v>
      </c>
      <c r="B356" s="32" t="s">
        <v>18</v>
      </c>
      <c r="C356" s="32" t="s">
        <v>1126</v>
      </c>
      <c r="D356" s="34" t="s">
        <v>25</v>
      </c>
      <c r="E356" s="33">
        <v>69</v>
      </c>
      <c r="F356" s="36">
        <v>7.78</v>
      </c>
      <c r="G356" s="36">
        <v>10.02</v>
      </c>
      <c r="H356" s="36">
        <v>691.38</v>
      </c>
      <c r="I356" s="97">
        <v>5.7591754911868732E-5</v>
      </c>
      <c r="J356" s="186">
        <f t="shared" si="5"/>
        <v>0.99663207352353789</v>
      </c>
    </row>
    <row r="357" spans="1:10" x14ac:dyDescent="0.2">
      <c r="A357" s="32" t="s">
        <v>59</v>
      </c>
      <c r="B357" s="32" t="s">
        <v>23</v>
      </c>
      <c r="C357" s="32" t="s">
        <v>60</v>
      </c>
      <c r="D357" s="34" t="s">
        <v>61</v>
      </c>
      <c r="E357" s="33">
        <v>1</v>
      </c>
      <c r="F357" s="36">
        <v>528.54</v>
      </c>
      <c r="G357" s="36">
        <v>680.87</v>
      </c>
      <c r="H357" s="36">
        <v>680.87</v>
      </c>
      <c r="I357" s="97">
        <v>5.6716274938303194E-5</v>
      </c>
      <c r="J357" s="186">
        <f t="shared" si="5"/>
        <v>0.99668878979847619</v>
      </c>
    </row>
    <row r="358" spans="1:10" ht="38.25" x14ac:dyDescent="0.2">
      <c r="A358" s="32" t="s">
        <v>494</v>
      </c>
      <c r="B358" s="32" t="s">
        <v>18</v>
      </c>
      <c r="C358" s="32" t="s">
        <v>495</v>
      </c>
      <c r="D358" s="34" t="s">
        <v>25</v>
      </c>
      <c r="E358" s="33">
        <v>52</v>
      </c>
      <c r="F358" s="36">
        <v>9.9</v>
      </c>
      <c r="G358" s="36">
        <v>12.75</v>
      </c>
      <c r="H358" s="36">
        <v>663</v>
      </c>
      <c r="I358" s="97">
        <v>5.5227709084105653E-5</v>
      </c>
      <c r="J358" s="186">
        <f t="shared" si="5"/>
        <v>0.99674401750756025</v>
      </c>
    </row>
    <row r="359" spans="1:10" ht="38.25" x14ac:dyDescent="0.2">
      <c r="A359" s="32" t="s">
        <v>465</v>
      </c>
      <c r="B359" s="32" t="s">
        <v>18</v>
      </c>
      <c r="C359" s="32" t="s">
        <v>466</v>
      </c>
      <c r="D359" s="34" t="s">
        <v>25</v>
      </c>
      <c r="E359" s="33">
        <v>16</v>
      </c>
      <c r="F359" s="36">
        <v>31.55</v>
      </c>
      <c r="G359" s="36">
        <v>40.64</v>
      </c>
      <c r="H359" s="36">
        <v>650.24</v>
      </c>
      <c r="I359" s="97">
        <v>5.4164804758444737E-5</v>
      </c>
      <c r="J359" s="186">
        <f t="shared" si="5"/>
        <v>0.99679818231231865</v>
      </c>
    </row>
    <row r="360" spans="1:10" ht="25.5" x14ac:dyDescent="0.2">
      <c r="A360" s="32" t="s">
        <v>1059</v>
      </c>
      <c r="B360" s="32" t="s">
        <v>18</v>
      </c>
      <c r="C360" s="32" t="s">
        <v>1060</v>
      </c>
      <c r="D360" s="34" t="s">
        <v>29</v>
      </c>
      <c r="E360" s="33">
        <v>77.5</v>
      </c>
      <c r="F360" s="36">
        <v>6.3</v>
      </c>
      <c r="G360" s="36">
        <v>8.1199999999999992</v>
      </c>
      <c r="H360" s="36">
        <v>629.29999999999995</v>
      </c>
      <c r="I360" s="97">
        <v>5.2420508788277056E-5</v>
      </c>
      <c r="J360" s="186">
        <f t="shared" si="5"/>
        <v>0.99685060282110693</v>
      </c>
    </row>
    <row r="361" spans="1:10" ht="38.25" x14ac:dyDescent="0.2">
      <c r="A361" s="32" t="s">
        <v>1236</v>
      </c>
      <c r="B361" s="32" t="s">
        <v>18</v>
      </c>
      <c r="C361" s="32" t="s">
        <v>1237</v>
      </c>
      <c r="D361" s="34" t="s">
        <v>25</v>
      </c>
      <c r="E361" s="33">
        <v>12</v>
      </c>
      <c r="F361" s="36">
        <v>40.700000000000003</v>
      </c>
      <c r="G361" s="36">
        <v>52.43</v>
      </c>
      <c r="H361" s="36">
        <v>629.16</v>
      </c>
      <c r="I361" s="97">
        <v>5.240884682859112E-5</v>
      </c>
      <c r="J361" s="186">
        <f t="shared" si="5"/>
        <v>0.99690301166793549</v>
      </c>
    </row>
    <row r="362" spans="1:10" ht="25.5" x14ac:dyDescent="0.2">
      <c r="A362" s="32" t="s">
        <v>1371</v>
      </c>
      <c r="B362" s="32" t="s">
        <v>18</v>
      </c>
      <c r="C362" s="32" t="s">
        <v>1372</v>
      </c>
      <c r="D362" s="34" t="s">
        <v>25</v>
      </c>
      <c r="E362" s="33">
        <v>1</v>
      </c>
      <c r="F362" s="36">
        <v>484.05</v>
      </c>
      <c r="G362" s="36">
        <v>623.54999999999995</v>
      </c>
      <c r="H362" s="36">
        <v>623.54999999999995</v>
      </c>
      <c r="I362" s="97">
        <v>5.1941535444033299E-5</v>
      </c>
      <c r="J362" s="186">
        <f t="shared" si="5"/>
        <v>0.99695495320337957</v>
      </c>
    </row>
    <row r="363" spans="1:10" ht="25.5" x14ac:dyDescent="0.2">
      <c r="A363" s="32" t="s">
        <v>144</v>
      </c>
      <c r="B363" s="32" t="s">
        <v>18</v>
      </c>
      <c r="C363" s="32" t="s">
        <v>145</v>
      </c>
      <c r="D363" s="34" t="s">
        <v>89</v>
      </c>
      <c r="E363" s="33">
        <v>31.1</v>
      </c>
      <c r="F363" s="36">
        <v>14.88</v>
      </c>
      <c r="G363" s="36">
        <v>19.170000000000002</v>
      </c>
      <c r="H363" s="36">
        <v>596.19000000000005</v>
      </c>
      <c r="I363" s="97">
        <v>4.9662455322553478E-5</v>
      </c>
      <c r="J363" s="186">
        <f t="shared" si="5"/>
        <v>0.99700461565870213</v>
      </c>
    </row>
    <row r="364" spans="1:10" ht="25.5" x14ac:dyDescent="0.2">
      <c r="A364" s="32" t="s">
        <v>1080</v>
      </c>
      <c r="B364" s="32" t="s">
        <v>18</v>
      </c>
      <c r="C364" s="32" t="s">
        <v>1081</v>
      </c>
      <c r="D364" s="34" t="s">
        <v>25</v>
      </c>
      <c r="E364" s="33">
        <v>4</v>
      </c>
      <c r="F364" s="36">
        <v>115.56</v>
      </c>
      <c r="G364" s="36">
        <v>148.86000000000001</v>
      </c>
      <c r="H364" s="36">
        <v>595.44000000000005</v>
      </c>
      <c r="I364" s="97">
        <v>4.9599980538521679E-5</v>
      </c>
      <c r="J364" s="186">
        <f t="shared" si="5"/>
        <v>0.99705421563924068</v>
      </c>
    </row>
    <row r="365" spans="1:10" ht="38.25" x14ac:dyDescent="0.2">
      <c r="A365" s="32" t="s">
        <v>560</v>
      </c>
      <c r="B365" s="32" t="s">
        <v>18</v>
      </c>
      <c r="C365" s="32" t="s">
        <v>561</v>
      </c>
      <c r="D365" s="34" t="s">
        <v>25</v>
      </c>
      <c r="E365" s="33">
        <v>5</v>
      </c>
      <c r="F365" s="36">
        <v>90.83</v>
      </c>
      <c r="G365" s="36">
        <v>117.01</v>
      </c>
      <c r="H365" s="36">
        <v>585.04999999999995</v>
      </c>
      <c r="I365" s="97">
        <v>4.8734496530401225E-5</v>
      </c>
      <c r="J365" s="186">
        <f t="shared" si="5"/>
        <v>0.9971029501357711</v>
      </c>
    </row>
    <row r="366" spans="1:10" x14ac:dyDescent="0.2">
      <c r="A366" s="32" t="s">
        <v>738</v>
      </c>
      <c r="B366" s="32" t="s">
        <v>23</v>
      </c>
      <c r="C366" s="32" t="s">
        <v>739</v>
      </c>
      <c r="D366" s="34" t="s">
        <v>61</v>
      </c>
      <c r="E366" s="33">
        <v>42</v>
      </c>
      <c r="F366" s="36">
        <v>10.55</v>
      </c>
      <c r="G366" s="36">
        <v>13.59</v>
      </c>
      <c r="H366" s="36">
        <v>570.78</v>
      </c>
      <c r="I366" s="97">
        <v>4.7545809639556299E-5</v>
      </c>
      <c r="J366" s="186">
        <f t="shared" si="5"/>
        <v>0.99715049594541061</v>
      </c>
    </row>
    <row r="367" spans="1:10" ht="38.25" x14ac:dyDescent="0.2">
      <c r="A367" s="32" t="s">
        <v>383</v>
      </c>
      <c r="B367" s="32" t="s">
        <v>18</v>
      </c>
      <c r="C367" s="32" t="s">
        <v>384</v>
      </c>
      <c r="D367" s="34" t="s">
        <v>25</v>
      </c>
      <c r="E367" s="33">
        <v>8</v>
      </c>
      <c r="F367" s="36">
        <v>54.9</v>
      </c>
      <c r="G367" s="36">
        <v>70.72</v>
      </c>
      <c r="H367" s="36">
        <v>565.76</v>
      </c>
      <c r="I367" s="97">
        <v>4.712764508510349E-5</v>
      </c>
      <c r="J367" s="186">
        <f t="shared" si="5"/>
        <v>0.99719762359049569</v>
      </c>
    </row>
    <row r="368" spans="1:10" x14ac:dyDescent="0.2">
      <c r="A368" s="32" t="s">
        <v>582</v>
      </c>
      <c r="B368" s="32" t="s">
        <v>18</v>
      </c>
      <c r="C368" s="32" t="s">
        <v>583</v>
      </c>
      <c r="D368" s="34" t="s">
        <v>25</v>
      </c>
      <c r="E368" s="33">
        <v>11</v>
      </c>
      <c r="F368" s="36">
        <v>39.89</v>
      </c>
      <c r="G368" s="36">
        <v>51.39</v>
      </c>
      <c r="H368" s="36">
        <v>565.29</v>
      </c>
      <c r="I368" s="97">
        <v>4.7088494220443569E-5</v>
      </c>
      <c r="J368" s="186">
        <f t="shared" si="5"/>
        <v>0.9972447120847161</v>
      </c>
    </row>
    <row r="369" spans="1:10" ht="25.5" x14ac:dyDescent="0.2">
      <c r="A369" s="32" t="s">
        <v>191</v>
      </c>
      <c r="B369" s="32" t="s">
        <v>18</v>
      </c>
      <c r="C369" s="32" t="s">
        <v>192</v>
      </c>
      <c r="D369" s="34" t="s">
        <v>29</v>
      </c>
      <c r="E369" s="33">
        <v>42.75</v>
      </c>
      <c r="F369" s="36">
        <v>10.26</v>
      </c>
      <c r="G369" s="36">
        <v>13.22</v>
      </c>
      <c r="H369" s="36">
        <v>565.16</v>
      </c>
      <c r="I369" s="97">
        <v>4.7077665257878052E-5</v>
      </c>
      <c r="J369" s="186">
        <f t="shared" si="5"/>
        <v>0.99729178974997401</v>
      </c>
    </row>
    <row r="370" spans="1:10" x14ac:dyDescent="0.2">
      <c r="A370" s="32" t="s">
        <v>756</v>
      </c>
      <c r="B370" s="32" t="s">
        <v>23</v>
      </c>
      <c r="C370" s="32" t="s">
        <v>757</v>
      </c>
      <c r="D370" s="34" t="s">
        <v>25</v>
      </c>
      <c r="E370" s="33">
        <v>28</v>
      </c>
      <c r="F370" s="36">
        <v>15.57</v>
      </c>
      <c r="G370" s="36">
        <v>20.059999999999999</v>
      </c>
      <c r="H370" s="36">
        <v>561.67999999999995</v>
      </c>
      <c r="I370" s="97">
        <v>4.6787782259970529E-5</v>
      </c>
      <c r="J370" s="186">
        <f t="shared" si="5"/>
        <v>0.99733857753223398</v>
      </c>
    </row>
    <row r="371" spans="1:10" ht="25.5" x14ac:dyDescent="0.2">
      <c r="A371" s="32" t="s">
        <v>1217</v>
      </c>
      <c r="B371" s="32" t="s">
        <v>18</v>
      </c>
      <c r="C371" s="32" t="s">
        <v>1218</v>
      </c>
      <c r="D371" s="34" t="s">
        <v>25</v>
      </c>
      <c r="E371" s="33">
        <v>38</v>
      </c>
      <c r="F371" s="36">
        <v>11.01</v>
      </c>
      <c r="G371" s="36">
        <v>14.18</v>
      </c>
      <c r="H371" s="36">
        <v>538.84</v>
      </c>
      <c r="I371" s="97">
        <v>4.4885216836922314E-5</v>
      </c>
      <c r="J371" s="186">
        <f t="shared" si="5"/>
        <v>0.99738346274907086</v>
      </c>
    </row>
    <row r="372" spans="1:10" ht="25.5" x14ac:dyDescent="0.2">
      <c r="A372" s="32" t="s">
        <v>591</v>
      </c>
      <c r="B372" s="32" t="s">
        <v>18</v>
      </c>
      <c r="C372" s="32" t="s">
        <v>592</v>
      </c>
      <c r="D372" s="34" t="s">
        <v>25</v>
      </c>
      <c r="E372" s="33">
        <v>11</v>
      </c>
      <c r="F372" s="36">
        <v>37.64</v>
      </c>
      <c r="G372" s="36">
        <v>48.49</v>
      </c>
      <c r="H372" s="36">
        <v>533.39</v>
      </c>
      <c r="I372" s="97">
        <v>4.4431233406291272E-5</v>
      </c>
      <c r="J372" s="186">
        <f t="shared" si="5"/>
        <v>0.99742789398247711</v>
      </c>
    </row>
    <row r="373" spans="1:10" ht="25.5" x14ac:dyDescent="0.2">
      <c r="A373" s="32" t="s">
        <v>110</v>
      </c>
      <c r="B373" s="32" t="s">
        <v>18</v>
      </c>
      <c r="C373" s="32" t="s">
        <v>111</v>
      </c>
      <c r="D373" s="34" t="s">
        <v>89</v>
      </c>
      <c r="E373" s="33">
        <v>37.799999999999997</v>
      </c>
      <c r="F373" s="36">
        <v>10.94</v>
      </c>
      <c r="G373" s="36">
        <v>14.09</v>
      </c>
      <c r="H373" s="36">
        <v>532.6</v>
      </c>
      <c r="I373" s="97">
        <v>4.4365426633777785E-5</v>
      </c>
      <c r="J373" s="186">
        <f t="shared" si="5"/>
        <v>0.99747225940911088</v>
      </c>
    </row>
    <row r="374" spans="1:10" ht="38.25" x14ac:dyDescent="0.2">
      <c r="A374" s="32" t="s">
        <v>518</v>
      </c>
      <c r="B374" s="32" t="s">
        <v>18</v>
      </c>
      <c r="C374" s="32" t="s">
        <v>519</v>
      </c>
      <c r="D374" s="34" t="s">
        <v>25</v>
      </c>
      <c r="E374" s="33">
        <v>25</v>
      </c>
      <c r="F374" s="36">
        <v>16.37</v>
      </c>
      <c r="G374" s="36">
        <v>21.09</v>
      </c>
      <c r="H374" s="36">
        <v>527.25</v>
      </c>
      <c r="I374" s="97">
        <v>4.391977317435099E-5</v>
      </c>
      <c r="J374" s="186">
        <f t="shared" si="5"/>
        <v>0.99751617918228519</v>
      </c>
    </row>
    <row r="375" spans="1:10" ht="25.5" x14ac:dyDescent="0.2">
      <c r="A375" s="32" t="s">
        <v>349</v>
      </c>
      <c r="B375" s="32" t="s">
        <v>18</v>
      </c>
      <c r="C375" s="32" t="s">
        <v>350</v>
      </c>
      <c r="D375" s="34" t="s">
        <v>29</v>
      </c>
      <c r="E375" s="33">
        <v>14.23</v>
      </c>
      <c r="F375" s="36">
        <v>28.7</v>
      </c>
      <c r="G375" s="36">
        <v>36.97</v>
      </c>
      <c r="H375" s="36">
        <v>526.08000000000004</v>
      </c>
      <c r="I375" s="97">
        <v>4.3822312511261398E-5</v>
      </c>
      <c r="J375" s="186">
        <f t="shared" si="5"/>
        <v>0.9975600014947964</v>
      </c>
    </row>
    <row r="376" spans="1:10" ht="38.25" x14ac:dyDescent="0.2">
      <c r="A376" s="32" t="s">
        <v>515</v>
      </c>
      <c r="B376" s="32" t="s">
        <v>18</v>
      </c>
      <c r="C376" s="32" t="s">
        <v>516</v>
      </c>
      <c r="D376" s="34" t="s">
        <v>25</v>
      </c>
      <c r="E376" s="33">
        <v>8</v>
      </c>
      <c r="F376" s="36">
        <v>50.92</v>
      </c>
      <c r="G376" s="36">
        <v>65.599999999999994</v>
      </c>
      <c r="H376" s="36">
        <v>524.79999999999995</v>
      </c>
      <c r="I376" s="97">
        <v>4.3715688879847125E-5</v>
      </c>
      <c r="J376" s="186">
        <f t="shared" si="5"/>
        <v>0.99760371718367624</v>
      </c>
    </row>
    <row r="377" spans="1:10" ht="25.5" x14ac:dyDescent="0.2">
      <c r="A377" s="32" t="s">
        <v>456</v>
      </c>
      <c r="B377" s="32" t="s">
        <v>18</v>
      </c>
      <c r="C377" s="32" t="s">
        <v>457</v>
      </c>
      <c r="D377" s="34" t="s">
        <v>25</v>
      </c>
      <c r="E377" s="33">
        <v>11</v>
      </c>
      <c r="F377" s="36">
        <v>36.479999999999997</v>
      </c>
      <c r="G377" s="36">
        <v>46.99</v>
      </c>
      <c r="H377" s="36">
        <v>516.89</v>
      </c>
      <c r="I377" s="97">
        <v>4.3056788157591813E-5</v>
      </c>
      <c r="J377" s="186">
        <f t="shared" si="5"/>
        <v>0.99764677397183388</v>
      </c>
    </row>
    <row r="378" spans="1:10" ht="25.5" x14ac:dyDescent="0.2">
      <c r="A378" s="32" t="s">
        <v>1471</v>
      </c>
      <c r="B378" s="32" t="s">
        <v>23</v>
      </c>
      <c r="C378" s="32" t="s">
        <v>1472</v>
      </c>
      <c r="D378" s="34" t="s">
        <v>61</v>
      </c>
      <c r="E378" s="33">
        <v>1</v>
      </c>
      <c r="F378" s="36">
        <v>386.13</v>
      </c>
      <c r="G378" s="36">
        <v>497.41</v>
      </c>
      <c r="H378" s="36">
        <v>497.41</v>
      </c>
      <c r="I378" s="97">
        <v>4.1434109767006028E-5</v>
      </c>
      <c r="J378" s="186">
        <f t="shared" si="5"/>
        <v>0.99768820808160086</v>
      </c>
    </row>
    <row r="379" spans="1:10" ht="25.5" x14ac:dyDescent="0.2">
      <c r="A379" s="32" t="s">
        <v>750</v>
      </c>
      <c r="B379" s="32" t="s">
        <v>18</v>
      </c>
      <c r="C379" s="32" t="s">
        <v>751</v>
      </c>
      <c r="D379" s="34" t="s">
        <v>25</v>
      </c>
      <c r="E379" s="33">
        <v>24</v>
      </c>
      <c r="F379" s="36">
        <v>16.04</v>
      </c>
      <c r="G379" s="36">
        <v>20.66</v>
      </c>
      <c r="H379" s="36">
        <v>495.84</v>
      </c>
      <c r="I379" s="97">
        <v>4.1303329219099465E-5</v>
      </c>
      <c r="J379" s="186">
        <f t="shared" si="5"/>
        <v>0.99772951141082</v>
      </c>
    </row>
    <row r="380" spans="1:10" ht="38.25" x14ac:dyDescent="0.2">
      <c r="A380" s="32" t="s">
        <v>1243</v>
      </c>
      <c r="B380" s="32" t="s">
        <v>18</v>
      </c>
      <c r="C380" s="32" t="s">
        <v>1244</v>
      </c>
      <c r="D380" s="34" t="s">
        <v>25</v>
      </c>
      <c r="E380" s="33">
        <v>14</v>
      </c>
      <c r="F380" s="36">
        <v>27.48</v>
      </c>
      <c r="G380" s="36">
        <v>35.4</v>
      </c>
      <c r="H380" s="36">
        <v>495.6</v>
      </c>
      <c r="I380" s="97">
        <v>4.1283337288209296E-5</v>
      </c>
      <c r="J380" s="186">
        <f t="shared" si="5"/>
        <v>0.99777079474810826</v>
      </c>
    </row>
    <row r="381" spans="1:10" x14ac:dyDescent="0.2">
      <c r="A381" s="32" t="s">
        <v>1396</v>
      </c>
      <c r="B381" s="32" t="s">
        <v>23</v>
      </c>
      <c r="C381" s="32" t="s">
        <v>1397</v>
      </c>
      <c r="D381" s="34" t="s">
        <v>25</v>
      </c>
      <c r="E381" s="33">
        <v>31</v>
      </c>
      <c r="F381" s="36">
        <v>12.09</v>
      </c>
      <c r="G381" s="36">
        <v>15.57</v>
      </c>
      <c r="H381" s="36">
        <v>482.67</v>
      </c>
      <c r="I381" s="97">
        <v>4.0206272011501174E-5</v>
      </c>
      <c r="J381" s="186">
        <f t="shared" si="5"/>
        <v>0.99781100102011977</v>
      </c>
    </row>
    <row r="382" spans="1:10" ht="25.5" x14ac:dyDescent="0.2">
      <c r="A382" s="32" t="s">
        <v>1462</v>
      </c>
      <c r="B382" s="32" t="s">
        <v>18</v>
      </c>
      <c r="C382" s="32" t="s">
        <v>1463</v>
      </c>
      <c r="D382" s="34" t="s">
        <v>25</v>
      </c>
      <c r="E382" s="33">
        <v>24</v>
      </c>
      <c r="F382" s="36">
        <v>15.25</v>
      </c>
      <c r="G382" s="36">
        <v>19.649999999999999</v>
      </c>
      <c r="H382" s="36">
        <v>471.6</v>
      </c>
      <c r="I382" s="97">
        <v>3.9284144199191899E-5</v>
      </c>
      <c r="J382" s="186">
        <f t="shared" si="5"/>
        <v>0.99785028516431895</v>
      </c>
    </row>
    <row r="383" spans="1:10" ht="25.5" x14ac:dyDescent="0.2">
      <c r="A383" s="32" t="s">
        <v>150</v>
      </c>
      <c r="B383" s="32" t="s">
        <v>18</v>
      </c>
      <c r="C383" s="32" t="s">
        <v>151</v>
      </c>
      <c r="D383" s="34" t="s">
        <v>89</v>
      </c>
      <c r="E383" s="33">
        <v>26.1</v>
      </c>
      <c r="F383" s="36">
        <v>13.85</v>
      </c>
      <c r="G383" s="36">
        <v>17.84</v>
      </c>
      <c r="H383" s="36">
        <v>465.62</v>
      </c>
      <c r="I383" s="97">
        <v>3.8786011921178398E-5</v>
      </c>
      <c r="J383" s="186">
        <f t="shared" si="5"/>
        <v>0.99788907117624015</v>
      </c>
    </row>
    <row r="384" spans="1:10" ht="25.5" x14ac:dyDescent="0.2">
      <c r="A384" s="32" t="s">
        <v>337</v>
      </c>
      <c r="B384" s="32" t="s">
        <v>18</v>
      </c>
      <c r="C384" s="32" t="s">
        <v>338</v>
      </c>
      <c r="D384" s="34" t="s">
        <v>29</v>
      </c>
      <c r="E384" s="33">
        <v>67.84</v>
      </c>
      <c r="F384" s="36">
        <v>5.31</v>
      </c>
      <c r="G384" s="36">
        <v>6.84</v>
      </c>
      <c r="H384" s="36">
        <v>464.03</v>
      </c>
      <c r="I384" s="97">
        <v>3.8653565379030991E-5</v>
      </c>
      <c r="J384" s="186">
        <f t="shared" si="5"/>
        <v>0.99792772474161917</v>
      </c>
    </row>
    <row r="385" spans="1:10" ht="38.25" x14ac:dyDescent="0.2">
      <c r="A385" s="32" t="s">
        <v>741</v>
      </c>
      <c r="B385" s="32" t="s">
        <v>23</v>
      </c>
      <c r="C385" s="32" t="s">
        <v>742</v>
      </c>
      <c r="D385" s="34" t="s">
        <v>61</v>
      </c>
      <c r="E385" s="33">
        <v>28</v>
      </c>
      <c r="F385" s="36">
        <v>12.86</v>
      </c>
      <c r="G385" s="36">
        <v>16.57</v>
      </c>
      <c r="H385" s="36">
        <v>463.96</v>
      </c>
      <c r="I385" s="97">
        <v>3.8647734399188019E-5</v>
      </c>
      <c r="J385" s="186">
        <f t="shared" si="5"/>
        <v>0.99796637247601838</v>
      </c>
    </row>
    <row r="386" spans="1:10" ht="25.5" x14ac:dyDescent="0.2">
      <c r="A386" s="32" t="s">
        <v>691</v>
      </c>
      <c r="B386" s="32" t="s">
        <v>18</v>
      </c>
      <c r="C386" s="32" t="s">
        <v>692</v>
      </c>
      <c r="D386" s="34" t="s">
        <v>25</v>
      </c>
      <c r="E386" s="33">
        <v>4</v>
      </c>
      <c r="F386" s="36">
        <v>89.31</v>
      </c>
      <c r="G386" s="36">
        <v>115.05</v>
      </c>
      <c r="H386" s="36">
        <v>460.2</v>
      </c>
      <c r="I386" s="97">
        <v>3.8334527481908632E-5</v>
      </c>
      <c r="J386" s="186">
        <f t="shared" si="5"/>
        <v>0.9980047070035003</v>
      </c>
    </row>
    <row r="387" spans="1:10" ht="25.5" x14ac:dyDescent="0.2">
      <c r="A387" s="32" t="s">
        <v>876</v>
      </c>
      <c r="B387" s="32" t="s">
        <v>18</v>
      </c>
      <c r="C387" s="32" t="s">
        <v>877</v>
      </c>
      <c r="D387" s="34" t="s">
        <v>89</v>
      </c>
      <c r="E387" s="33">
        <v>25</v>
      </c>
      <c r="F387" s="36">
        <v>14.28</v>
      </c>
      <c r="G387" s="36">
        <v>18.399999999999999</v>
      </c>
      <c r="H387" s="36">
        <v>460</v>
      </c>
      <c r="I387" s="97">
        <v>3.8317867539500151E-5</v>
      </c>
      <c r="J387" s="186">
        <f t="shared" si="5"/>
        <v>0.9980430248710398</v>
      </c>
    </row>
    <row r="388" spans="1:10" ht="25.5" x14ac:dyDescent="0.2">
      <c r="A388" s="32" t="s">
        <v>413</v>
      </c>
      <c r="B388" s="32" t="s">
        <v>18</v>
      </c>
      <c r="C388" s="32" t="s">
        <v>414</v>
      </c>
      <c r="D388" s="34" t="s">
        <v>25</v>
      </c>
      <c r="E388" s="33">
        <v>9</v>
      </c>
      <c r="F388" s="36">
        <v>39.380000000000003</v>
      </c>
      <c r="G388" s="36">
        <v>50.73</v>
      </c>
      <c r="H388" s="36">
        <v>456.57</v>
      </c>
      <c r="I388" s="97">
        <v>3.8032149527194748E-5</v>
      </c>
      <c r="J388" s="186">
        <f t="shared" si="5"/>
        <v>0.99808105702056704</v>
      </c>
    </row>
    <row r="389" spans="1:10" ht="38.25" x14ac:dyDescent="0.2">
      <c r="A389" s="32" t="s">
        <v>416</v>
      </c>
      <c r="B389" s="32" t="s">
        <v>18</v>
      </c>
      <c r="C389" s="32" t="s">
        <v>417</v>
      </c>
      <c r="D389" s="34" t="s">
        <v>25</v>
      </c>
      <c r="E389" s="33">
        <v>61</v>
      </c>
      <c r="F389" s="36">
        <v>5.7</v>
      </c>
      <c r="G389" s="36">
        <v>7.34</v>
      </c>
      <c r="H389" s="36">
        <v>447.74</v>
      </c>
      <c r="I389" s="97">
        <v>3.7296613069860432E-5</v>
      </c>
      <c r="J389" s="186">
        <f t="shared" si="5"/>
        <v>0.99811835363363688</v>
      </c>
    </row>
    <row r="390" spans="1:10" ht="25.5" x14ac:dyDescent="0.2">
      <c r="A390" s="32" t="s">
        <v>1380</v>
      </c>
      <c r="B390" s="32" t="s">
        <v>18</v>
      </c>
      <c r="C390" s="32" t="s">
        <v>1381</v>
      </c>
      <c r="D390" s="34" t="s">
        <v>25</v>
      </c>
      <c r="E390" s="33">
        <v>24</v>
      </c>
      <c r="F390" s="36">
        <v>14.38</v>
      </c>
      <c r="G390" s="36">
        <v>18.52</v>
      </c>
      <c r="H390" s="36">
        <v>444.48</v>
      </c>
      <c r="I390" s="97">
        <v>3.7025056008602235E-5</v>
      </c>
      <c r="J390" s="186">
        <f t="shared" si="5"/>
        <v>0.99815537868964543</v>
      </c>
    </row>
    <row r="391" spans="1:10" ht="38.25" x14ac:dyDescent="0.2">
      <c r="A391" s="32" t="s">
        <v>491</v>
      </c>
      <c r="B391" s="32" t="s">
        <v>18</v>
      </c>
      <c r="C391" s="32" t="s">
        <v>492</v>
      </c>
      <c r="D391" s="34" t="s">
        <v>25</v>
      </c>
      <c r="E391" s="33">
        <v>12</v>
      </c>
      <c r="F391" s="36">
        <v>28.29</v>
      </c>
      <c r="G391" s="36">
        <v>36.44</v>
      </c>
      <c r="H391" s="36">
        <v>437.28</v>
      </c>
      <c r="I391" s="97">
        <v>3.6425298081897013E-5</v>
      </c>
      <c r="J391" s="186">
        <f t="shared" si="5"/>
        <v>0.99819180398772733</v>
      </c>
    </row>
    <row r="392" spans="1:10" ht="25.5" x14ac:dyDescent="0.2">
      <c r="A392" s="32" t="s">
        <v>1199</v>
      </c>
      <c r="B392" s="32" t="s">
        <v>18</v>
      </c>
      <c r="C392" s="32" t="s">
        <v>1200</v>
      </c>
      <c r="D392" s="34" t="s">
        <v>25</v>
      </c>
      <c r="E392" s="33">
        <v>26</v>
      </c>
      <c r="F392" s="36">
        <v>12.52</v>
      </c>
      <c r="G392" s="36">
        <v>16.13</v>
      </c>
      <c r="H392" s="36">
        <v>419.38</v>
      </c>
      <c r="I392" s="97">
        <v>3.4934233236338203E-5</v>
      </c>
      <c r="J392" s="186">
        <f t="shared" si="5"/>
        <v>0.99822673822096364</v>
      </c>
    </row>
    <row r="393" spans="1:10" ht="25.5" x14ac:dyDescent="0.2">
      <c r="A393" s="32" t="s">
        <v>697</v>
      </c>
      <c r="B393" s="32" t="s">
        <v>18</v>
      </c>
      <c r="C393" s="32" t="s">
        <v>698</v>
      </c>
      <c r="D393" s="34" t="s">
        <v>25</v>
      </c>
      <c r="E393" s="33">
        <v>2</v>
      </c>
      <c r="F393" s="36">
        <v>161.96</v>
      </c>
      <c r="G393" s="36">
        <v>208.64</v>
      </c>
      <c r="H393" s="36">
        <v>417.28</v>
      </c>
      <c r="I393" s="97">
        <v>3.4759303841049181E-5</v>
      </c>
      <c r="J393" s="186">
        <f t="shared" si="5"/>
        <v>0.99826149752480464</v>
      </c>
    </row>
    <row r="394" spans="1:10" ht="25.5" x14ac:dyDescent="0.2">
      <c r="A394" s="32" t="s">
        <v>1153</v>
      </c>
      <c r="B394" s="32" t="s">
        <v>18</v>
      </c>
      <c r="C394" s="32" t="s">
        <v>1154</v>
      </c>
      <c r="D394" s="34" t="s">
        <v>25</v>
      </c>
      <c r="E394" s="33">
        <v>80</v>
      </c>
      <c r="F394" s="36">
        <v>3.98</v>
      </c>
      <c r="G394" s="36">
        <v>5.13</v>
      </c>
      <c r="H394" s="36">
        <v>410.4</v>
      </c>
      <c r="I394" s="97">
        <v>3.4186201822197525E-5</v>
      </c>
      <c r="J394" s="186">
        <f t="shared" si="5"/>
        <v>0.9982956837266268</v>
      </c>
    </row>
    <row r="395" spans="1:10" x14ac:dyDescent="0.2">
      <c r="A395" s="32" t="s">
        <v>324</v>
      </c>
      <c r="B395" s="32" t="s">
        <v>18</v>
      </c>
      <c r="C395" s="32" t="s">
        <v>325</v>
      </c>
      <c r="D395" s="34" t="s">
        <v>20</v>
      </c>
      <c r="E395" s="33">
        <v>70.790000000000006</v>
      </c>
      <c r="F395" s="36">
        <v>4.46</v>
      </c>
      <c r="G395" s="36">
        <v>5.75</v>
      </c>
      <c r="H395" s="36">
        <v>407.04</v>
      </c>
      <c r="I395" s="97">
        <v>3.3906314789735094E-5</v>
      </c>
      <c r="J395" s="186">
        <f t="shared" si="5"/>
        <v>0.99832959004141653</v>
      </c>
    </row>
    <row r="396" spans="1:10" ht="38.25" x14ac:dyDescent="0.2">
      <c r="A396" s="32" t="s">
        <v>465</v>
      </c>
      <c r="B396" s="32" t="s">
        <v>18</v>
      </c>
      <c r="C396" s="32" t="s">
        <v>466</v>
      </c>
      <c r="D396" s="34" t="s">
        <v>25</v>
      </c>
      <c r="E396" s="33">
        <v>10</v>
      </c>
      <c r="F396" s="36">
        <v>31.55</v>
      </c>
      <c r="G396" s="36">
        <v>40.64</v>
      </c>
      <c r="H396" s="36">
        <v>406.4</v>
      </c>
      <c r="I396" s="97">
        <v>3.3853002974027962E-5</v>
      </c>
      <c r="J396" s="186">
        <f t="shared" si="5"/>
        <v>0.99836344304439051</v>
      </c>
    </row>
    <row r="397" spans="1:10" ht="25.5" x14ac:dyDescent="0.2">
      <c r="A397" s="32" t="s">
        <v>474</v>
      </c>
      <c r="B397" s="32" t="s">
        <v>18</v>
      </c>
      <c r="C397" s="32" t="s">
        <v>475</v>
      </c>
      <c r="D397" s="34" t="s">
        <v>29</v>
      </c>
      <c r="E397" s="33">
        <v>14.82</v>
      </c>
      <c r="F397" s="36">
        <v>20.93</v>
      </c>
      <c r="G397" s="36">
        <v>26.96</v>
      </c>
      <c r="H397" s="36">
        <v>399.55</v>
      </c>
      <c r="I397" s="97">
        <v>3.3282399946537583E-5</v>
      </c>
      <c r="J397" s="186">
        <f t="shared" si="5"/>
        <v>0.998396725444337</v>
      </c>
    </row>
    <row r="398" spans="1:10" ht="25.5" x14ac:dyDescent="0.2">
      <c r="A398" s="32" t="s">
        <v>366</v>
      </c>
      <c r="B398" s="32" t="s">
        <v>18</v>
      </c>
      <c r="C398" s="32" t="s">
        <v>367</v>
      </c>
      <c r="D398" s="34" t="s">
        <v>25</v>
      </c>
      <c r="E398" s="33">
        <v>3</v>
      </c>
      <c r="F398" s="36">
        <v>100.75</v>
      </c>
      <c r="G398" s="36">
        <v>129.79</v>
      </c>
      <c r="H398" s="36">
        <v>389.37</v>
      </c>
      <c r="I398" s="97">
        <v>3.2434408877946029E-5</v>
      </c>
      <c r="J398" s="186">
        <f t="shared" ref="J398:J461" si="6">I398+J397</f>
        <v>0.9984291598532149</v>
      </c>
    </row>
    <row r="399" spans="1:10" x14ac:dyDescent="0.2">
      <c r="A399" s="32" t="s">
        <v>1502</v>
      </c>
      <c r="B399" s="32" t="s">
        <v>23</v>
      </c>
      <c r="C399" s="32" t="s">
        <v>1503</v>
      </c>
      <c r="D399" s="34" t="s">
        <v>29</v>
      </c>
      <c r="E399" s="33">
        <v>12.5</v>
      </c>
      <c r="F399" s="36">
        <v>23.48</v>
      </c>
      <c r="G399" s="36">
        <v>30.25</v>
      </c>
      <c r="H399" s="36">
        <v>378.13</v>
      </c>
      <c r="I399" s="97">
        <v>3.1498120114589548E-5</v>
      </c>
      <c r="J399" s="186">
        <f t="shared" si="6"/>
        <v>0.9984606579733295</v>
      </c>
    </row>
    <row r="400" spans="1:10" x14ac:dyDescent="0.2">
      <c r="A400" s="32" t="s">
        <v>631</v>
      </c>
      <c r="B400" s="32" t="s">
        <v>23</v>
      </c>
      <c r="C400" s="32" t="s">
        <v>632</v>
      </c>
      <c r="D400" s="34" t="s">
        <v>633</v>
      </c>
      <c r="E400" s="33">
        <v>10.6</v>
      </c>
      <c r="F400" s="36">
        <v>27.04</v>
      </c>
      <c r="G400" s="36">
        <v>34.83</v>
      </c>
      <c r="H400" s="36">
        <v>369.2</v>
      </c>
      <c r="I400" s="97">
        <v>3.0754253686050991E-5</v>
      </c>
      <c r="J400" s="186">
        <f t="shared" si="6"/>
        <v>0.99849141222701554</v>
      </c>
    </row>
    <row r="401" spans="1:10" ht="38.25" x14ac:dyDescent="0.2">
      <c r="A401" s="32" t="s">
        <v>1166</v>
      </c>
      <c r="B401" s="32" t="s">
        <v>18</v>
      </c>
      <c r="C401" s="32" t="s">
        <v>1167</v>
      </c>
      <c r="D401" s="34" t="s">
        <v>25</v>
      </c>
      <c r="E401" s="33">
        <v>8</v>
      </c>
      <c r="F401" s="36">
        <v>35.479999999999997</v>
      </c>
      <c r="G401" s="36">
        <v>45.71</v>
      </c>
      <c r="H401" s="36">
        <v>365.68</v>
      </c>
      <c r="I401" s="97">
        <v>3.0461038699661773E-5</v>
      </c>
      <c r="J401" s="186">
        <f t="shared" si="6"/>
        <v>0.99852187326571518</v>
      </c>
    </row>
    <row r="402" spans="1:10" ht="25.5" x14ac:dyDescent="0.2">
      <c r="A402" s="32" t="s">
        <v>1467</v>
      </c>
      <c r="B402" s="32" t="s">
        <v>23</v>
      </c>
      <c r="C402" s="32" t="s">
        <v>1468</v>
      </c>
      <c r="D402" s="34" t="s">
        <v>61</v>
      </c>
      <c r="E402" s="33">
        <v>1</v>
      </c>
      <c r="F402" s="36">
        <v>283.56</v>
      </c>
      <c r="G402" s="36">
        <v>365.28</v>
      </c>
      <c r="H402" s="36">
        <v>365.28</v>
      </c>
      <c r="I402" s="97">
        <v>3.0427718814844814E-5</v>
      </c>
      <c r="J402" s="186">
        <f t="shared" si="6"/>
        <v>0.99855230098453007</v>
      </c>
    </row>
    <row r="403" spans="1:10" ht="25.5" x14ac:dyDescent="0.2">
      <c r="A403" s="32" t="s">
        <v>486</v>
      </c>
      <c r="B403" s="32" t="s">
        <v>18</v>
      </c>
      <c r="C403" s="32" t="s">
        <v>487</v>
      </c>
      <c r="D403" s="34" t="s">
        <v>29</v>
      </c>
      <c r="E403" s="33">
        <v>5.07</v>
      </c>
      <c r="F403" s="36">
        <v>55.14</v>
      </c>
      <c r="G403" s="36">
        <v>71.03</v>
      </c>
      <c r="H403" s="36">
        <v>360.12</v>
      </c>
      <c r="I403" s="97">
        <v>2.9997892300706076E-5</v>
      </c>
      <c r="J403" s="186">
        <f t="shared" si="6"/>
        <v>0.99858229887683081</v>
      </c>
    </row>
    <row r="404" spans="1:10" ht="38.25" x14ac:dyDescent="0.2">
      <c r="A404" s="32" t="s">
        <v>546</v>
      </c>
      <c r="B404" s="32" t="s">
        <v>18</v>
      </c>
      <c r="C404" s="32" t="s">
        <v>547</v>
      </c>
      <c r="D404" s="34" t="s">
        <v>25</v>
      </c>
      <c r="E404" s="33">
        <v>18</v>
      </c>
      <c r="F404" s="36">
        <v>15.03</v>
      </c>
      <c r="G404" s="36">
        <v>19.36</v>
      </c>
      <c r="H404" s="36">
        <v>348.48</v>
      </c>
      <c r="I404" s="97">
        <v>2.9028283652532639E-5</v>
      </c>
      <c r="J404" s="186">
        <f t="shared" si="6"/>
        <v>0.9986113271604834</v>
      </c>
    </row>
    <row r="405" spans="1:10" ht="38.25" x14ac:dyDescent="0.2">
      <c r="A405" s="32" t="s">
        <v>1304</v>
      </c>
      <c r="B405" s="32" t="s">
        <v>18</v>
      </c>
      <c r="C405" s="32" t="s">
        <v>1305</v>
      </c>
      <c r="D405" s="34" t="s">
        <v>25</v>
      </c>
      <c r="E405" s="33">
        <v>6</v>
      </c>
      <c r="F405" s="36">
        <v>45.09</v>
      </c>
      <c r="G405" s="36">
        <v>58.08</v>
      </c>
      <c r="H405" s="36">
        <v>348.48</v>
      </c>
      <c r="I405" s="97">
        <v>2.9028283652532639E-5</v>
      </c>
      <c r="J405" s="186">
        <f t="shared" si="6"/>
        <v>0.99864035544413599</v>
      </c>
    </row>
    <row r="406" spans="1:10" ht="25.5" x14ac:dyDescent="0.2">
      <c r="A406" s="32" t="s">
        <v>360</v>
      </c>
      <c r="B406" s="32" t="s">
        <v>18</v>
      </c>
      <c r="C406" s="32" t="s">
        <v>361</v>
      </c>
      <c r="D406" s="34" t="s">
        <v>25</v>
      </c>
      <c r="E406" s="33">
        <v>6</v>
      </c>
      <c r="F406" s="36">
        <v>44.67</v>
      </c>
      <c r="G406" s="36">
        <v>57.54</v>
      </c>
      <c r="H406" s="36">
        <v>345.24</v>
      </c>
      <c r="I406" s="97">
        <v>2.8758392585515289E-5</v>
      </c>
      <c r="J406" s="186">
        <f t="shared" si="6"/>
        <v>0.99866911383672152</v>
      </c>
    </row>
    <row r="407" spans="1:10" ht="25.5" x14ac:dyDescent="0.2">
      <c r="A407" s="32" t="s">
        <v>691</v>
      </c>
      <c r="B407" s="32" t="s">
        <v>18</v>
      </c>
      <c r="C407" s="32" t="s">
        <v>692</v>
      </c>
      <c r="D407" s="34" t="s">
        <v>25</v>
      </c>
      <c r="E407" s="33">
        <v>3</v>
      </c>
      <c r="F407" s="36">
        <v>89.31</v>
      </c>
      <c r="G407" s="36">
        <v>115.05</v>
      </c>
      <c r="H407" s="36">
        <v>345.15</v>
      </c>
      <c r="I407" s="97">
        <v>2.8750895611431471E-5</v>
      </c>
      <c r="J407" s="186">
        <f t="shared" si="6"/>
        <v>0.99869786473233291</v>
      </c>
    </row>
    <row r="408" spans="1:10" ht="25.5" x14ac:dyDescent="0.2">
      <c r="A408" s="32" t="s">
        <v>340</v>
      </c>
      <c r="B408" s="32" t="s">
        <v>18</v>
      </c>
      <c r="C408" s="32" t="s">
        <v>341</v>
      </c>
      <c r="D408" s="34" t="s">
        <v>29</v>
      </c>
      <c r="E408" s="33">
        <v>25.14</v>
      </c>
      <c r="F408" s="36">
        <v>10.59</v>
      </c>
      <c r="G408" s="36">
        <v>13.64</v>
      </c>
      <c r="H408" s="36">
        <v>342.91</v>
      </c>
      <c r="I408" s="97">
        <v>2.8564304256456519E-5</v>
      </c>
      <c r="J408" s="186">
        <f t="shared" si="6"/>
        <v>0.99872642903658937</v>
      </c>
    </row>
    <row r="409" spans="1:10" ht="25.5" x14ac:dyDescent="0.2">
      <c r="A409" s="32" t="s">
        <v>1159</v>
      </c>
      <c r="B409" s="32" t="s">
        <v>18</v>
      </c>
      <c r="C409" s="32" t="s">
        <v>1160</v>
      </c>
      <c r="D409" s="34" t="s">
        <v>25</v>
      </c>
      <c r="E409" s="33">
        <v>34</v>
      </c>
      <c r="F409" s="36">
        <v>7.72</v>
      </c>
      <c r="G409" s="36">
        <v>9.94</v>
      </c>
      <c r="H409" s="36">
        <v>337.96</v>
      </c>
      <c r="I409" s="97">
        <v>2.8151970681846674E-5</v>
      </c>
      <c r="J409" s="186">
        <f t="shared" si="6"/>
        <v>0.99875458100727121</v>
      </c>
    </row>
    <row r="410" spans="1:10" ht="25.5" x14ac:dyDescent="0.2">
      <c r="A410" s="32" t="s">
        <v>654</v>
      </c>
      <c r="B410" s="32" t="s">
        <v>18</v>
      </c>
      <c r="C410" s="32" t="s">
        <v>655</v>
      </c>
      <c r="D410" s="34" t="s">
        <v>25</v>
      </c>
      <c r="E410" s="33">
        <v>4</v>
      </c>
      <c r="F410" s="36">
        <v>65.44</v>
      </c>
      <c r="G410" s="36">
        <v>84.3</v>
      </c>
      <c r="H410" s="36">
        <v>337.2</v>
      </c>
      <c r="I410" s="97">
        <v>2.808866290069446E-5</v>
      </c>
      <c r="J410" s="186">
        <f t="shared" si="6"/>
        <v>0.99878266967017193</v>
      </c>
    </row>
    <row r="411" spans="1:10" x14ac:dyDescent="0.2">
      <c r="A411" s="32" t="s">
        <v>735</v>
      </c>
      <c r="B411" s="32" t="s">
        <v>23</v>
      </c>
      <c r="C411" s="32" t="s">
        <v>736</v>
      </c>
      <c r="D411" s="34" t="s">
        <v>61</v>
      </c>
      <c r="E411" s="33">
        <v>42</v>
      </c>
      <c r="F411" s="36">
        <v>6.21</v>
      </c>
      <c r="G411" s="36">
        <v>8</v>
      </c>
      <c r="H411" s="36">
        <v>336</v>
      </c>
      <c r="I411" s="97">
        <v>2.7988703246243591E-5</v>
      </c>
      <c r="J411" s="186">
        <f t="shared" si="6"/>
        <v>0.9988106583734182</v>
      </c>
    </row>
    <row r="412" spans="1:10" ht="25.5" x14ac:dyDescent="0.2">
      <c r="A412" s="32" t="s">
        <v>1113</v>
      </c>
      <c r="B412" s="32" t="s">
        <v>18</v>
      </c>
      <c r="C412" s="32" t="s">
        <v>1114</v>
      </c>
      <c r="D412" s="34" t="s">
        <v>29</v>
      </c>
      <c r="E412" s="33">
        <v>8.89</v>
      </c>
      <c r="F412" s="36">
        <v>29.32</v>
      </c>
      <c r="G412" s="36">
        <v>37.770000000000003</v>
      </c>
      <c r="H412" s="36">
        <v>335.78</v>
      </c>
      <c r="I412" s="97">
        <v>2.7970377309594262E-5</v>
      </c>
      <c r="J412" s="186">
        <f t="shared" si="6"/>
        <v>0.99883862875072782</v>
      </c>
    </row>
    <row r="413" spans="1:10" ht="25.5" x14ac:dyDescent="0.2">
      <c r="A413" s="32" t="s">
        <v>637</v>
      </c>
      <c r="B413" s="32" t="s">
        <v>18</v>
      </c>
      <c r="C413" s="32" t="s">
        <v>638</v>
      </c>
      <c r="D413" s="34" t="s">
        <v>25</v>
      </c>
      <c r="E413" s="33">
        <v>19</v>
      </c>
      <c r="F413" s="36">
        <v>13.47</v>
      </c>
      <c r="G413" s="36">
        <v>17.350000000000001</v>
      </c>
      <c r="H413" s="36">
        <v>329.65</v>
      </c>
      <c r="I413" s="97">
        <v>2.7459750074774402E-5</v>
      </c>
      <c r="J413" s="186">
        <f t="shared" si="6"/>
        <v>0.99886608850080261</v>
      </c>
    </row>
    <row r="414" spans="1:10" ht="38.25" x14ac:dyDescent="0.2">
      <c r="A414" s="32" t="s">
        <v>549</v>
      </c>
      <c r="B414" s="32" t="s">
        <v>18</v>
      </c>
      <c r="C414" s="32" t="s">
        <v>550</v>
      </c>
      <c r="D414" s="34" t="s">
        <v>25</v>
      </c>
      <c r="E414" s="33">
        <v>7</v>
      </c>
      <c r="F414" s="36">
        <v>31.61</v>
      </c>
      <c r="G414" s="36">
        <v>40.72</v>
      </c>
      <c r="H414" s="36">
        <v>285.04000000000002</v>
      </c>
      <c r="I414" s="97">
        <v>2.3743749920563313E-5</v>
      </c>
      <c r="J414" s="186">
        <f t="shared" si="6"/>
        <v>0.99888983225072314</v>
      </c>
    </row>
    <row r="415" spans="1:10" ht="25.5" x14ac:dyDescent="0.2">
      <c r="A415" s="32" t="s">
        <v>657</v>
      </c>
      <c r="B415" s="32" t="s">
        <v>18</v>
      </c>
      <c r="C415" s="32" t="s">
        <v>658</v>
      </c>
      <c r="D415" s="34" t="s">
        <v>25</v>
      </c>
      <c r="E415" s="33">
        <v>7</v>
      </c>
      <c r="F415" s="36">
        <v>31</v>
      </c>
      <c r="G415" s="36">
        <v>39.93</v>
      </c>
      <c r="H415" s="36">
        <v>279.51</v>
      </c>
      <c r="I415" s="97">
        <v>2.3283102512968885E-5</v>
      </c>
      <c r="J415" s="186">
        <f t="shared" si="6"/>
        <v>0.99891311535323613</v>
      </c>
    </row>
    <row r="416" spans="1:10" ht="25.5" x14ac:dyDescent="0.2">
      <c r="A416" s="32" t="s">
        <v>1356</v>
      </c>
      <c r="B416" s="32" t="s">
        <v>23</v>
      </c>
      <c r="C416" s="32" t="s">
        <v>1357</v>
      </c>
      <c r="D416" s="34" t="s">
        <v>29</v>
      </c>
      <c r="E416" s="33">
        <v>18.8</v>
      </c>
      <c r="F416" s="36">
        <v>11.39</v>
      </c>
      <c r="G416" s="36">
        <v>14.67</v>
      </c>
      <c r="H416" s="36">
        <v>275.8</v>
      </c>
      <c r="I416" s="97">
        <v>2.2974060581291615E-5</v>
      </c>
      <c r="J416" s="186">
        <f t="shared" si="6"/>
        <v>0.9989360894138174</v>
      </c>
    </row>
    <row r="417" spans="1:10" ht="38.25" x14ac:dyDescent="0.2">
      <c r="A417" s="32" t="s">
        <v>557</v>
      </c>
      <c r="B417" s="32" t="s">
        <v>18</v>
      </c>
      <c r="C417" s="32" t="s">
        <v>558</v>
      </c>
      <c r="D417" s="34" t="s">
        <v>25</v>
      </c>
      <c r="E417" s="33">
        <v>3</v>
      </c>
      <c r="F417" s="36">
        <v>70.209999999999994</v>
      </c>
      <c r="G417" s="36">
        <v>90.44</v>
      </c>
      <c r="H417" s="36">
        <v>271.32</v>
      </c>
      <c r="I417" s="97">
        <v>2.2600877871341698E-5</v>
      </c>
      <c r="J417" s="186">
        <f t="shared" si="6"/>
        <v>0.99895869029168871</v>
      </c>
    </row>
    <row r="418" spans="1:10" ht="25.5" x14ac:dyDescent="0.2">
      <c r="A418" s="32" t="s">
        <v>588</v>
      </c>
      <c r="B418" s="32" t="s">
        <v>18</v>
      </c>
      <c r="C418" s="32" t="s">
        <v>589</v>
      </c>
      <c r="D418" s="34" t="s">
        <v>25</v>
      </c>
      <c r="E418" s="33">
        <v>3</v>
      </c>
      <c r="F418" s="36">
        <v>69.77</v>
      </c>
      <c r="G418" s="36">
        <v>89.88</v>
      </c>
      <c r="H418" s="36">
        <v>269.64</v>
      </c>
      <c r="I418" s="97">
        <v>2.2460934355110479E-5</v>
      </c>
      <c r="J418" s="186">
        <f t="shared" si="6"/>
        <v>0.99898115122604381</v>
      </c>
    </row>
    <row r="419" spans="1:10" ht="25.5" x14ac:dyDescent="0.2">
      <c r="A419" s="32" t="s">
        <v>343</v>
      </c>
      <c r="B419" s="32" t="s">
        <v>18</v>
      </c>
      <c r="C419" s="32" t="s">
        <v>344</v>
      </c>
      <c r="D419" s="34" t="s">
        <v>29</v>
      </c>
      <c r="E419" s="33">
        <v>12.9</v>
      </c>
      <c r="F419" s="36">
        <v>16.190000000000001</v>
      </c>
      <c r="G419" s="36">
        <v>20.86</v>
      </c>
      <c r="H419" s="36">
        <v>269.08999999999997</v>
      </c>
      <c r="I419" s="97">
        <v>2.2415119513487165E-5</v>
      </c>
      <c r="J419" s="186">
        <f t="shared" si="6"/>
        <v>0.99900356634555731</v>
      </c>
    </row>
    <row r="420" spans="1:10" ht="25.5" x14ac:dyDescent="0.2">
      <c r="A420" s="32" t="s">
        <v>881</v>
      </c>
      <c r="B420" s="32" t="s">
        <v>18</v>
      </c>
      <c r="C420" s="32" t="s">
        <v>882</v>
      </c>
      <c r="D420" s="34" t="s">
        <v>89</v>
      </c>
      <c r="E420" s="33">
        <v>19.399999999999999</v>
      </c>
      <c r="F420" s="36">
        <v>10.67</v>
      </c>
      <c r="G420" s="36">
        <v>13.75</v>
      </c>
      <c r="H420" s="36">
        <v>266.75</v>
      </c>
      <c r="I420" s="97">
        <v>2.2220198187307969E-5</v>
      </c>
      <c r="J420" s="186">
        <f t="shared" si="6"/>
        <v>0.99902578654374463</v>
      </c>
    </row>
    <row r="421" spans="1:10" ht="38.25" x14ac:dyDescent="0.2">
      <c r="A421" s="32" t="s">
        <v>713</v>
      </c>
      <c r="B421" s="32" t="s">
        <v>23</v>
      </c>
      <c r="C421" s="32" t="s">
        <v>714</v>
      </c>
      <c r="D421" s="34" t="s">
        <v>25</v>
      </c>
      <c r="E421" s="33">
        <v>1</v>
      </c>
      <c r="F421" s="36">
        <v>203.77</v>
      </c>
      <c r="G421" s="36">
        <v>262.5</v>
      </c>
      <c r="H421" s="36">
        <v>262.5</v>
      </c>
      <c r="I421" s="97">
        <v>2.1866174411127803E-5</v>
      </c>
      <c r="J421" s="186">
        <f t="shared" si="6"/>
        <v>0.99904765271815577</v>
      </c>
    </row>
    <row r="422" spans="1:10" ht="38.25" x14ac:dyDescent="0.2">
      <c r="A422" s="32" t="s">
        <v>521</v>
      </c>
      <c r="B422" s="32" t="s">
        <v>18</v>
      </c>
      <c r="C422" s="32" t="s">
        <v>522</v>
      </c>
      <c r="D422" s="34" t="s">
        <v>25</v>
      </c>
      <c r="E422" s="33">
        <v>23</v>
      </c>
      <c r="F422" s="36">
        <v>8.81</v>
      </c>
      <c r="G422" s="36">
        <v>11.35</v>
      </c>
      <c r="H422" s="36">
        <v>261.05</v>
      </c>
      <c r="I422" s="97">
        <v>2.1745389828666339E-5</v>
      </c>
      <c r="J422" s="186">
        <f t="shared" si="6"/>
        <v>0.99906939810798445</v>
      </c>
    </row>
    <row r="423" spans="1:10" ht="25.5" x14ac:dyDescent="0.2">
      <c r="A423" s="32" t="s">
        <v>597</v>
      </c>
      <c r="B423" s="32" t="s">
        <v>23</v>
      </c>
      <c r="C423" s="32" t="s">
        <v>598</v>
      </c>
      <c r="D423" s="34" t="s">
        <v>25</v>
      </c>
      <c r="E423" s="33">
        <v>3</v>
      </c>
      <c r="F423" s="36">
        <v>65.48</v>
      </c>
      <c r="G423" s="36">
        <v>84.35</v>
      </c>
      <c r="H423" s="36">
        <v>253.05</v>
      </c>
      <c r="I423" s="97">
        <v>2.1078992132327205E-5</v>
      </c>
      <c r="J423" s="186">
        <f t="shared" si="6"/>
        <v>0.99909047710011678</v>
      </c>
    </row>
    <row r="424" spans="1:10" ht="38.25" x14ac:dyDescent="0.2">
      <c r="A424" s="32" t="s">
        <v>512</v>
      </c>
      <c r="B424" s="32" t="s">
        <v>18</v>
      </c>
      <c r="C424" s="32" t="s">
        <v>513</v>
      </c>
      <c r="D424" s="34" t="s">
        <v>25</v>
      </c>
      <c r="E424" s="33">
        <v>4</v>
      </c>
      <c r="F424" s="36">
        <v>47.47</v>
      </c>
      <c r="G424" s="36">
        <v>61.15</v>
      </c>
      <c r="H424" s="36">
        <v>244.6</v>
      </c>
      <c r="I424" s="97">
        <v>2.0375109565568993E-5</v>
      </c>
      <c r="J424" s="186">
        <f t="shared" si="6"/>
        <v>0.99911085220968232</v>
      </c>
    </row>
    <row r="425" spans="1:10" ht="25.5" x14ac:dyDescent="0.2">
      <c r="A425" s="32" t="s">
        <v>401</v>
      </c>
      <c r="B425" s="32" t="s">
        <v>18</v>
      </c>
      <c r="C425" s="32" t="s">
        <v>402</v>
      </c>
      <c r="D425" s="34" t="s">
        <v>25</v>
      </c>
      <c r="E425" s="33">
        <v>23</v>
      </c>
      <c r="F425" s="36">
        <v>8.24</v>
      </c>
      <c r="G425" s="36">
        <v>10.61</v>
      </c>
      <c r="H425" s="36">
        <v>244.03</v>
      </c>
      <c r="I425" s="97">
        <v>2.0327628729704832E-5</v>
      </c>
      <c r="J425" s="186">
        <f t="shared" si="6"/>
        <v>0.99913117983841204</v>
      </c>
    </row>
    <row r="426" spans="1:10" ht="38.25" x14ac:dyDescent="0.2">
      <c r="A426" s="32" t="s">
        <v>521</v>
      </c>
      <c r="B426" s="32" t="s">
        <v>18</v>
      </c>
      <c r="C426" s="32" t="s">
        <v>522</v>
      </c>
      <c r="D426" s="34" t="s">
        <v>25</v>
      </c>
      <c r="E426" s="33">
        <v>21</v>
      </c>
      <c r="F426" s="36">
        <v>8.81</v>
      </c>
      <c r="G426" s="36">
        <v>11.35</v>
      </c>
      <c r="H426" s="36">
        <v>238.35</v>
      </c>
      <c r="I426" s="97">
        <v>1.9854486365304046E-5</v>
      </c>
      <c r="J426" s="186">
        <f t="shared" si="6"/>
        <v>0.99915103432477737</v>
      </c>
    </row>
    <row r="427" spans="1:10" ht="25.5" x14ac:dyDescent="0.2">
      <c r="A427" s="32" t="s">
        <v>640</v>
      </c>
      <c r="B427" s="32" t="s">
        <v>18</v>
      </c>
      <c r="C427" s="32" t="s">
        <v>641</v>
      </c>
      <c r="D427" s="34" t="s">
        <v>25</v>
      </c>
      <c r="E427" s="33">
        <v>11</v>
      </c>
      <c r="F427" s="36">
        <v>16.739999999999998</v>
      </c>
      <c r="G427" s="36">
        <v>21.56</v>
      </c>
      <c r="H427" s="36">
        <v>237.16</v>
      </c>
      <c r="I427" s="97">
        <v>1.9755359707973602E-5</v>
      </c>
      <c r="J427" s="186">
        <f t="shared" si="6"/>
        <v>0.99917078968448536</v>
      </c>
    </row>
    <row r="428" spans="1:10" ht="38.25" x14ac:dyDescent="0.2">
      <c r="A428" s="32" t="s">
        <v>560</v>
      </c>
      <c r="B428" s="32" t="s">
        <v>18</v>
      </c>
      <c r="C428" s="32" t="s">
        <v>561</v>
      </c>
      <c r="D428" s="34" t="s">
        <v>25</v>
      </c>
      <c r="E428" s="33">
        <v>2</v>
      </c>
      <c r="F428" s="36">
        <v>90.83</v>
      </c>
      <c r="G428" s="36">
        <v>117.01</v>
      </c>
      <c r="H428" s="36">
        <v>234.02</v>
      </c>
      <c r="I428" s="97">
        <v>1.9493798612160493E-5</v>
      </c>
      <c r="J428" s="186">
        <f t="shared" si="6"/>
        <v>0.99919028348309757</v>
      </c>
    </row>
    <row r="429" spans="1:10" ht="38.25" x14ac:dyDescent="0.2">
      <c r="A429" s="32" t="s">
        <v>1246</v>
      </c>
      <c r="B429" s="32" t="s">
        <v>18</v>
      </c>
      <c r="C429" s="32" t="s">
        <v>1247</v>
      </c>
      <c r="D429" s="34" t="s">
        <v>25</v>
      </c>
      <c r="E429" s="33">
        <v>8</v>
      </c>
      <c r="F429" s="36">
        <v>22.67</v>
      </c>
      <c r="G429" s="36">
        <v>29.2</v>
      </c>
      <c r="H429" s="36">
        <v>233.6</v>
      </c>
      <c r="I429" s="97">
        <v>1.9458812733102686E-5</v>
      </c>
      <c r="J429" s="186">
        <f t="shared" si="6"/>
        <v>0.99920974229583071</v>
      </c>
    </row>
    <row r="430" spans="1:10" ht="25.5" x14ac:dyDescent="0.2">
      <c r="A430" s="32" t="s">
        <v>369</v>
      </c>
      <c r="B430" s="32" t="s">
        <v>18</v>
      </c>
      <c r="C430" s="32" t="s">
        <v>370</v>
      </c>
      <c r="D430" s="34" t="s">
        <v>25</v>
      </c>
      <c r="E430" s="33">
        <v>1</v>
      </c>
      <c r="F430" s="36">
        <v>178.42</v>
      </c>
      <c r="G430" s="36">
        <v>229.84</v>
      </c>
      <c r="H430" s="36">
        <v>229.84</v>
      </c>
      <c r="I430" s="97">
        <v>1.9145605815823295E-5</v>
      </c>
      <c r="J430" s="186">
        <f t="shared" si="6"/>
        <v>0.99922888790164655</v>
      </c>
    </row>
    <row r="431" spans="1:10" ht="25.5" x14ac:dyDescent="0.2">
      <c r="A431" s="32" t="s">
        <v>1399</v>
      </c>
      <c r="B431" s="32" t="s">
        <v>23</v>
      </c>
      <c r="C431" s="32" t="s">
        <v>1400</v>
      </c>
      <c r="D431" s="34" t="s">
        <v>25</v>
      </c>
      <c r="E431" s="33">
        <v>23</v>
      </c>
      <c r="F431" s="36">
        <v>7.63</v>
      </c>
      <c r="G431" s="36">
        <v>9.83</v>
      </c>
      <c r="H431" s="36">
        <v>226.09</v>
      </c>
      <c r="I431" s="97">
        <v>1.8833231895664327E-5</v>
      </c>
      <c r="J431" s="186">
        <f t="shared" si="6"/>
        <v>0.99924772113354221</v>
      </c>
    </row>
    <row r="432" spans="1:10" ht="38.25" x14ac:dyDescent="0.2">
      <c r="A432" s="32" t="s">
        <v>462</v>
      </c>
      <c r="B432" s="32" t="s">
        <v>18</v>
      </c>
      <c r="C432" s="32" t="s">
        <v>463</v>
      </c>
      <c r="D432" s="34" t="s">
        <v>25</v>
      </c>
      <c r="E432" s="33">
        <v>2</v>
      </c>
      <c r="F432" s="36">
        <v>87.41</v>
      </c>
      <c r="G432" s="36">
        <v>112.6</v>
      </c>
      <c r="H432" s="36">
        <v>225.2</v>
      </c>
      <c r="I432" s="97">
        <v>1.8759095151946595E-5</v>
      </c>
      <c r="J432" s="186">
        <f t="shared" si="6"/>
        <v>0.99926648022869413</v>
      </c>
    </row>
    <row r="433" spans="1:10" ht="25.5" x14ac:dyDescent="0.2">
      <c r="A433" s="32" t="s">
        <v>625</v>
      </c>
      <c r="B433" s="32" t="s">
        <v>18</v>
      </c>
      <c r="C433" s="32" t="s">
        <v>626</v>
      </c>
      <c r="D433" s="34" t="s">
        <v>29</v>
      </c>
      <c r="E433" s="33">
        <v>8.8000000000000007</v>
      </c>
      <c r="F433" s="36">
        <v>19.7</v>
      </c>
      <c r="G433" s="36">
        <v>25.38</v>
      </c>
      <c r="H433" s="36">
        <v>223.34</v>
      </c>
      <c r="I433" s="97">
        <v>1.8604157687547749E-5</v>
      </c>
      <c r="J433" s="186">
        <f t="shared" si="6"/>
        <v>0.99928508438638164</v>
      </c>
    </row>
    <row r="434" spans="1:10" ht="38.25" x14ac:dyDescent="0.2">
      <c r="A434" s="32" t="s">
        <v>1268</v>
      </c>
      <c r="B434" s="32" t="s">
        <v>23</v>
      </c>
      <c r="C434" s="32" t="s">
        <v>1269</v>
      </c>
      <c r="D434" s="34" t="s">
        <v>25</v>
      </c>
      <c r="E434" s="33">
        <v>5</v>
      </c>
      <c r="F434" s="36">
        <v>34.24</v>
      </c>
      <c r="G434" s="36">
        <v>44.11</v>
      </c>
      <c r="H434" s="36">
        <v>220.55</v>
      </c>
      <c r="I434" s="97">
        <v>1.8371751490949477E-5</v>
      </c>
      <c r="J434" s="186">
        <f t="shared" si="6"/>
        <v>0.99930345613787264</v>
      </c>
    </row>
    <row r="435" spans="1:10" ht="25.5" x14ac:dyDescent="0.2">
      <c r="A435" s="32" t="s">
        <v>1362</v>
      </c>
      <c r="B435" s="32" t="s">
        <v>18</v>
      </c>
      <c r="C435" s="32" t="s">
        <v>1363</v>
      </c>
      <c r="D435" s="34" t="s">
        <v>25</v>
      </c>
      <c r="E435" s="33">
        <v>2</v>
      </c>
      <c r="F435" s="36">
        <v>85.57</v>
      </c>
      <c r="G435" s="36">
        <v>110.23</v>
      </c>
      <c r="H435" s="36">
        <v>220.46</v>
      </c>
      <c r="I435" s="97">
        <v>1.8364254516865661E-5</v>
      </c>
      <c r="J435" s="186">
        <f t="shared" si="6"/>
        <v>0.99932182039238948</v>
      </c>
    </row>
    <row r="436" spans="1:10" ht="25.5" x14ac:dyDescent="0.2">
      <c r="A436" s="32" t="s">
        <v>685</v>
      </c>
      <c r="B436" s="32" t="s">
        <v>18</v>
      </c>
      <c r="C436" s="32" t="s">
        <v>686</v>
      </c>
      <c r="D436" s="34" t="s">
        <v>25</v>
      </c>
      <c r="E436" s="33">
        <v>2</v>
      </c>
      <c r="F436" s="36">
        <v>84.17</v>
      </c>
      <c r="G436" s="36">
        <v>108.43</v>
      </c>
      <c r="H436" s="36">
        <v>216.86</v>
      </c>
      <c r="I436" s="97">
        <v>1.806437555351305E-5</v>
      </c>
      <c r="J436" s="186">
        <f t="shared" si="6"/>
        <v>0.999339884767943</v>
      </c>
    </row>
    <row r="437" spans="1:10" ht="25.5" x14ac:dyDescent="0.2">
      <c r="A437" s="32" t="s">
        <v>404</v>
      </c>
      <c r="B437" s="32" t="s">
        <v>18</v>
      </c>
      <c r="C437" s="32" t="s">
        <v>405</v>
      </c>
      <c r="D437" s="34" t="s">
        <v>25</v>
      </c>
      <c r="E437" s="33">
        <v>13</v>
      </c>
      <c r="F437" s="36">
        <v>12.47</v>
      </c>
      <c r="G437" s="36">
        <v>16.059999999999999</v>
      </c>
      <c r="H437" s="36">
        <v>208.78</v>
      </c>
      <c r="I437" s="97">
        <v>1.7391313880210526E-5</v>
      </c>
      <c r="J437" s="186">
        <f t="shared" si="6"/>
        <v>0.99935727608182323</v>
      </c>
    </row>
    <row r="438" spans="1:10" ht="25.5" x14ac:dyDescent="0.2">
      <c r="A438" s="32" t="s">
        <v>663</v>
      </c>
      <c r="B438" s="32" t="s">
        <v>18</v>
      </c>
      <c r="C438" s="32" t="s">
        <v>664</v>
      </c>
      <c r="D438" s="34" t="s">
        <v>25</v>
      </c>
      <c r="E438" s="33">
        <v>3</v>
      </c>
      <c r="F438" s="36">
        <v>53.98</v>
      </c>
      <c r="G438" s="36">
        <v>69.540000000000006</v>
      </c>
      <c r="H438" s="36">
        <v>208.62</v>
      </c>
      <c r="I438" s="97">
        <v>1.7377985926283743E-5</v>
      </c>
      <c r="J438" s="186">
        <f t="shared" si="6"/>
        <v>0.9993746540677495</v>
      </c>
    </row>
    <row r="439" spans="1:10" ht="25.5" x14ac:dyDescent="0.2">
      <c r="A439" s="32" t="s">
        <v>428</v>
      </c>
      <c r="B439" s="32" t="s">
        <v>18</v>
      </c>
      <c r="C439" s="32" t="s">
        <v>429</v>
      </c>
      <c r="D439" s="34" t="s">
        <v>25</v>
      </c>
      <c r="E439" s="33">
        <v>13</v>
      </c>
      <c r="F439" s="36">
        <v>12.44</v>
      </c>
      <c r="G439" s="36">
        <v>16.03</v>
      </c>
      <c r="H439" s="36">
        <v>208.39</v>
      </c>
      <c r="I439" s="97">
        <v>1.7358826992513992E-5</v>
      </c>
      <c r="J439" s="186">
        <f t="shared" si="6"/>
        <v>0.999392012894742</v>
      </c>
    </row>
    <row r="440" spans="1:10" ht="38.25" x14ac:dyDescent="0.2">
      <c r="A440" s="32" t="s">
        <v>500</v>
      </c>
      <c r="B440" s="32" t="s">
        <v>18</v>
      </c>
      <c r="C440" s="32" t="s">
        <v>501</v>
      </c>
      <c r="D440" s="34" t="s">
        <v>25</v>
      </c>
      <c r="E440" s="33">
        <v>2</v>
      </c>
      <c r="F440" s="36">
        <v>76.11</v>
      </c>
      <c r="G440" s="36">
        <v>98.04</v>
      </c>
      <c r="H440" s="36">
        <v>196.08</v>
      </c>
      <c r="I440" s="97">
        <v>1.6333407537272152E-5</v>
      </c>
      <c r="J440" s="186">
        <f t="shared" si="6"/>
        <v>0.99940834630227926</v>
      </c>
    </row>
    <row r="441" spans="1:10" ht="25.5" x14ac:dyDescent="0.2">
      <c r="A441" s="32" t="s">
        <v>1339</v>
      </c>
      <c r="B441" s="32" t="s">
        <v>18</v>
      </c>
      <c r="C441" s="32" t="s">
        <v>1340</v>
      </c>
      <c r="D441" s="34" t="s">
        <v>29</v>
      </c>
      <c r="E441" s="33">
        <v>5</v>
      </c>
      <c r="F441" s="36">
        <v>28.4</v>
      </c>
      <c r="G441" s="36">
        <v>36.58</v>
      </c>
      <c r="H441" s="36">
        <v>182.9</v>
      </c>
      <c r="I441" s="97">
        <v>1.5235517332553431E-5</v>
      </c>
      <c r="J441" s="186">
        <f t="shared" si="6"/>
        <v>0.99942358181961177</v>
      </c>
    </row>
    <row r="442" spans="1:10" ht="25.5" x14ac:dyDescent="0.2">
      <c r="A442" s="32" t="s">
        <v>660</v>
      </c>
      <c r="B442" s="32" t="s">
        <v>18</v>
      </c>
      <c r="C442" s="32" t="s">
        <v>661</v>
      </c>
      <c r="D442" s="34" t="s">
        <v>25</v>
      </c>
      <c r="E442" s="33">
        <v>4</v>
      </c>
      <c r="F442" s="36">
        <v>35.1</v>
      </c>
      <c r="G442" s="36">
        <v>45.22</v>
      </c>
      <c r="H442" s="36">
        <v>180.88</v>
      </c>
      <c r="I442" s="97">
        <v>1.50672519142278E-5</v>
      </c>
      <c r="J442" s="186">
        <f t="shared" si="6"/>
        <v>0.99943864907152602</v>
      </c>
    </row>
    <row r="443" spans="1:10" x14ac:dyDescent="0.2">
      <c r="A443" s="32" t="s">
        <v>764</v>
      </c>
      <c r="B443" s="32" t="s">
        <v>18</v>
      </c>
      <c r="C443" s="32" t="s">
        <v>765</v>
      </c>
      <c r="D443" s="34" t="s">
        <v>20</v>
      </c>
      <c r="E443" s="33">
        <v>72.08</v>
      </c>
      <c r="F443" s="36">
        <v>1.91</v>
      </c>
      <c r="G443" s="36">
        <v>2.46</v>
      </c>
      <c r="H443" s="36">
        <v>177.32</v>
      </c>
      <c r="I443" s="97">
        <v>1.4770704939356884E-5</v>
      </c>
      <c r="J443" s="186">
        <f t="shared" si="6"/>
        <v>0.9994534197764654</v>
      </c>
    </row>
    <row r="444" spans="1:10" ht="25.5" x14ac:dyDescent="0.2">
      <c r="A444" s="32" t="s">
        <v>434</v>
      </c>
      <c r="B444" s="32" t="s">
        <v>18</v>
      </c>
      <c r="C444" s="32" t="s">
        <v>435</v>
      </c>
      <c r="D444" s="34" t="s">
        <v>25</v>
      </c>
      <c r="E444" s="33">
        <v>3</v>
      </c>
      <c r="F444" s="36">
        <v>45.3</v>
      </c>
      <c r="G444" s="36">
        <v>58.36</v>
      </c>
      <c r="H444" s="36">
        <v>175.08</v>
      </c>
      <c r="I444" s="97">
        <v>1.4584113584381929E-5</v>
      </c>
      <c r="J444" s="186">
        <f t="shared" si="6"/>
        <v>0.99946800389004975</v>
      </c>
    </row>
    <row r="445" spans="1:10" ht="38.25" x14ac:dyDescent="0.2">
      <c r="A445" s="32" t="s">
        <v>453</v>
      </c>
      <c r="B445" s="32" t="s">
        <v>18</v>
      </c>
      <c r="C445" s="32" t="s">
        <v>454</v>
      </c>
      <c r="D445" s="34" t="s">
        <v>25</v>
      </c>
      <c r="E445" s="33">
        <v>3</v>
      </c>
      <c r="F445" s="36">
        <v>44.49</v>
      </c>
      <c r="G445" s="36">
        <v>57.31</v>
      </c>
      <c r="H445" s="36">
        <v>171.93</v>
      </c>
      <c r="I445" s="97">
        <v>1.4321719491448395E-5</v>
      </c>
      <c r="J445" s="186">
        <f t="shared" si="6"/>
        <v>0.9994823256095412</v>
      </c>
    </row>
    <row r="446" spans="1:10" ht="38.25" x14ac:dyDescent="0.2">
      <c r="A446" s="32" t="s">
        <v>1287</v>
      </c>
      <c r="B446" s="32" t="s">
        <v>18</v>
      </c>
      <c r="C446" s="32" t="s">
        <v>1288</v>
      </c>
      <c r="D446" s="34" t="s">
        <v>25</v>
      </c>
      <c r="E446" s="33">
        <v>18</v>
      </c>
      <c r="F446" s="36">
        <v>7.11</v>
      </c>
      <c r="G446" s="36">
        <v>9.16</v>
      </c>
      <c r="H446" s="36">
        <v>164.88</v>
      </c>
      <c r="I446" s="97">
        <v>1.3734456521549533E-5</v>
      </c>
      <c r="J446" s="186">
        <f t="shared" si="6"/>
        <v>0.99949606006606273</v>
      </c>
    </row>
    <row r="447" spans="1:10" ht="25.5" x14ac:dyDescent="0.2">
      <c r="A447" s="32" t="s">
        <v>3243</v>
      </c>
      <c r="B447" s="32" t="s">
        <v>18</v>
      </c>
      <c r="C447" s="32" t="s">
        <v>3244</v>
      </c>
      <c r="D447" s="34" t="s">
        <v>89</v>
      </c>
      <c r="E447" s="33">
        <v>6.7</v>
      </c>
      <c r="F447" s="36">
        <v>19.03</v>
      </c>
      <c r="G447" s="36">
        <v>24.51</v>
      </c>
      <c r="H447" s="36">
        <v>164.22</v>
      </c>
      <c r="I447" s="97">
        <v>1.3679478711601554E-5</v>
      </c>
      <c r="J447" s="186">
        <f t="shared" si="6"/>
        <v>0.99950973954477429</v>
      </c>
    </row>
    <row r="448" spans="1:10" ht="25.5" x14ac:dyDescent="0.2">
      <c r="A448" s="32" t="s">
        <v>480</v>
      </c>
      <c r="B448" s="32" t="s">
        <v>18</v>
      </c>
      <c r="C448" s="32" t="s">
        <v>481</v>
      </c>
      <c r="D448" s="34" t="s">
        <v>29</v>
      </c>
      <c r="E448" s="33">
        <v>5.8</v>
      </c>
      <c r="F448" s="36">
        <v>21.89</v>
      </c>
      <c r="G448" s="36">
        <v>28.2</v>
      </c>
      <c r="H448" s="36">
        <v>163.56</v>
      </c>
      <c r="I448" s="97">
        <v>1.3624500901653577E-5</v>
      </c>
      <c r="J448" s="186">
        <f t="shared" si="6"/>
        <v>0.99952336404567599</v>
      </c>
    </row>
    <row r="449" spans="1:10" x14ac:dyDescent="0.2">
      <c r="A449" s="32" t="s">
        <v>1374</v>
      </c>
      <c r="B449" s="32" t="s">
        <v>18</v>
      </c>
      <c r="C449" s="32" t="s">
        <v>1375</v>
      </c>
      <c r="D449" s="34" t="s">
        <v>25</v>
      </c>
      <c r="E449" s="33">
        <v>1</v>
      </c>
      <c r="F449" s="36">
        <v>122.03</v>
      </c>
      <c r="G449" s="36">
        <v>157.19999999999999</v>
      </c>
      <c r="H449" s="36">
        <v>157.19999999999999</v>
      </c>
      <c r="I449" s="97">
        <v>1.3094714733063965E-5</v>
      </c>
      <c r="J449" s="186">
        <f t="shared" si="6"/>
        <v>0.99953645876040909</v>
      </c>
    </row>
    <row r="450" spans="1:10" ht="38.25" x14ac:dyDescent="0.2">
      <c r="A450" s="32" t="s">
        <v>530</v>
      </c>
      <c r="B450" s="32" t="s">
        <v>18</v>
      </c>
      <c r="C450" s="32" t="s">
        <v>531</v>
      </c>
      <c r="D450" s="34" t="s">
        <v>25</v>
      </c>
      <c r="E450" s="33">
        <v>5</v>
      </c>
      <c r="F450" s="36">
        <v>24.26</v>
      </c>
      <c r="G450" s="36">
        <v>31.25</v>
      </c>
      <c r="H450" s="36">
        <v>156.25</v>
      </c>
      <c r="I450" s="97">
        <v>1.3015580006623694E-5</v>
      </c>
      <c r="J450" s="186">
        <f t="shared" si="6"/>
        <v>0.99954947434041574</v>
      </c>
    </row>
    <row r="451" spans="1:10" ht="25.5" x14ac:dyDescent="0.2">
      <c r="A451" s="32" t="s">
        <v>1128</v>
      </c>
      <c r="B451" s="32" t="s">
        <v>18</v>
      </c>
      <c r="C451" s="32" t="s">
        <v>1129</v>
      </c>
      <c r="D451" s="34" t="s">
        <v>25</v>
      </c>
      <c r="E451" s="33">
        <v>12</v>
      </c>
      <c r="F451" s="36">
        <v>10.029999999999999</v>
      </c>
      <c r="G451" s="36">
        <v>12.92</v>
      </c>
      <c r="H451" s="36">
        <v>155.04</v>
      </c>
      <c r="I451" s="97">
        <v>1.29147873550524E-5</v>
      </c>
      <c r="J451" s="186">
        <f t="shared" si="6"/>
        <v>0.99956238912777085</v>
      </c>
    </row>
    <row r="452" spans="1:10" ht="25.5" x14ac:dyDescent="0.2">
      <c r="A452" s="32" t="s">
        <v>709</v>
      </c>
      <c r="B452" s="32" t="s">
        <v>18</v>
      </c>
      <c r="C452" s="32" t="s">
        <v>710</v>
      </c>
      <c r="D452" s="34" t="s">
        <v>25</v>
      </c>
      <c r="E452" s="33">
        <v>2</v>
      </c>
      <c r="F452" s="36">
        <v>59.64</v>
      </c>
      <c r="G452" s="36">
        <v>76.83</v>
      </c>
      <c r="H452" s="36">
        <v>153.66</v>
      </c>
      <c r="I452" s="97">
        <v>1.2799833752433898E-5</v>
      </c>
      <c r="J452" s="186">
        <f t="shared" si="6"/>
        <v>0.99957518896152331</v>
      </c>
    </row>
    <row r="453" spans="1:10" ht="25.5" x14ac:dyDescent="0.2">
      <c r="A453" s="32" t="s">
        <v>812</v>
      </c>
      <c r="B453" s="32" t="s">
        <v>18</v>
      </c>
      <c r="C453" s="32" t="s">
        <v>813</v>
      </c>
      <c r="D453" s="34" t="s">
        <v>25</v>
      </c>
      <c r="E453" s="33">
        <v>12</v>
      </c>
      <c r="F453" s="36">
        <v>8.89</v>
      </c>
      <c r="G453" s="36">
        <v>11.45</v>
      </c>
      <c r="H453" s="36">
        <v>137.4</v>
      </c>
      <c r="I453" s="97">
        <v>1.1445380434624612E-5</v>
      </c>
      <c r="J453" s="186">
        <f t="shared" si="6"/>
        <v>0.99958663434195794</v>
      </c>
    </row>
    <row r="454" spans="1:10" ht="38.25" x14ac:dyDescent="0.2">
      <c r="A454" s="32" t="s">
        <v>380</v>
      </c>
      <c r="B454" s="32" t="s">
        <v>18</v>
      </c>
      <c r="C454" s="32" t="s">
        <v>381</v>
      </c>
      <c r="D454" s="34" t="s">
        <v>25</v>
      </c>
      <c r="E454" s="33">
        <v>4</v>
      </c>
      <c r="F454" s="36">
        <v>25.87</v>
      </c>
      <c r="G454" s="36">
        <v>33.33</v>
      </c>
      <c r="H454" s="36">
        <v>133.32</v>
      </c>
      <c r="I454" s="97">
        <v>1.1105517609491653E-5</v>
      </c>
      <c r="J454" s="186">
        <f t="shared" si="6"/>
        <v>0.99959773985956746</v>
      </c>
    </row>
    <row r="455" spans="1:10" ht="25.5" x14ac:dyDescent="0.2">
      <c r="A455" s="32" t="s">
        <v>1140</v>
      </c>
      <c r="B455" s="32" t="s">
        <v>23</v>
      </c>
      <c r="C455" s="32" t="s">
        <v>1141</v>
      </c>
      <c r="D455" s="34" t="s">
        <v>25</v>
      </c>
      <c r="E455" s="33">
        <v>6</v>
      </c>
      <c r="F455" s="36">
        <v>16.670000000000002</v>
      </c>
      <c r="G455" s="36">
        <v>21.47</v>
      </c>
      <c r="H455" s="36">
        <v>128.82</v>
      </c>
      <c r="I455" s="97">
        <v>1.073066890530089E-5</v>
      </c>
      <c r="J455" s="186">
        <f t="shared" si="6"/>
        <v>0.99960847052847279</v>
      </c>
    </row>
    <row r="456" spans="1:10" ht="25.5" x14ac:dyDescent="0.2">
      <c r="A456" s="32" t="s">
        <v>646</v>
      </c>
      <c r="B456" s="32" t="s">
        <v>18</v>
      </c>
      <c r="C456" s="32" t="s">
        <v>647</v>
      </c>
      <c r="D456" s="34" t="s">
        <v>25</v>
      </c>
      <c r="E456" s="33">
        <v>1</v>
      </c>
      <c r="F456" s="36">
        <v>99.07</v>
      </c>
      <c r="G456" s="36">
        <v>127.62</v>
      </c>
      <c r="H456" s="36">
        <v>127.62</v>
      </c>
      <c r="I456" s="97">
        <v>1.0630709250850021E-5</v>
      </c>
      <c r="J456" s="186">
        <f t="shared" si="6"/>
        <v>0.99961910123772368</v>
      </c>
    </row>
    <row r="457" spans="1:10" ht="25.5" x14ac:dyDescent="0.2">
      <c r="A457" s="32" t="s">
        <v>646</v>
      </c>
      <c r="B457" s="32" t="s">
        <v>18</v>
      </c>
      <c r="C457" s="32" t="s">
        <v>647</v>
      </c>
      <c r="D457" s="34" t="s">
        <v>25</v>
      </c>
      <c r="E457" s="33">
        <v>1</v>
      </c>
      <c r="F457" s="36">
        <v>99.07</v>
      </c>
      <c r="G457" s="36">
        <v>127.62</v>
      </c>
      <c r="H457" s="36">
        <v>127.62</v>
      </c>
      <c r="I457" s="97">
        <v>1.0630709250850021E-5</v>
      </c>
      <c r="J457" s="186">
        <f t="shared" si="6"/>
        <v>0.99962973194697458</v>
      </c>
    </row>
    <row r="458" spans="1:10" ht="38.25" x14ac:dyDescent="0.2">
      <c r="A458" s="32" t="s">
        <v>416</v>
      </c>
      <c r="B458" s="32" t="s">
        <v>18</v>
      </c>
      <c r="C458" s="32" t="s">
        <v>417</v>
      </c>
      <c r="D458" s="34" t="s">
        <v>25</v>
      </c>
      <c r="E458" s="33">
        <v>17</v>
      </c>
      <c r="F458" s="36">
        <v>5.7</v>
      </c>
      <c r="G458" s="36">
        <v>7.34</v>
      </c>
      <c r="H458" s="36">
        <v>124.78</v>
      </c>
      <c r="I458" s="97">
        <v>1.0394138068649628E-5</v>
      </c>
      <c r="J458" s="186">
        <f t="shared" si="6"/>
        <v>0.99964012608504327</v>
      </c>
    </row>
    <row r="459" spans="1:10" ht="38.25" x14ac:dyDescent="0.2">
      <c r="A459" s="32" t="s">
        <v>512</v>
      </c>
      <c r="B459" s="32" t="s">
        <v>18</v>
      </c>
      <c r="C459" s="32" t="s">
        <v>513</v>
      </c>
      <c r="D459" s="34" t="s">
        <v>25</v>
      </c>
      <c r="E459" s="33">
        <v>2</v>
      </c>
      <c r="F459" s="36">
        <v>47.47</v>
      </c>
      <c r="G459" s="36">
        <v>61.15</v>
      </c>
      <c r="H459" s="36">
        <v>122.3</v>
      </c>
      <c r="I459" s="97">
        <v>1.0187554782784497E-5</v>
      </c>
      <c r="J459" s="186">
        <f t="shared" si="6"/>
        <v>0.99965031363982604</v>
      </c>
    </row>
    <row r="460" spans="1:10" ht="38.25" x14ac:dyDescent="0.2">
      <c r="A460" s="32" t="s">
        <v>497</v>
      </c>
      <c r="B460" s="32" t="s">
        <v>18</v>
      </c>
      <c r="C460" s="32" t="s">
        <v>498</v>
      </c>
      <c r="D460" s="34" t="s">
        <v>25</v>
      </c>
      <c r="E460" s="33">
        <v>6</v>
      </c>
      <c r="F460" s="36">
        <v>15.73</v>
      </c>
      <c r="G460" s="36">
        <v>20.260000000000002</v>
      </c>
      <c r="H460" s="36">
        <v>121.56</v>
      </c>
      <c r="I460" s="97">
        <v>1.0125912995873128E-5</v>
      </c>
      <c r="J460" s="186">
        <f t="shared" si="6"/>
        <v>0.99966043955282191</v>
      </c>
    </row>
    <row r="461" spans="1:10" ht="25.5" x14ac:dyDescent="0.2">
      <c r="A461" s="32" t="s">
        <v>1191</v>
      </c>
      <c r="B461" s="32" t="s">
        <v>18</v>
      </c>
      <c r="C461" s="32" t="s">
        <v>1192</v>
      </c>
      <c r="D461" s="34" t="s">
        <v>25</v>
      </c>
      <c r="E461" s="33">
        <v>2</v>
      </c>
      <c r="F461" s="36">
        <v>45.88</v>
      </c>
      <c r="G461" s="36">
        <v>59.1</v>
      </c>
      <c r="H461" s="36">
        <v>118.2</v>
      </c>
      <c r="I461" s="97">
        <v>9.8460259634106921E-6</v>
      </c>
      <c r="J461" s="186">
        <f t="shared" si="6"/>
        <v>0.99967028557878534</v>
      </c>
    </row>
    <row r="462" spans="1:10" ht="25.5" x14ac:dyDescent="0.2">
      <c r="A462" s="32" t="s">
        <v>422</v>
      </c>
      <c r="B462" s="32" t="s">
        <v>18</v>
      </c>
      <c r="C462" s="32" t="s">
        <v>423</v>
      </c>
      <c r="D462" s="34" t="s">
        <v>25</v>
      </c>
      <c r="E462" s="33">
        <v>8</v>
      </c>
      <c r="F462" s="36">
        <v>11.46</v>
      </c>
      <c r="G462" s="36">
        <v>14.76</v>
      </c>
      <c r="H462" s="36">
        <v>118.08</v>
      </c>
      <c r="I462" s="97">
        <v>9.8360299979656038E-6</v>
      </c>
      <c r="J462" s="186">
        <f t="shared" ref="J462:J523" si="7">I462+J461</f>
        <v>0.99968012160878328</v>
      </c>
    </row>
    <row r="463" spans="1:10" ht="25.5" x14ac:dyDescent="0.2">
      <c r="A463" s="32" t="s">
        <v>688</v>
      </c>
      <c r="B463" s="32" t="s">
        <v>18</v>
      </c>
      <c r="C463" s="32" t="s">
        <v>689</v>
      </c>
      <c r="D463" s="34" t="s">
        <v>25</v>
      </c>
      <c r="E463" s="33">
        <v>2</v>
      </c>
      <c r="F463" s="36">
        <v>45.25</v>
      </c>
      <c r="G463" s="36">
        <v>58.29</v>
      </c>
      <c r="H463" s="36">
        <v>116.58</v>
      </c>
      <c r="I463" s="97">
        <v>9.7110804299020174E-6</v>
      </c>
      <c r="J463" s="186">
        <f t="shared" si="7"/>
        <v>0.99968983268921319</v>
      </c>
    </row>
    <row r="464" spans="1:10" ht="25.5" x14ac:dyDescent="0.2">
      <c r="A464" s="32" t="s">
        <v>354</v>
      </c>
      <c r="B464" s="32" t="s">
        <v>18</v>
      </c>
      <c r="C464" s="32" t="s">
        <v>355</v>
      </c>
      <c r="D464" s="34" t="s">
        <v>25</v>
      </c>
      <c r="E464" s="33">
        <v>4</v>
      </c>
      <c r="F464" s="36">
        <v>22.47</v>
      </c>
      <c r="G464" s="36">
        <v>28.95</v>
      </c>
      <c r="H464" s="36">
        <v>115.8</v>
      </c>
      <c r="I464" s="97">
        <v>9.6461066545089521E-6</v>
      </c>
      <c r="J464" s="186">
        <f t="shared" si="7"/>
        <v>0.99969947879586774</v>
      </c>
    </row>
    <row r="465" spans="1:10" ht="25.5" x14ac:dyDescent="0.2">
      <c r="A465" s="32" t="s">
        <v>360</v>
      </c>
      <c r="B465" s="32" t="s">
        <v>18</v>
      </c>
      <c r="C465" s="32" t="s">
        <v>361</v>
      </c>
      <c r="D465" s="34" t="s">
        <v>25</v>
      </c>
      <c r="E465" s="33">
        <v>2</v>
      </c>
      <c r="F465" s="36">
        <v>44.67</v>
      </c>
      <c r="G465" s="36">
        <v>57.54</v>
      </c>
      <c r="H465" s="36">
        <v>115.08</v>
      </c>
      <c r="I465" s="97">
        <v>9.5861308618384292E-6</v>
      </c>
      <c r="J465" s="186">
        <f t="shared" si="7"/>
        <v>0.99970906492672962</v>
      </c>
    </row>
    <row r="466" spans="1:10" ht="38.25" x14ac:dyDescent="0.2">
      <c r="A466" s="32" t="s">
        <v>543</v>
      </c>
      <c r="B466" s="32" t="s">
        <v>18</v>
      </c>
      <c r="C466" s="32" t="s">
        <v>544</v>
      </c>
      <c r="D466" s="34" t="s">
        <v>25</v>
      </c>
      <c r="E466" s="33">
        <v>9</v>
      </c>
      <c r="F466" s="36">
        <v>9.67</v>
      </c>
      <c r="G466" s="36">
        <v>12.46</v>
      </c>
      <c r="H466" s="36">
        <v>112.14</v>
      </c>
      <c r="I466" s="97">
        <v>9.3412297084337988E-6</v>
      </c>
      <c r="J466" s="186">
        <f t="shared" si="7"/>
        <v>0.99971840615643803</v>
      </c>
    </row>
    <row r="467" spans="1:10" ht="38.25" x14ac:dyDescent="0.2">
      <c r="A467" s="32" t="s">
        <v>509</v>
      </c>
      <c r="B467" s="32" t="s">
        <v>18</v>
      </c>
      <c r="C467" s="32" t="s">
        <v>510</v>
      </c>
      <c r="D467" s="34" t="s">
        <v>25</v>
      </c>
      <c r="E467" s="33">
        <v>2</v>
      </c>
      <c r="F467" s="36">
        <v>42.59</v>
      </c>
      <c r="G467" s="36">
        <v>54.86</v>
      </c>
      <c r="H467" s="36">
        <v>109.72</v>
      </c>
      <c r="I467" s="97">
        <v>9.1396444052912097E-6</v>
      </c>
      <c r="J467" s="186">
        <f t="shared" si="7"/>
        <v>0.99972754580084333</v>
      </c>
    </row>
    <row r="468" spans="1:10" ht="25.5" x14ac:dyDescent="0.2">
      <c r="A468" s="32" t="s">
        <v>1345</v>
      </c>
      <c r="B468" s="32" t="s">
        <v>18</v>
      </c>
      <c r="C468" s="32" t="s">
        <v>1346</v>
      </c>
      <c r="D468" s="34" t="s">
        <v>25</v>
      </c>
      <c r="E468" s="33">
        <v>2</v>
      </c>
      <c r="F468" s="36">
        <v>42.51</v>
      </c>
      <c r="G468" s="36">
        <v>54.76</v>
      </c>
      <c r="H468" s="36">
        <v>109.52</v>
      </c>
      <c r="I468" s="97">
        <v>9.1229844628827315E-6</v>
      </c>
      <c r="J468" s="186">
        <f t="shared" si="7"/>
        <v>0.9997366687853062</v>
      </c>
    </row>
    <row r="469" spans="1:10" ht="25.5" x14ac:dyDescent="0.2">
      <c r="A469" s="32" t="s">
        <v>123</v>
      </c>
      <c r="B469" s="32" t="s">
        <v>18</v>
      </c>
      <c r="C469" s="32" t="s">
        <v>124</v>
      </c>
      <c r="D469" s="34" t="s">
        <v>89</v>
      </c>
      <c r="E469" s="33">
        <v>6.9</v>
      </c>
      <c r="F469" s="36">
        <v>12.23</v>
      </c>
      <c r="G469" s="36">
        <v>15.75</v>
      </c>
      <c r="H469" s="36">
        <v>108.68</v>
      </c>
      <c r="I469" s="97">
        <v>9.0530127047671238E-6</v>
      </c>
      <c r="J469" s="186">
        <f t="shared" si="7"/>
        <v>0.99974572179801102</v>
      </c>
    </row>
    <row r="470" spans="1:10" ht="25.5" x14ac:dyDescent="0.2">
      <c r="A470" s="32" t="s">
        <v>363</v>
      </c>
      <c r="B470" s="32" t="s">
        <v>18</v>
      </c>
      <c r="C470" s="32" t="s">
        <v>364</v>
      </c>
      <c r="D470" s="34" t="s">
        <v>25</v>
      </c>
      <c r="E470" s="33">
        <v>1</v>
      </c>
      <c r="F470" s="36">
        <v>83.8</v>
      </c>
      <c r="G470" s="36">
        <v>107.95</v>
      </c>
      <c r="H470" s="36">
        <v>107.95</v>
      </c>
      <c r="I470" s="97">
        <v>8.9922039149761772E-6</v>
      </c>
      <c r="J470" s="186">
        <f t="shared" si="7"/>
        <v>0.99975471400192595</v>
      </c>
    </row>
    <row r="471" spans="1:10" ht="25.5" x14ac:dyDescent="0.2">
      <c r="A471" s="32" t="s">
        <v>649</v>
      </c>
      <c r="B471" s="32" t="s">
        <v>18</v>
      </c>
      <c r="C471" s="32" t="s">
        <v>650</v>
      </c>
      <c r="D471" s="34" t="s">
        <v>25</v>
      </c>
      <c r="E471" s="33">
        <v>1</v>
      </c>
      <c r="F471" s="36">
        <v>82.82</v>
      </c>
      <c r="G471" s="36">
        <v>106.69</v>
      </c>
      <c r="H471" s="36">
        <v>106.69</v>
      </c>
      <c r="I471" s="97">
        <v>8.8872462778027639E-6</v>
      </c>
      <c r="J471" s="186">
        <f t="shared" si="7"/>
        <v>0.99976360124820374</v>
      </c>
    </row>
    <row r="472" spans="1:10" ht="38.25" x14ac:dyDescent="0.2">
      <c r="A472" s="32" t="s">
        <v>533</v>
      </c>
      <c r="B472" s="32" t="s">
        <v>18</v>
      </c>
      <c r="C472" s="32" t="s">
        <v>534</v>
      </c>
      <c r="D472" s="34" t="s">
        <v>25</v>
      </c>
      <c r="E472" s="33">
        <v>2</v>
      </c>
      <c r="F472" s="36">
        <v>40.58</v>
      </c>
      <c r="G472" s="36">
        <v>52.28</v>
      </c>
      <c r="H472" s="36">
        <v>104.56</v>
      </c>
      <c r="I472" s="97">
        <v>8.70981789115247E-6</v>
      </c>
      <c r="J472" s="186">
        <f t="shared" si="7"/>
        <v>0.99977231106609488</v>
      </c>
    </row>
    <row r="473" spans="1:10" ht="25.5" x14ac:dyDescent="0.2">
      <c r="A473" s="32" t="s">
        <v>1214</v>
      </c>
      <c r="B473" s="32" t="s">
        <v>18</v>
      </c>
      <c r="C473" s="32" t="s">
        <v>1215</v>
      </c>
      <c r="D473" s="34" t="s">
        <v>25</v>
      </c>
      <c r="E473" s="33">
        <v>4</v>
      </c>
      <c r="F473" s="36">
        <v>18.88</v>
      </c>
      <c r="G473" s="36">
        <v>24.32</v>
      </c>
      <c r="H473" s="36">
        <v>97.28</v>
      </c>
      <c r="I473" s="97">
        <v>8.1033959874838584E-6</v>
      </c>
      <c r="J473" s="186">
        <f t="shared" si="7"/>
        <v>0.99978041446208232</v>
      </c>
    </row>
    <row r="474" spans="1:10" ht="25.5" x14ac:dyDescent="0.2">
      <c r="A474" s="32" t="s">
        <v>1449</v>
      </c>
      <c r="B474" s="32" t="s">
        <v>23</v>
      </c>
      <c r="C474" s="32" t="s">
        <v>1450</v>
      </c>
      <c r="D474" s="34" t="s">
        <v>25</v>
      </c>
      <c r="E474" s="33">
        <v>4</v>
      </c>
      <c r="F474" s="36">
        <v>18.54</v>
      </c>
      <c r="G474" s="36">
        <v>23.88</v>
      </c>
      <c r="H474" s="36">
        <v>95.52</v>
      </c>
      <c r="I474" s="97">
        <v>7.9567884942892497E-6</v>
      </c>
      <c r="J474" s="186">
        <f t="shared" si="7"/>
        <v>0.99978837125057662</v>
      </c>
    </row>
    <row r="475" spans="1:10" x14ac:dyDescent="0.2">
      <c r="A475" s="32" t="s">
        <v>815</v>
      </c>
      <c r="B475" s="32" t="s">
        <v>23</v>
      </c>
      <c r="C475" s="32" t="s">
        <v>816</v>
      </c>
      <c r="D475" s="34" t="s">
        <v>20</v>
      </c>
      <c r="E475" s="33">
        <v>3</v>
      </c>
      <c r="F475" s="36">
        <v>23.38</v>
      </c>
      <c r="G475" s="36">
        <v>30.12</v>
      </c>
      <c r="H475" s="36">
        <v>90.36</v>
      </c>
      <c r="I475" s="97">
        <v>7.5269619801505083E-6</v>
      </c>
      <c r="J475" s="186">
        <f t="shared" si="7"/>
        <v>0.99979589821255677</v>
      </c>
    </row>
    <row r="476" spans="1:10" ht="38.25" x14ac:dyDescent="0.2">
      <c r="A476" s="32" t="s">
        <v>1169</v>
      </c>
      <c r="B476" s="32" t="s">
        <v>18</v>
      </c>
      <c r="C476" s="32" t="s">
        <v>1170</v>
      </c>
      <c r="D476" s="34" t="s">
        <v>25</v>
      </c>
      <c r="E476" s="33">
        <v>2</v>
      </c>
      <c r="F476" s="36">
        <v>34.590000000000003</v>
      </c>
      <c r="G476" s="36">
        <v>44.56</v>
      </c>
      <c r="H476" s="36">
        <v>89.12</v>
      </c>
      <c r="I476" s="97">
        <v>7.4236703372179433E-6</v>
      </c>
      <c r="J476" s="186">
        <f t="shared" si="7"/>
        <v>0.999803321882894</v>
      </c>
    </row>
    <row r="477" spans="1:10" ht="25.5" x14ac:dyDescent="0.2">
      <c r="A477" s="32" t="s">
        <v>552</v>
      </c>
      <c r="B477" s="32" t="s">
        <v>18</v>
      </c>
      <c r="C477" s="32" t="s">
        <v>553</v>
      </c>
      <c r="D477" s="34" t="s">
        <v>25</v>
      </c>
      <c r="E477" s="33">
        <v>9</v>
      </c>
      <c r="F477" s="36">
        <v>7.61</v>
      </c>
      <c r="G477" s="36">
        <v>9.8000000000000007</v>
      </c>
      <c r="H477" s="36">
        <v>88.2</v>
      </c>
      <c r="I477" s="97">
        <v>7.3470346021389423E-6</v>
      </c>
      <c r="J477" s="186">
        <f t="shared" si="7"/>
        <v>0.99981066891749615</v>
      </c>
    </row>
    <row r="478" spans="1:10" ht="25.5" x14ac:dyDescent="0.2">
      <c r="A478" s="32" t="s">
        <v>407</v>
      </c>
      <c r="B478" s="32" t="s">
        <v>18</v>
      </c>
      <c r="C478" s="32" t="s">
        <v>408</v>
      </c>
      <c r="D478" s="34" t="s">
        <v>25</v>
      </c>
      <c r="E478" s="33">
        <v>4</v>
      </c>
      <c r="F478" s="36">
        <v>16.809999999999999</v>
      </c>
      <c r="G478" s="36">
        <v>21.65</v>
      </c>
      <c r="H478" s="36">
        <v>86.6</v>
      </c>
      <c r="I478" s="97">
        <v>7.2137550628711151E-6</v>
      </c>
      <c r="J478" s="186">
        <f t="shared" si="7"/>
        <v>0.999817882672559</v>
      </c>
    </row>
    <row r="479" spans="1:10" ht="38.25" x14ac:dyDescent="0.2">
      <c r="A479" s="32" t="s">
        <v>706</v>
      </c>
      <c r="B479" s="32" t="s">
        <v>18</v>
      </c>
      <c r="C479" s="32" t="s">
        <v>707</v>
      </c>
      <c r="D479" s="34" t="s">
        <v>25</v>
      </c>
      <c r="E479" s="33">
        <v>4</v>
      </c>
      <c r="F479" s="36">
        <v>16.64</v>
      </c>
      <c r="G479" s="36">
        <v>21.44</v>
      </c>
      <c r="H479" s="36">
        <v>85.76</v>
      </c>
      <c r="I479" s="97">
        <v>7.1437833047555073E-6</v>
      </c>
      <c r="J479" s="186">
        <f t="shared" si="7"/>
        <v>0.9998250264558638</v>
      </c>
    </row>
    <row r="480" spans="1:10" ht="38.25" x14ac:dyDescent="0.2">
      <c r="A480" s="32" t="s">
        <v>706</v>
      </c>
      <c r="B480" s="32" t="s">
        <v>18</v>
      </c>
      <c r="C480" s="32" t="s">
        <v>707</v>
      </c>
      <c r="D480" s="34" t="s">
        <v>25</v>
      </c>
      <c r="E480" s="33">
        <v>4</v>
      </c>
      <c r="F480" s="36">
        <v>16.64</v>
      </c>
      <c r="G480" s="36">
        <v>21.44</v>
      </c>
      <c r="H480" s="36">
        <v>85.76</v>
      </c>
      <c r="I480" s="97">
        <v>7.1437833047555073E-6</v>
      </c>
      <c r="J480" s="186">
        <f t="shared" si="7"/>
        <v>0.99983217023916859</v>
      </c>
    </row>
    <row r="481" spans="1:10" ht="25.5" x14ac:dyDescent="0.2">
      <c r="A481" s="32" t="s">
        <v>357</v>
      </c>
      <c r="B481" s="32" t="s">
        <v>18</v>
      </c>
      <c r="C481" s="32" t="s">
        <v>358</v>
      </c>
      <c r="D481" s="34" t="s">
        <v>25</v>
      </c>
      <c r="E481" s="33">
        <v>2</v>
      </c>
      <c r="F481" s="36">
        <v>32.659999999999997</v>
      </c>
      <c r="G481" s="36">
        <v>42.07</v>
      </c>
      <c r="H481" s="36">
        <v>84.14</v>
      </c>
      <c r="I481" s="97">
        <v>7.0088377712468326E-6</v>
      </c>
      <c r="J481" s="186">
        <f t="shared" si="7"/>
        <v>0.99983917907693987</v>
      </c>
    </row>
    <row r="482" spans="1:10" x14ac:dyDescent="0.2">
      <c r="A482" s="32" t="s">
        <v>738</v>
      </c>
      <c r="B482" s="32" t="s">
        <v>23</v>
      </c>
      <c r="C482" s="32" t="s">
        <v>739</v>
      </c>
      <c r="D482" s="34" t="s">
        <v>61</v>
      </c>
      <c r="E482" s="33">
        <v>6</v>
      </c>
      <c r="F482" s="36">
        <v>10.55</v>
      </c>
      <c r="G482" s="36">
        <v>13.59</v>
      </c>
      <c r="H482" s="36">
        <v>81.540000000000006</v>
      </c>
      <c r="I482" s="97">
        <v>6.7922585199366145E-6</v>
      </c>
      <c r="J482" s="186">
        <f t="shared" si="7"/>
        <v>0.99984597133545983</v>
      </c>
    </row>
    <row r="483" spans="1:10" ht="38.25" x14ac:dyDescent="0.2">
      <c r="A483" s="32" t="s">
        <v>527</v>
      </c>
      <c r="B483" s="32" t="s">
        <v>18</v>
      </c>
      <c r="C483" s="32" t="s">
        <v>528</v>
      </c>
      <c r="D483" s="34" t="s">
        <v>25</v>
      </c>
      <c r="E483" s="33">
        <v>6</v>
      </c>
      <c r="F483" s="36">
        <v>10.49</v>
      </c>
      <c r="G483" s="36">
        <v>13.51</v>
      </c>
      <c r="H483" s="36">
        <v>81.06</v>
      </c>
      <c r="I483" s="97">
        <v>6.7522746581562665E-6</v>
      </c>
      <c r="J483" s="186">
        <f t="shared" si="7"/>
        <v>0.99985272361011801</v>
      </c>
    </row>
    <row r="484" spans="1:10" x14ac:dyDescent="0.2">
      <c r="A484" s="32" t="s">
        <v>756</v>
      </c>
      <c r="B484" s="32" t="s">
        <v>23</v>
      </c>
      <c r="C484" s="32" t="s">
        <v>757</v>
      </c>
      <c r="D484" s="34" t="s">
        <v>25</v>
      </c>
      <c r="E484" s="33">
        <v>4</v>
      </c>
      <c r="F484" s="36">
        <v>15.57</v>
      </c>
      <c r="G484" s="36">
        <v>20.059999999999999</v>
      </c>
      <c r="H484" s="36">
        <v>80.239999999999995</v>
      </c>
      <c r="I484" s="97">
        <v>6.6839688942815045E-6</v>
      </c>
      <c r="J484" s="186">
        <f t="shared" si="7"/>
        <v>0.99985940757901226</v>
      </c>
    </row>
    <row r="485" spans="1:10" ht="38.25" x14ac:dyDescent="0.2">
      <c r="A485" s="32" t="s">
        <v>536</v>
      </c>
      <c r="B485" s="32" t="s">
        <v>18</v>
      </c>
      <c r="C485" s="32" t="s">
        <v>537</v>
      </c>
      <c r="D485" s="34" t="s">
        <v>25</v>
      </c>
      <c r="E485" s="33">
        <v>2</v>
      </c>
      <c r="F485" s="36">
        <v>29.99</v>
      </c>
      <c r="G485" s="36">
        <v>38.630000000000003</v>
      </c>
      <c r="H485" s="36">
        <v>77.260000000000005</v>
      </c>
      <c r="I485" s="97">
        <v>6.4357357523951783E-6</v>
      </c>
      <c r="J485" s="186">
        <f t="shared" si="7"/>
        <v>0.99986584331476469</v>
      </c>
    </row>
    <row r="486" spans="1:10" ht="38.25" x14ac:dyDescent="0.2">
      <c r="A486" s="32" t="s">
        <v>506</v>
      </c>
      <c r="B486" s="32" t="s">
        <v>18</v>
      </c>
      <c r="C486" s="32" t="s">
        <v>507</v>
      </c>
      <c r="D486" s="34" t="s">
        <v>25</v>
      </c>
      <c r="E486" s="33">
        <v>4</v>
      </c>
      <c r="F486" s="36">
        <v>14.08</v>
      </c>
      <c r="G486" s="36">
        <v>18.14</v>
      </c>
      <c r="H486" s="36">
        <v>72.56</v>
      </c>
      <c r="I486" s="97">
        <v>6.0442271057959374E-6</v>
      </c>
      <c r="J486" s="186">
        <f t="shared" si="7"/>
        <v>0.99987188754187051</v>
      </c>
    </row>
    <row r="487" spans="1:10" ht="25.5" x14ac:dyDescent="0.2">
      <c r="A487" s="32" t="s">
        <v>425</v>
      </c>
      <c r="B487" s="32" t="s">
        <v>18</v>
      </c>
      <c r="C487" s="32" t="s">
        <v>426</v>
      </c>
      <c r="D487" s="34" t="s">
        <v>25</v>
      </c>
      <c r="E487" s="33">
        <v>3</v>
      </c>
      <c r="F487" s="36">
        <v>17.98</v>
      </c>
      <c r="G487" s="36">
        <v>23.16</v>
      </c>
      <c r="H487" s="36">
        <v>69.48</v>
      </c>
      <c r="I487" s="97">
        <v>5.7876639927053713E-6</v>
      </c>
      <c r="J487" s="186">
        <f t="shared" si="7"/>
        <v>0.99987767520586324</v>
      </c>
    </row>
    <row r="488" spans="1:10" ht="38.25" x14ac:dyDescent="0.2">
      <c r="A488" s="32" t="s">
        <v>437</v>
      </c>
      <c r="B488" s="32" t="s">
        <v>18</v>
      </c>
      <c r="C488" s="32" t="s">
        <v>438</v>
      </c>
      <c r="D488" s="34" t="s">
        <v>25</v>
      </c>
      <c r="E488" s="33">
        <v>6</v>
      </c>
      <c r="F488" s="36">
        <v>8.8800000000000008</v>
      </c>
      <c r="G488" s="36">
        <v>11.44</v>
      </c>
      <c r="H488" s="36">
        <v>68.64</v>
      </c>
      <c r="I488" s="97">
        <v>5.7176922345897618E-6</v>
      </c>
      <c r="J488" s="186">
        <f t="shared" si="7"/>
        <v>0.9998833928980978</v>
      </c>
    </row>
    <row r="489" spans="1:10" ht="38.25" x14ac:dyDescent="0.2">
      <c r="A489" s="32" t="s">
        <v>539</v>
      </c>
      <c r="B489" s="32" t="s">
        <v>18</v>
      </c>
      <c r="C489" s="32" t="s">
        <v>540</v>
      </c>
      <c r="D489" s="34" t="s">
        <v>25</v>
      </c>
      <c r="E489" s="33">
        <v>1</v>
      </c>
      <c r="F489" s="36">
        <v>52.51</v>
      </c>
      <c r="G489" s="36">
        <v>67.64</v>
      </c>
      <c r="H489" s="36">
        <v>67.64</v>
      </c>
      <c r="I489" s="97">
        <v>5.63439252254737E-6</v>
      </c>
      <c r="J489" s="186">
        <f t="shared" si="7"/>
        <v>0.99988902729062035</v>
      </c>
    </row>
    <row r="490" spans="1:10" ht="25.5" x14ac:dyDescent="0.2">
      <c r="A490" s="32" t="s">
        <v>431</v>
      </c>
      <c r="B490" s="32" t="s">
        <v>18</v>
      </c>
      <c r="C490" s="32" t="s">
        <v>432</v>
      </c>
      <c r="D490" s="34" t="s">
        <v>25</v>
      </c>
      <c r="E490" s="33">
        <v>3</v>
      </c>
      <c r="F490" s="36">
        <v>17.39</v>
      </c>
      <c r="G490" s="36">
        <v>22.4</v>
      </c>
      <c r="H490" s="36">
        <v>67.2</v>
      </c>
      <c r="I490" s="97">
        <v>5.5977406492487178E-6</v>
      </c>
      <c r="J490" s="186">
        <f t="shared" si="7"/>
        <v>0.99989462503126958</v>
      </c>
    </row>
    <row r="491" spans="1:10" ht="38.25" x14ac:dyDescent="0.2">
      <c r="A491" s="32" t="s">
        <v>741</v>
      </c>
      <c r="B491" s="32" t="s">
        <v>23</v>
      </c>
      <c r="C491" s="32" t="s">
        <v>742</v>
      </c>
      <c r="D491" s="34" t="s">
        <v>61</v>
      </c>
      <c r="E491" s="33">
        <v>4</v>
      </c>
      <c r="F491" s="36">
        <v>12.86</v>
      </c>
      <c r="G491" s="36">
        <v>16.57</v>
      </c>
      <c r="H491" s="36">
        <v>66.28</v>
      </c>
      <c r="I491" s="97">
        <v>5.5211049141697177E-6</v>
      </c>
      <c r="J491" s="186">
        <f t="shared" si="7"/>
        <v>0.99990014613618372</v>
      </c>
    </row>
    <row r="492" spans="1:10" ht="25.5" x14ac:dyDescent="0.2">
      <c r="A492" s="32" t="s">
        <v>442</v>
      </c>
      <c r="B492" s="32" t="s">
        <v>18</v>
      </c>
      <c r="C492" s="32" t="s">
        <v>443</v>
      </c>
      <c r="D492" s="34" t="s">
        <v>25</v>
      </c>
      <c r="E492" s="33">
        <v>2</v>
      </c>
      <c r="F492" s="36">
        <v>25.62</v>
      </c>
      <c r="G492" s="36">
        <v>33</v>
      </c>
      <c r="H492" s="36">
        <v>66</v>
      </c>
      <c r="I492" s="97">
        <v>5.4977809947978479E-6</v>
      </c>
      <c r="J492" s="186">
        <f t="shared" si="7"/>
        <v>0.99990564391717851</v>
      </c>
    </row>
    <row r="493" spans="1:10" ht="38.25" x14ac:dyDescent="0.2">
      <c r="A493" s="32" t="s">
        <v>706</v>
      </c>
      <c r="B493" s="32" t="s">
        <v>18</v>
      </c>
      <c r="C493" s="32" t="s">
        <v>707</v>
      </c>
      <c r="D493" s="34" t="s">
        <v>25</v>
      </c>
      <c r="E493" s="33">
        <v>3</v>
      </c>
      <c r="F493" s="36">
        <v>16.64</v>
      </c>
      <c r="G493" s="36">
        <v>21.44</v>
      </c>
      <c r="H493" s="36">
        <v>64.319999999999993</v>
      </c>
      <c r="I493" s="97">
        <v>5.3578374785666299E-6</v>
      </c>
      <c r="J493" s="186">
        <f t="shared" si="7"/>
        <v>0.99991100175465708</v>
      </c>
    </row>
    <row r="494" spans="1:10" ht="38.25" x14ac:dyDescent="0.2">
      <c r="A494" s="32" t="s">
        <v>494</v>
      </c>
      <c r="B494" s="32" t="s">
        <v>18</v>
      </c>
      <c r="C494" s="32" t="s">
        <v>495</v>
      </c>
      <c r="D494" s="34" t="s">
        <v>25</v>
      </c>
      <c r="E494" s="33">
        <v>5</v>
      </c>
      <c r="F494" s="36">
        <v>9.9</v>
      </c>
      <c r="G494" s="36">
        <v>12.75</v>
      </c>
      <c r="H494" s="36">
        <v>63.75</v>
      </c>
      <c r="I494" s="97">
        <v>5.3103566427024665E-6</v>
      </c>
      <c r="J494" s="186">
        <f t="shared" si="7"/>
        <v>0.99991631211129983</v>
      </c>
    </row>
    <row r="495" spans="1:10" ht="38.25" x14ac:dyDescent="0.2">
      <c r="A495" s="32" t="s">
        <v>1293</v>
      </c>
      <c r="B495" s="32" t="s">
        <v>18</v>
      </c>
      <c r="C495" s="32" t="s">
        <v>1294</v>
      </c>
      <c r="D495" s="34" t="s">
        <v>25</v>
      </c>
      <c r="E495" s="33">
        <v>1</v>
      </c>
      <c r="F495" s="36">
        <v>48.28</v>
      </c>
      <c r="G495" s="36">
        <v>62.19</v>
      </c>
      <c r="H495" s="36">
        <v>62.19</v>
      </c>
      <c r="I495" s="97">
        <v>5.1804090919163359E-6</v>
      </c>
      <c r="J495" s="186">
        <f t="shared" si="7"/>
        <v>0.99992149252039175</v>
      </c>
    </row>
    <row r="496" spans="1:10" ht="25.5" x14ac:dyDescent="0.2">
      <c r="A496" s="32" t="s">
        <v>1116</v>
      </c>
      <c r="B496" s="32" t="s">
        <v>18</v>
      </c>
      <c r="C496" s="32" t="s">
        <v>1117</v>
      </c>
      <c r="D496" s="34" t="s">
        <v>25</v>
      </c>
      <c r="E496" s="33">
        <v>7</v>
      </c>
      <c r="F496" s="36">
        <v>6.89</v>
      </c>
      <c r="G496" s="36">
        <v>8.8800000000000008</v>
      </c>
      <c r="H496" s="36">
        <v>62.16</v>
      </c>
      <c r="I496" s="97">
        <v>5.1779101005550639E-6</v>
      </c>
      <c r="J496" s="186">
        <f t="shared" si="7"/>
        <v>0.99992667043049233</v>
      </c>
    </row>
    <row r="497" spans="1:10" ht="38.25" x14ac:dyDescent="0.2">
      <c r="A497" s="32" t="s">
        <v>1249</v>
      </c>
      <c r="B497" s="32" t="s">
        <v>18</v>
      </c>
      <c r="C497" s="32" t="s">
        <v>1250</v>
      </c>
      <c r="D497" s="34" t="s">
        <v>25</v>
      </c>
      <c r="E497" s="33">
        <v>1</v>
      </c>
      <c r="F497" s="36">
        <v>44.7</v>
      </c>
      <c r="G497" s="36">
        <v>57.58</v>
      </c>
      <c r="H497" s="36">
        <v>57.58</v>
      </c>
      <c r="I497" s="97">
        <v>4.7963974194009104E-6</v>
      </c>
      <c r="J497" s="186">
        <f t="shared" si="7"/>
        <v>0.99993146682791167</v>
      </c>
    </row>
    <row r="498" spans="1:10" ht="25.5" x14ac:dyDescent="0.2">
      <c r="A498" s="32" t="s">
        <v>346</v>
      </c>
      <c r="B498" s="32" t="s">
        <v>18</v>
      </c>
      <c r="C498" s="32" t="s">
        <v>347</v>
      </c>
      <c r="D498" s="34" t="s">
        <v>29</v>
      </c>
      <c r="E498" s="33">
        <v>2.41</v>
      </c>
      <c r="F498" s="36">
        <v>17.920000000000002</v>
      </c>
      <c r="G498" s="36">
        <v>23.08</v>
      </c>
      <c r="H498" s="36">
        <v>55.62</v>
      </c>
      <c r="I498" s="97">
        <v>4.6331299837978226E-6</v>
      </c>
      <c r="J498" s="186">
        <f t="shared" si="7"/>
        <v>0.99993609995789545</v>
      </c>
    </row>
    <row r="499" spans="1:10" ht="25.5" x14ac:dyDescent="0.2">
      <c r="A499" s="32" t="s">
        <v>395</v>
      </c>
      <c r="B499" s="32" t="s">
        <v>18</v>
      </c>
      <c r="C499" s="32" t="s">
        <v>396</v>
      </c>
      <c r="D499" s="34" t="s">
        <v>25</v>
      </c>
      <c r="E499" s="33">
        <v>3</v>
      </c>
      <c r="F499" s="36">
        <v>13.84</v>
      </c>
      <c r="G499" s="36">
        <v>17.829999999999998</v>
      </c>
      <c r="H499" s="36">
        <v>53.49</v>
      </c>
      <c r="I499" s="97">
        <v>4.4557015971475287E-6</v>
      </c>
      <c r="J499" s="186">
        <f t="shared" si="7"/>
        <v>0.99994055565949258</v>
      </c>
    </row>
    <row r="500" spans="1:10" ht="25.5" x14ac:dyDescent="0.2">
      <c r="A500" s="32" t="s">
        <v>628</v>
      </c>
      <c r="B500" s="32" t="s">
        <v>18</v>
      </c>
      <c r="C500" s="32" t="s">
        <v>629</v>
      </c>
      <c r="D500" s="34" t="s">
        <v>29</v>
      </c>
      <c r="E500" s="33">
        <v>3.6</v>
      </c>
      <c r="F500" s="36">
        <v>10.91</v>
      </c>
      <c r="G500" s="36">
        <v>14.05</v>
      </c>
      <c r="H500" s="36">
        <v>50.58</v>
      </c>
      <c r="I500" s="97">
        <v>4.2132994351041687E-6</v>
      </c>
      <c r="J500" s="186">
        <f t="shared" si="7"/>
        <v>0.9999447689589277</v>
      </c>
    </row>
    <row r="501" spans="1:10" ht="38.25" x14ac:dyDescent="0.2">
      <c r="A501" s="32" t="s">
        <v>377</v>
      </c>
      <c r="B501" s="32" t="s">
        <v>18</v>
      </c>
      <c r="C501" s="32" t="s">
        <v>378</v>
      </c>
      <c r="D501" s="34" t="s">
        <v>25</v>
      </c>
      <c r="E501" s="33">
        <v>2</v>
      </c>
      <c r="F501" s="36">
        <v>19.28</v>
      </c>
      <c r="G501" s="36">
        <v>24.84</v>
      </c>
      <c r="H501" s="36">
        <v>49.68</v>
      </c>
      <c r="I501" s="97">
        <v>4.1383296942660168E-6</v>
      </c>
      <c r="J501" s="186">
        <f t="shared" si="7"/>
        <v>0.99994890728862196</v>
      </c>
    </row>
    <row r="502" spans="1:10" x14ac:dyDescent="0.2">
      <c r="A502" s="32" t="s">
        <v>1181</v>
      </c>
      <c r="B502" s="32" t="s">
        <v>23</v>
      </c>
      <c r="C502" s="32" t="s">
        <v>1182</v>
      </c>
      <c r="D502" s="34" t="s">
        <v>61</v>
      </c>
      <c r="E502" s="33">
        <v>2</v>
      </c>
      <c r="F502" s="36">
        <v>19.04</v>
      </c>
      <c r="G502" s="36">
        <v>24.53</v>
      </c>
      <c r="H502" s="36">
        <v>49.06</v>
      </c>
      <c r="I502" s="97">
        <v>4.0866838727997339E-6</v>
      </c>
      <c r="J502" s="186">
        <f t="shared" si="7"/>
        <v>0.99995299397249471</v>
      </c>
    </row>
    <row r="503" spans="1:10" x14ac:dyDescent="0.2">
      <c r="A503" s="32" t="s">
        <v>735</v>
      </c>
      <c r="B503" s="32" t="s">
        <v>23</v>
      </c>
      <c r="C503" s="32" t="s">
        <v>736</v>
      </c>
      <c r="D503" s="34" t="s">
        <v>61</v>
      </c>
      <c r="E503" s="33">
        <v>6</v>
      </c>
      <c r="F503" s="36">
        <v>6.21</v>
      </c>
      <c r="G503" s="36">
        <v>8</v>
      </c>
      <c r="H503" s="36">
        <v>48</v>
      </c>
      <c r="I503" s="97">
        <v>3.9983861780347988E-6</v>
      </c>
      <c r="J503" s="186">
        <f t="shared" si="7"/>
        <v>0.99995699235867275</v>
      </c>
    </row>
    <row r="504" spans="1:10" ht="38.25" x14ac:dyDescent="0.2">
      <c r="A504" s="32" t="s">
        <v>374</v>
      </c>
      <c r="B504" s="32" t="s">
        <v>18</v>
      </c>
      <c r="C504" s="32" t="s">
        <v>375</v>
      </c>
      <c r="D504" s="34" t="s">
        <v>25</v>
      </c>
      <c r="E504" s="33">
        <v>2</v>
      </c>
      <c r="F504" s="36">
        <v>18.03</v>
      </c>
      <c r="G504" s="36">
        <v>23.23</v>
      </c>
      <c r="H504" s="36">
        <v>46.46</v>
      </c>
      <c r="I504" s="97">
        <v>3.8701046214895157E-6</v>
      </c>
      <c r="J504" s="186">
        <f t="shared" si="7"/>
        <v>0.99996086246329419</v>
      </c>
    </row>
    <row r="505" spans="1:10" ht="25.5" x14ac:dyDescent="0.2">
      <c r="A505" s="32" t="s">
        <v>1205</v>
      </c>
      <c r="B505" s="32" t="s">
        <v>18</v>
      </c>
      <c r="C505" s="32" t="s">
        <v>1206</v>
      </c>
      <c r="D505" s="34" t="s">
        <v>25</v>
      </c>
      <c r="E505" s="33">
        <v>2</v>
      </c>
      <c r="F505" s="36">
        <v>18.010000000000002</v>
      </c>
      <c r="G505" s="36">
        <v>23.2</v>
      </c>
      <c r="H505" s="36">
        <v>46.4</v>
      </c>
      <c r="I505" s="97">
        <v>3.8651066387669716E-6</v>
      </c>
      <c r="J505" s="186">
        <f t="shared" si="7"/>
        <v>0.99996472756993293</v>
      </c>
    </row>
    <row r="506" spans="1:10" ht="25.5" x14ac:dyDescent="0.2">
      <c r="A506" s="32" t="s">
        <v>694</v>
      </c>
      <c r="B506" s="32" t="s">
        <v>18</v>
      </c>
      <c r="C506" s="32" t="s">
        <v>695</v>
      </c>
      <c r="D506" s="34" t="s">
        <v>25</v>
      </c>
      <c r="E506" s="33">
        <v>8</v>
      </c>
      <c r="F506" s="36">
        <v>4.12</v>
      </c>
      <c r="G506" s="36">
        <v>5.31</v>
      </c>
      <c r="H506" s="36">
        <v>42.48</v>
      </c>
      <c r="I506" s="97">
        <v>3.5385717675607964E-6</v>
      </c>
      <c r="J506" s="186">
        <f t="shared" si="7"/>
        <v>0.99996826614170053</v>
      </c>
    </row>
    <row r="507" spans="1:10" ht="38.25" x14ac:dyDescent="0.2">
      <c r="A507" s="32" t="s">
        <v>524</v>
      </c>
      <c r="B507" s="32" t="s">
        <v>18</v>
      </c>
      <c r="C507" s="32" t="s">
        <v>525</v>
      </c>
      <c r="D507" s="34" t="s">
        <v>25</v>
      </c>
      <c r="E507" s="33">
        <v>2</v>
      </c>
      <c r="F507" s="36">
        <v>14.43</v>
      </c>
      <c r="G507" s="36">
        <v>18.59</v>
      </c>
      <c r="H507" s="36">
        <v>37.18</v>
      </c>
      <c r="I507" s="97">
        <v>3.097083293736121E-6</v>
      </c>
      <c r="J507" s="186">
        <f t="shared" si="7"/>
        <v>0.99997136322499425</v>
      </c>
    </row>
    <row r="508" spans="1:10" ht="38.25" x14ac:dyDescent="0.2">
      <c r="A508" s="32" t="s">
        <v>491</v>
      </c>
      <c r="B508" s="32" t="s">
        <v>18</v>
      </c>
      <c r="C508" s="32" t="s">
        <v>492</v>
      </c>
      <c r="D508" s="34" t="s">
        <v>25</v>
      </c>
      <c r="E508" s="33">
        <v>1</v>
      </c>
      <c r="F508" s="36">
        <v>28.29</v>
      </c>
      <c r="G508" s="36">
        <v>36.44</v>
      </c>
      <c r="H508" s="36">
        <v>36.44</v>
      </c>
      <c r="I508" s="97">
        <v>3.0354415068247511E-6</v>
      </c>
      <c r="J508" s="186">
        <f t="shared" si="7"/>
        <v>0.99997439866650106</v>
      </c>
    </row>
    <row r="509" spans="1:10" ht="25.5" x14ac:dyDescent="0.2">
      <c r="A509" s="32" t="s">
        <v>1377</v>
      </c>
      <c r="B509" s="32" t="s">
        <v>18</v>
      </c>
      <c r="C509" s="32" t="s">
        <v>1378</v>
      </c>
      <c r="D509" s="34" t="s">
        <v>25</v>
      </c>
      <c r="E509" s="33">
        <v>2</v>
      </c>
      <c r="F509" s="36">
        <v>13.47</v>
      </c>
      <c r="G509" s="36">
        <v>17.350000000000001</v>
      </c>
      <c r="H509" s="36">
        <v>34.700000000000003</v>
      </c>
      <c r="I509" s="97">
        <v>2.8905000078709902E-6</v>
      </c>
      <c r="J509" s="186">
        <f t="shared" si="7"/>
        <v>0.99997728916650896</v>
      </c>
    </row>
    <row r="510" spans="1:10" ht="25.5" x14ac:dyDescent="0.2">
      <c r="A510" s="32" t="s">
        <v>1150</v>
      </c>
      <c r="B510" s="32" t="s">
        <v>18</v>
      </c>
      <c r="C510" s="32" t="s">
        <v>1151</v>
      </c>
      <c r="D510" s="34" t="s">
        <v>25</v>
      </c>
      <c r="E510" s="33">
        <v>1</v>
      </c>
      <c r="F510" s="36">
        <v>25.98</v>
      </c>
      <c r="G510" s="36">
        <v>33.47</v>
      </c>
      <c r="H510" s="36">
        <v>33.47</v>
      </c>
      <c r="I510" s="97">
        <v>2.7880413620588482E-6</v>
      </c>
      <c r="J510" s="186">
        <f t="shared" si="7"/>
        <v>0.99998007720787108</v>
      </c>
    </row>
    <row r="511" spans="1:10" ht="25.5" x14ac:dyDescent="0.2">
      <c r="A511" s="32" t="s">
        <v>398</v>
      </c>
      <c r="B511" s="32" t="s">
        <v>18</v>
      </c>
      <c r="C511" s="32" t="s">
        <v>399</v>
      </c>
      <c r="D511" s="34" t="s">
        <v>25</v>
      </c>
      <c r="E511" s="33">
        <v>1</v>
      </c>
      <c r="F511" s="36">
        <v>23.67</v>
      </c>
      <c r="G511" s="36">
        <v>30.49</v>
      </c>
      <c r="H511" s="36">
        <v>30.49</v>
      </c>
      <c r="I511" s="97">
        <v>2.5398082201725207E-6</v>
      </c>
      <c r="J511" s="186">
        <f t="shared" si="7"/>
        <v>0.99998261701609126</v>
      </c>
    </row>
    <row r="512" spans="1:10" ht="38.25" x14ac:dyDescent="0.2">
      <c r="A512" s="32" t="s">
        <v>386</v>
      </c>
      <c r="B512" s="32" t="s">
        <v>18</v>
      </c>
      <c r="C512" s="32" t="s">
        <v>387</v>
      </c>
      <c r="D512" s="34" t="s">
        <v>25</v>
      </c>
      <c r="E512" s="33">
        <v>2</v>
      </c>
      <c r="F512" s="36">
        <v>10.23</v>
      </c>
      <c r="G512" s="36">
        <v>13.18</v>
      </c>
      <c r="H512" s="36">
        <v>26.36</v>
      </c>
      <c r="I512" s="97">
        <v>2.1957804094374436E-6</v>
      </c>
      <c r="J512" s="186">
        <f t="shared" si="7"/>
        <v>0.99998481279650064</v>
      </c>
    </row>
    <row r="513" spans="1:10" ht="25.5" x14ac:dyDescent="0.2">
      <c r="A513" s="32" t="s">
        <v>392</v>
      </c>
      <c r="B513" s="32" t="s">
        <v>18</v>
      </c>
      <c r="C513" s="32" t="s">
        <v>393</v>
      </c>
      <c r="D513" s="34" t="s">
        <v>25</v>
      </c>
      <c r="E513" s="33">
        <v>2</v>
      </c>
      <c r="F513" s="36">
        <v>10.199999999999999</v>
      </c>
      <c r="G513" s="36">
        <v>13.14</v>
      </c>
      <c r="H513" s="36">
        <v>26.28</v>
      </c>
      <c r="I513" s="97">
        <v>2.1891164324740524E-6</v>
      </c>
      <c r="J513" s="186">
        <f t="shared" si="7"/>
        <v>0.9999870019129331</v>
      </c>
    </row>
    <row r="514" spans="1:10" ht="25.5" x14ac:dyDescent="0.2">
      <c r="A514" s="32" t="s">
        <v>410</v>
      </c>
      <c r="B514" s="32" t="s">
        <v>18</v>
      </c>
      <c r="C514" s="32" t="s">
        <v>411</v>
      </c>
      <c r="D514" s="34" t="s">
        <v>25</v>
      </c>
      <c r="E514" s="33">
        <v>1</v>
      </c>
      <c r="F514" s="36">
        <v>18.46</v>
      </c>
      <c r="G514" s="36">
        <v>23.78</v>
      </c>
      <c r="H514" s="36">
        <v>23.78</v>
      </c>
      <c r="I514" s="97">
        <v>1.9808671523680733E-6</v>
      </c>
      <c r="J514" s="186">
        <f t="shared" si="7"/>
        <v>0.99998898278008552</v>
      </c>
    </row>
    <row r="515" spans="1:10" ht="25.5" x14ac:dyDescent="0.2">
      <c r="A515" s="32" t="s">
        <v>1147</v>
      </c>
      <c r="B515" s="32" t="s">
        <v>18</v>
      </c>
      <c r="C515" s="32" t="s">
        <v>1148</v>
      </c>
      <c r="D515" s="34" t="s">
        <v>25</v>
      </c>
      <c r="E515" s="33">
        <v>2</v>
      </c>
      <c r="F515" s="36">
        <v>8.98</v>
      </c>
      <c r="G515" s="36">
        <v>11.57</v>
      </c>
      <c r="H515" s="36">
        <v>23.14</v>
      </c>
      <c r="I515" s="97">
        <v>1.9275553366609425E-6</v>
      </c>
      <c r="J515" s="186">
        <f t="shared" si="7"/>
        <v>0.9999909103354222</v>
      </c>
    </row>
    <row r="516" spans="1:10" ht="25.5" x14ac:dyDescent="0.2">
      <c r="A516" s="32" t="s">
        <v>640</v>
      </c>
      <c r="B516" s="32" t="s">
        <v>18</v>
      </c>
      <c r="C516" s="32" t="s">
        <v>641</v>
      </c>
      <c r="D516" s="34" t="s">
        <v>25</v>
      </c>
      <c r="E516" s="33">
        <v>1</v>
      </c>
      <c r="F516" s="36">
        <v>16.739999999999998</v>
      </c>
      <c r="G516" s="36">
        <v>21.56</v>
      </c>
      <c r="H516" s="36">
        <v>21.56</v>
      </c>
      <c r="I516" s="97">
        <v>1.7959417916339636E-6</v>
      </c>
      <c r="J516" s="186">
        <f t="shared" si="7"/>
        <v>0.99999270627721382</v>
      </c>
    </row>
    <row r="517" spans="1:10" ht="25.5" x14ac:dyDescent="0.2">
      <c r="A517" s="32" t="s">
        <v>468</v>
      </c>
      <c r="B517" s="32" t="s">
        <v>18</v>
      </c>
      <c r="C517" s="32" t="s">
        <v>469</v>
      </c>
      <c r="D517" s="34" t="s">
        <v>25</v>
      </c>
      <c r="E517" s="33">
        <v>1</v>
      </c>
      <c r="F517" s="36">
        <v>16.23</v>
      </c>
      <c r="G517" s="36">
        <v>20.91</v>
      </c>
      <c r="H517" s="36">
        <v>20.91</v>
      </c>
      <c r="I517" s="97">
        <v>1.7417969788064091E-6</v>
      </c>
      <c r="J517" s="186">
        <f t="shared" si="7"/>
        <v>0.99999444807419258</v>
      </c>
    </row>
    <row r="518" spans="1:10" ht="25.5" x14ac:dyDescent="0.2">
      <c r="A518" s="32" t="s">
        <v>459</v>
      </c>
      <c r="B518" s="32" t="s">
        <v>18</v>
      </c>
      <c r="C518" s="32" t="s">
        <v>460</v>
      </c>
      <c r="D518" s="34" t="s">
        <v>25</v>
      </c>
      <c r="E518" s="33">
        <v>1</v>
      </c>
      <c r="F518" s="36">
        <v>15.44</v>
      </c>
      <c r="G518" s="36">
        <v>19.89</v>
      </c>
      <c r="H518" s="36">
        <v>19.89</v>
      </c>
      <c r="I518" s="97">
        <v>1.6568312725231698E-6</v>
      </c>
      <c r="J518" s="186">
        <f t="shared" si="7"/>
        <v>0.99999610490546509</v>
      </c>
    </row>
    <row r="519" spans="1:10" ht="25.5" x14ac:dyDescent="0.2">
      <c r="A519" s="32" t="s">
        <v>419</v>
      </c>
      <c r="B519" s="32" t="s">
        <v>18</v>
      </c>
      <c r="C519" s="32" t="s">
        <v>420</v>
      </c>
      <c r="D519" s="34" t="s">
        <v>25</v>
      </c>
      <c r="E519" s="33">
        <v>1</v>
      </c>
      <c r="F519" s="36">
        <v>12.05</v>
      </c>
      <c r="G519" s="36">
        <v>15.52</v>
      </c>
      <c r="H519" s="36">
        <v>15.52</v>
      </c>
      <c r="I519" s="97">
        <v>1.2928115308979183E-6</v>
      </c>
      <c r="J519" s="186">
        <f t="shared" si="7"/>
        <v>0.99999739771699603</v>
      </c>
    </row>
    <row r="520" spans="1:10" ht="25.5" x14ac:dyDescent="0.2">
      <c r="A520" s="32" t="s">
        <v>1125</v>
      </c>
      <c r="B520" s="32" t="s">
        <v>18</v>
      </c>
      <c r="C520" s="32" t="s">
        <v>1126</v>
      </c>
      <c r="D520" s="34" t="s">
        <v>25</v>
      </c>
      <c r="E520" s="33">
        <v>1</v>
      </c>
      <c r="F520" s="36">
        <v>7.78</v>
      </c>
      <c r="G520" s="36">
        <v>10.02</v>
      </c>
      <c r="H520" s="36">
        <v>10.02</v>
      </c>
      <c r="I520" s="97">
        <v>8.3466311466476422E-7</v>
      </c>
      <c r="J520" s="186">
        <f t="shared" si="7"/>
        <v>0.99999823238011065</v>
      </c>
    </row>
    <row r="521" spans="1:10" ht="25.5" x14ac:dyDescent="0.2">
      <c r="A521" s="32" t="s">
        <v>389</v>
      </c>
      <c r="B521" s="32" t="s">
        <v>18</v>
      </c>
      <c r="C521" s="32" t="s">
        <v>390</v>
      </c>
      <c r="D521" s="34" t="s">
        <v>25</v>
      </c>
      <c r="E521" s="33">
        <v>1</v>
      </c>
      <c r="F521" s="36">
        <v>7.43</v>
      </c>
      <c r="G521" s="36">
        <v>9.57</v>
      </c>
      <c r="H521" s="36">
        <v>9.57</v>
      </c>
      <c r="I521" s="97">
        <v>7.9717824424568797E-7</v>
      </c>
      <c r="J521" s="186">
        <f t="shared" si="7"/>
        <v>0.99999902955835485</v>
      </c>
    </row>
    <row r="522" spans="1:10" ht="25.5" x14ac:dyDescent="0.2">
      <c r="A522" s="32" t="s">
        <v>1194</v>
      </c>
      <c r="B522" s="32" t="s">
        <v>18</v>
      </c>
      <c r="C522" s="32" t="s">
        <v>1195</v>
      </c>
      <c r="D522" s="34" t="s">
        <v>25</v>
      </c>
      <c r="E522" s="33">
        <v>1</v>
      </c>
      <c r="F522" s="36">
        <v>5.17</v>
      </c>
      <c r="G522" s="36">
        <v>6.66</v>
      </c>
      <c r="H522" s="36">
        <v>6.66</v>
      </c>
      <c r="I522" s="97">
        <v>5.5477608220232835E-7</v>
      </c>
      <c r="J522" s="186">
        <f t="shared" si="7"/>
        <v>0.99999958433443703</v>
      </c>
    </row>
    <row r="523" spans="1:10" x14ac:dyDescent="0.2">
      <c r="A523" s="32" t="s">
        <v>1172</v>
      </c>
      <c r="B523" s="32" t="s">
        <v>23</v>
      </c>
      <c r="C523" s="32" t="s">
        <v>1173</v>
      </c>
      <c r="D523" s="34" t="s">
        <v>61</v>
      </c>
      <c r="E523" s="33">
        <v>1</v>
      </c>
      <c r="F523" s="36">
        <v>3.89</v>
      </c>
      <c r="G523" s="36">
        <v>5.01</v>
      </c>
      <c r="H523" s="36">
        <v>5.01</v>
      </c>
      <c r="I523" s="97">
        <v>4.1733155733238211E-7</v>
      </c>
      <c r="J523" s="186">
        <f t="shared" si="7"/>
        <v>1.0000000016659945</v>
      </c>
    </row>
  </sheetData>
  <mergeCells count="10">
    <mergeCell ref="A9:B9"/>
    <mergeCell ref="D9:F9"/>
    <mergeCell ref="G9:I9"/>
    <mergeCell ref="A1:I1"/>
    <mergeCell ref="A3:I3"/>
    <mergeCell ref="B4:I4"/>
    <mergeCell ref="A2:I2"/>
    <mergeCell ref="A10:I10"/>
    <mergeCell ref="D8:F8"/>
    <mergeCell ref="G8:I8"/>
  </mergeCells>
  <pageMargins left="0.511811024" right="0.511811024" top="0.78740157499999996" bottom="0.78740157499999996" header="0.31496062000000002" footer="0.31496062000000002"/>
  <pageSetup paperSize="9" scale="47"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CF1AC9-FEEB-4C4F-8B36-4FA3C82D7877}">
  <dimension ref="A1:J2767"/>
  <sheetViews>
    <sheetView showGridLines="0" view="pageBreakPreview" topLeftCell="A2753" zoomScaleNormal="100" zoomScaleSheetLayoutView="100" workbookViewId="0">
      <selection activeCell="D2780" sqref="D2780"/>
    </sheetView>
  </sheetViews>
  <sheetFormatPr defaultRowHeight="14.25" x14ac:dyDescent="0.2"/>
  <cols>
    <col min="1" max="2" width="12" bestFit="1" customWidth="1"/>
    <col min="3" max="3" width="10" bestFit="1" customWidth="1"/>
    <col min="4" max="4" width="60" customWidth="1"/>
    <col min="5" max="5" width="15" bestFit="1" customWidth="1"/>
    <col min="6" max="8" width="12" bestFit="1" customWidth="1"/>
    <col min="9" max="11" width="14" bestFit="1" customWidth="1"/>
  </cols>
  <sheetData>
    <row r="1" spans="1:10" ht="25.5" customHeight="1" x14ac:dyDescent="0.2">
      <c r="A1" s="160" t="s">
        <v>2331</v>
      </c>
      <c r="B1" s="161"/>
      <c r="C1" s="161"/>
      <c r="D1" s="161"/>
      <c r="E1" s="161"/>
      <c r="F1" s="161"/>
      <c r="G1" s="161"/>
      <c r="H1" s="161"/>
      <c r="I1" s="161"/>
      <c r="J1" s="162"/>
    </row>
    <row r="2" spans="1:10" ht="23.25" x14ac:dyDescent="0.2">
      <c r="A2" s="144" t="s">
        <v>1537</v>
      </c>
      <c r="B2" s="145"/>
      <c r="C2" s="145"/>
      <c r="D2" s="145"/>
      <c r="E2" s="145"/>
      <c r="F2" s="145"/>
      <c r="G2" s="145"/>
      <c r="H2" s="145"/>
      <c r="I2" s="145"/>
      <c r="J2" s="43"/>
    </row>
    <row r="3" spans="1:10" ht="23.25" x14ac:dyDescent="0.2">
      <c r="A3" s="144" t="s">
        <v>1538</v>
      </c>
      <c r="B3" s="145"/>
      <c r="C3" s="145"/>
      <c r="D3" s="145"/>
      <c r="E3" s="145"/>
      <c r="F3" s="145"/>
      <c r="G3" s="145"/>
      <c r="H3" s="145"/>
      <c r="I3" s="145"/>
      <c r="J3" s="43"/>
    </row>
    <row r="4" spans="1:10" ht="23.25" x14ac:dyDescent="0.2">
      <c r="A4" s="3" t="s">
        <v>1539</v>
      </c>
      <c r="B4" s="146" t="s">
        <v>1540</v>
      </c>
      <c r="C4" s="146"/>
      <c r="D4" s="146"/>
      <c r="E4" s="146"/>
      <c r="F4" s="146"/>
      <c r="G4" s="146"/>
      <c r="H4" s="146"/>
      <c r="I4" s="146"/>
      <c r="J4" s="43"/>
    </row>
    <row r="5" spans="1:10" ht="23.25" x14ac:dyDescent="0.35">
      <c r="A5" s="10" t="s">
        <v>1541</v>
      </c>
      <c r="B5" s="4" t="s">
        <v>1542</v>
      </c>
      <c r="C5" s="4"/>
      <c r="D5" s="4"/>
      <c r="E5" s="29"/>
      <c r="F5" s="29"/>
      <c r="G5" s="13"/>
      <c r="H5" s="30"/>
      <c r="I5" s="31"/>
      <c r="J5" s="43"/>
    </row>
    <row r="6" spans="1:10" ht="15" x14ac:dyDescent="0.2">
      <c r="A6" s="156" t="s">
        <v>1544</v>
      </c>
      <c r="B6" s="150"/>
      <c r="C6" s="150"/>
      <c r="D6" s="150"/>
      <c r="E6" s="150"/>
      <c r="F6" s="150"/>
      <c r="G6" s="150" t="s">
        <v>1543</v>
      </c>
      <c r="H6" s="150"/>
      <c r="J6" s="43"/>
    </row>
    <row r="7" spans="1:10" ht="56.25" customHeight="1" x14ac:dyDescent="0.2">
      <c r="A7" s="157" t="s">
        <v>1545</v>
      </c>
      <c r="B7" s="129"/>
      <c r="C7" s="129"/>
      <c r="D7" s="129"/>
      <c r="E7" s="129"/>
      <c r="F7" s="129"/>
      <c r="G7" s="129">
        <v>28.82</v>
      </c>
      <c r="H7" s="129"/>
      <c r="J7" s="43"/>
    </row>
    <row r="8" spans="1:10" ht="15" x14ac:dyDescent="0.25">
      <c r="A8" s="158" t="s">
        <v>1624</v>
      </c>
      <c r="B8" s="139"/>
      <c r="C8" s="139"/>
      <c r="D8" s="139"/>
      <c r="E8" s="139"/>
      <c r="F8" s="139"/>
      <c r="G8" s="139"/>
      <c r="H8" s="139"/>
      <c r="I8" s="139"/>
      <c r="J8" s="159"/>
    </row>
    <row r="9" spans="1:10" ht="30" customHeight="1" x14ac:dyDescent="0.25">
      <c r="A9" s="158" t="s">
        <v>1625</v>
      </c>
      <c r="B9" s="139"/>
      <c r="C9" s="139"/>
      <c r="D9" s="139"/>
      <c r="E9" s="139"/>
      <c r="F9" s="139"/>
      <c r="G9" s="139"/>
      <c r="H9" s="139"/>
      <c r="I9" s="139"/>
      <c r="J9" s="159"/>
    </row>
    <row r="10" spans="1:10" ht="18" customHeight="1" x14ac:dyDescent="0.2">
      <c r="A10" s="17" t="s">
        <v>55</v>
      </c>
      <c r="B10" s="16" t="s">
        <v>3</v>
      </c>
      <c r="C10" s="17" t="s">
        <v>4</v>
      </c>
      <c r="D10" s="17" t="s">
        <v>5</v>
      </c>
      <c r="E10" s="151" t="s">
        <v>1547</v>
      </c>
      <c r="F10" s="151"/>
      <c r="G10" s="18" t="s">
        <v>6</v>
      </c>
      <c r="H10" s="16" t="s">
        <v>7</v>
      </c>
      <c r="I10" s="16" t="s">
        <v>8</v>
      </c>
      <c r="J10" s="16" t="s">
        <v>10</v>
      </c>
    </row>
    <row r="11" spans="1:10" ht="26.1" customHeight="1" x14ac:dyDescent="0.2">
      <c r="A11" s="32" t="s">
        <v>1626</v>
      </c>
      <c r="B11" s="33" t="s">
        <v>56</v>
      </c>
      <c r="C11" s="32" t="s">
        <v>23</v>
      </c>
      <c r="D11" s="32" t="s">
        <v>57</v>
      </c>
      <c r="E11" s="154" t="s">
        <v>1553</v>
      </c>
      <c r="F11" s="154"/>
      <c r="G11" s="34" t="s">
        <v>20</v>
      </c>
      <c r="H11" s="35">
        <v>1</v>
      </c>
      <c r="I11" s="36">
        <v>24.42</v>
      </c>
      <c r="J11" s="36">
        <v>24.42</v>
      </c>
    </row>
    <row r="12" spans="1:10" ht="24" customHeight="1" x14ac:dyDescent="0.2">
      <c r="A12" s="20" t="s">
        <v>1627</v>
      </c>
      <c r="B12" s="19" t="s">
        <v>1697</v>
      </c>
      <c r="C12" s="20" t="s">
        <v>18</v>
      </c>
      <c r="D12" s="20" t="s">
        <v>1698</v>
      </c>
      <c r="E12" s="155" t="s">
        <v>1639</v>
      </c>
      <c r="F12" s="155"/>
      <c r="G12" s="21" t="s">
        <v>1640</v>
      </c>
      <c r="H12" s="37">
        <v>0.5</v>
      </c>
      <c r="I12" s="38">
        <v>27.73</v>
      </c>
      <c r="J12" s="38">
        <v>13.86</v>
      </c>
    </row>
    <row r="13" spans="1:10" ht="24" customHeight="1" x14ac:dyDescent="0.2">
      <c r="A13" s="20" t="s">
        <v>1627</v>
      </c>
      <c r="B13" s="19" t="s">
        <v>1662</v>
      </c>
      <c r="C13" s="20" t="s">
        <v>18</v>
      </c>
      <c r="D13" s="20" t="s">
        <v>1663</v>
      </c>
      <c r="E13" s="155" t="s">
        <v>1639</v>
      </c>
      <c r="F13" s="155"/>
      <c r="G13" s="21" t="s">
        <v>1640</v>
      </c>
      <c r="H13" s="37">
        <v>0.5</v>
      </c>
      <c r="I13" s="38">
        <v>19.72</v>
      </c>
      <c r="J13" s="38">
        <v>9.86</v>
      </c>
    </row>
    <row r="14" spans="1:10" ht="26.1" customHeight="1" x14ac:dyDescent="0.2">
      <c r="A14" s="23" t="s">
        <v>1676</v>
      </c>
      <c r="B14" s="22" t="s">
        <v>1699</v>
      </c>
      <c r="C14" s="23" t="s">
        <v>18</v>
      </c>
      <c r="D14" s="23" t="s">
        <v>1700</v>
      </c>
      <c r="E14" s="153" t="s">
        <v>1701</v>
      </c>
      <c r="F14" s="153"/>
      <c r="G14" s="24" t="s">
        <v>25</v>
      </c>
      <c r="H14" s="39">
        <v>1E-4</v>
      </c>
      <c r="I14" s="40">
        <v>2596.4</v>
      </c>
      <c r="J14" s="40">
        <v>0.25</v>
      </c>
    </row>
    <row r="15" spans="1:10" ht="39" customHeight="1" x14ac:dyDescent="0.2">
      <c r="A15" s="23" t="s">
        <v>1676</v>
      </c>
      <c r="B15" s="22" t="s">
        <v>1702</v>
      </c>
      <c r="C15" s="23" t="s">
        <v>18</v>
      </c>
      <c r="D15" s="23" t="s">
        <v>1703</v>
      </c>
      <c r="E15" s="153" t="s">
        <v>1679</v>
      </c>
      <c r="F15" s="153"/>
      <c r="G15" s="24" t="s">
        <v>25</v>
      </c>
      <c r="H15" s="39">
        <v>0.02</v>
      </c>
      <c r="I15" s="40">
        <v>22.61</v>
      </c>
      <c r="J15" s="40">
        <v>0.45</v>
      </c>
    </row>
    <row r="16" spans="1:10" x14ac:dyDescent="0.2">
      <c r="A16" s="41"/>
      <c r="B16" s="41"/>
      <c r="C16" s="41"/>
      <c r="D16" s="41"/>
      <c r="E16" s="41" t="s">
        <v>1692</v>
      </c>
      <c r="F16" s="46">
        <v>17.23</v>
      </c>
      <c r="G16" s="41" t="s">
        <v>1693</v>
      </c>
      <c r="H16" s="46">
        <v>0</v>
      </c>
      <c r="I16" s="41" t="s">
        <v>1694</v>
      </c>
      <c r="J16" s="46">
        <v>17.23</v>
      </c>
    </row>
    <row r="17" spans="1:10" ht="15" thickBot="1" x14ac:dyDescent="0.25">
      <c r="A17" s="41"/>
      <c r="B17" s="41"/>
      <c r="C17" s="41"/>
      <c r="D17" s="41"/>
      <c r="E17" s="41" t="s">
        <v>1695</v>
      </c>
      <c r="F17" s="46">
        <v>7.03</v>
      </c>
      <c r="G17" s="41"/>
      <c r="H17" s="152" t="s">
        <v>1696</v>
      </c>
      <c r="I17" s="152"/>
      <c r="J17" s="46">
        <v>31.45</v>
      </c>
    </row>
    <row r="18" spans="1:10" ht="0.95" customHeight="1" thickTop="1" x14ac:dyDescent="0.2">
      <c r="A18" s="42"/>
      <c r="B18" s="42"/>
      <c r="C18" s="42"/>
      <c r="D18" s="42"/>
      <c r="E18" s="42"/>
      <c r="F18" s="42"/>
      <c r="G18" s="42"/>
      <c r="H18" s="42"/>
      <c r="I18" s="42"/>
      <c r="J18" s="42"/>
    </row>
    <row r="19" spans="1:10" ht="18" customHeight="1" x14ac:dyDescent="0.2">
      <c r="A19" s="17" t="s">
        <v>58</v>
      </c>
      <c r="B19" s="16" t="s">
        <v>3</v>
      </c>
      <c r="C19" s="17" t="s">
        <v>4</v>
      </c>
      <c r="D19" s="17" t="s">
        <v>5</v>
      </c>
      <c r="E19" s="151" t="s">
        <v>1547</v>
      </c>
      <c r="F19" s="151"/>
      <c r="G19" s="18" t="s">
        <v>6</v>
      </c>
      <c r="H19" s="16" t="s">
        <v>7</v>
      </c>
      <c r="I19" s="16" t="s">
        <v>8</v>
      </c>
      <c r="J19" s="16" t="s">
        <v>10</v>
      </c>
    </row>
    <row r="20" spans="1:10" ht="26.1" customHeight="1" x14ac:dyDescent="0.2">
      <c r="A20" s="32" t="s">
        <v>1626</v>
      </c>
      <c r="B20" s="33" t="s">
        <v>59</v>
      </c>
      <c r="C20" s="32" t="s">
        <v>23</v>
      </c>
      <c r="D20" s="32" t="s">
        <v>60</v>
      </c>
      <c r="E20" s="154">
        <v>331</v>
      </c>
      <c r="F20" s="154"/>
      <c r="G20" s="34" t="s">
        <v>61</v>
      </c>
      <c r="H20" s="35">
        <v>1</v>
      </c>
      <c r="I20" s="36">
        <v>528.54</v>
      </c>
      <c r="J20" s="36">
        <v>528.54</v>
      </c>
    </row>
    <row r="21" spans="1:10" ht="65.099999999999994" customHeight="1" x14ac:dyDescent="0.2">
      <c r="A21" s="20" t="s">
        <v>1627</v>
      </c>
      <c r="B21" s="19" t="s">
        <v>1704</v>
      </c>
      <c r="C21" s="20" t="s">
        <v>18</v>
      </c>
      <c r="D21" s="20" t="s">
        <v>1705</v>
      </c>
      <c r="E21" s="155" t="s">
        <v>1706</v>
      </c>
      <c r="F21" s="155"/>
      <c r="G21" s="21" t="s">
        <v>1707</v>
      </c>
      <c r="H21" s="37">
        <v>1</v>
      </c>
      <c r="I21" s="38">
        <v>66.09</v>
      </c>
      <c r="J21" s="38">
        <v>66.09</v>
      </c>
    </row>
    <row r="22" spans="1:10" ht="24" customHeight="1" x14ac:dyDescent="0.2">
      <c r="A22" s="20" t="s">
        <v>1627</v>
      </c>
      <c r="B22" s="19" t="s">
        <v>1662</v>
      </c>
      <c r="C22" s="20" t="s">
        <v>18</v>
      </c>
      <c r="D22" s="20" t="s">
        <v>1663</v>
      </c>
      <c r="E22" s="155" t="s">
        <v>1639</v>
      </c>
      <c r="F22" s="155"/>
      <c r="G22" s="21" t="s">
        <v>1640</v>
      </c>
      <c r="H22" s="37">
        <v>4</v>
      </c>
      <c r="I22" s="38">
        <v>19.72</v>
      </c>
      <c r="J22" s="38">
        <v>78.88</v>
      </c>
    </row>
    <row r="23" spans="1:10" ht="24" customHeight="1" x14ac:dyDescent="0.2">
      <c r="A23" s="20" t="s">
        <v>1627</v>
      </c>
      <c r="B23" s="19" t="s">
        <v>1708</v>
      </c>
      <c r="C23" s="20" t="s">
        <v>18</v>
      </c>
      <c r="D23" s="20" t="s">
        <v>1709</v>
      </c>
      <c r="E23" s="155" t="s">
        <v>1639</v>
      </c>
      <c r="F23" s="155"/>
      <c r="G23" s="21" t="s">
        <v>1640</v>
      </c>
      <c r="H23" s="37">
        <v>4</v>
      </c>
      <c r="I23" s="38">
        <v>29.64</v>
      </c>
      <c r="J23" s="38">
        <v>118.56</v>
      </c>
    </row>
    <row r="24" spans="1:10" ht="65.099999999999994" customHeight="1" x14ac:dyDescent="0.2">
      <c r="A24" s="20" t="s">
        <v>1627</v>
      </c>
      <c r="B24" s="19" t="s">
        <v>1710</v>
      </c>
      <c r="C24" s="20" t="s">
        <v>18</v>
      </c>
      <c r="D24" s="20" t="s">
        <v>1711</v>
      </c>
      <c r="E24" s="155" t="s">
        <v>1706</v>
      </c>
      <c r="F24" s="155"/>
      <c r="G24" s="21" t="s">
        <v>1712</v>
      </c>
      <c r="H24" s="37">
        <v>1</v>
      </c>
      <c r="I24" s="38">
        <v>265.01</v>
      </c>
      <c r="J24" s="38">
        <v>265.01</v>
      </c>
    </row>
    <row r="25" spans="1:10" x14ac:dyDescent="0.2">
      <c r="A25" s="41"/>
      <c r="B25" s="41"/>
      <c r="C25" s="41"/>
      <c r="D25" s="41"/>
      <c r="E25" s="41" t="s">
        <v>1692</v>
      </c>
      <c r="F25" s="46">
        <v>194.46</v>
      </c>
      <c r="G25" s="41" t="s">
        <v>1693</v>
      </c>
      <c r="H25" s="46">
        <v>0</v>
      </c>
      <c r="I25" s="41" t="s">
        <v>1694</v>
      </c>
      <c r="J25" s="46">
        <v>194.46</v>
      </c>
    </row>
    <row r="26" spans="1:10" ht="15" thickBot="1" x14ac:dyDescent="0.25">
      <c r="A26" s="41"/>
      <c r="B26" s="41"/>
      <c r="C26" s="41"/>
      <c r="D26" s="41"/>
      <c r="E26" s="41" t="s">
        <v>1695</v>
      </c>
      <c r="F26" s="46">
        <v>152.32</v>
      </c>
      <c r="G26" s="41"/>
      <c r="H26" s="152" t="s">
        <v>1696</v>
      </c>
      <c r="I26" s="152"/>
      <c r="J26" s="46">
        <v>680.86</v>
      </c>
    </row>
    <row r="27" spans="1:10" ht="0.95" customHeight="1" thickTop="1" x14ac:dyDescent="0.2">
      <c r="A27" s="42"/>
      <c r="B27" s="42"/>
      <c r="C27" s="42"/>
      <c r="D27" s="42"/>
      <c r="E27" s="42"/>
      <c r="F27" s="42"/>
      <c r="G27" s="42"/>
      <c r="H27" s="42"/>
      <c r="I27" s="42"/>
      <c r="J27" s="42"/>
    </row>
    <row r="28" spans="1:10" ht="18" customHeight="1" x14ac:dyDescent="0.2">
      <c r="A28" s="17" t="s">
        <v>93</v>
      </c>
      <c r="B28" s="16" t="s">
        <v>3</v>
      </c>
      <c r="C28" s="17" t="s">
        <v>4</v>
      </c>
      <c r="D28" s="17" t="s">
        <v>5</v>
      </c>
      <c r="E28" s="151" t="s">
        <v>1547</v>
      </c>
      <c r="F28" s="151"/>
      <c r="G28" s="18" t="s">
        <v>6</v>
      </c>
      <c r="H28" s="16" t="s">
        <v>7</v>
      </c>
      <c r="I28" s="16" t="s">
        <v>8</v>
      </c>
      <c r="J28" s="16" t="s">
        <v>10</v>
      </c>
    </row>
    <row r="29" spans="1:10" ht="24" customHeight="1" x14ac:dyDescent="0.2">
      <c r="A29" s="32" t="s">
        <v>1626</v>
      </c>
      <c r="B29" s="33" t="s">
        <v>94</v>
      </c>
      <c r="C29" s="32" t="s">
        <v>23</v>
      </c>
      <c r="D29" s="32" t="s">
        <v>95</v>
      </c>
      <c r="E29" s="154" t="s">
        <v>1556</v>
      </c>
      <c r="F29" s="154"/>
      <c r="G29" s="34" t="s">
        <v>37</v>
      </c>
      <c r="H29" s="35">
        <v>1</v>
      </c>
      <c r="I29" s="36">
        <v>367.53</v>
      </c>
      <c r="J29" s="36">
        <v>367.53</v>
      </c>
    </row>
    <row r="30" spans="1:10" ht="24" customHeight="1" x14ac:dyDescent="0.2">
      <c r="A30" s="20" t="s">
        <v>1627</v>
      </c>
      <c r="B30" s="19" t="s">
        <v>1713</v>
      </c>
      <c r="C30" s="20" t="s">
        <v>18</v>
      </c>
      <c r="D30" s="20" t="s">
        <v>1714</v>
      </c>
      <c r="E30" s="155" t="s">
        <v>1639</v>
      </c>
      <c r="F30" s="155"/>
      <c r="G30" s="21" t="s">
        <v>1640</v>
      </c>
      <c r="H30" s="37">
        <v>1</v>
      </c>
      <c r="I30" s="38">
        <v>24.41</v>
      </c>
      <c r="J30" s="38">
        <v>24.41</v>
      </c>
    </row>
    <row r="31" spans="1:10" ht="24" customHeight="1" x14ac:dyDescent="0.2">
      <c r="A31" s="20" t="s">
        <v>1627</v>
      </c>
      <c r="B31" s="19" t="s">
        <v>1662</v>
      </c>
      <c r="C31" s="20" t="s">
        <v>18</v>
      </c>
      <c r="D31" s="20" t="s">
        <v>1663</v>
      </c>
      <c r="E31" s="155" t="s">
        <v>1639</v>
      </c>
      <c r="F31" s="155"/>
      <c r="G31" s="21" t="s">
        <v>1640</v>
      </c>
      <c r="H31" s="37">
        <v>1</v>
      </c>
      <c r="I31" s="38">
        <v>19.72</v>
      </c>
      <c r="J31" s="38">
        <v>19.72</v>
      </c>
    </row>
    <row r="32" spans="1:10" ht="26.1" customHeight="1" x14ac:dyDescent="0.2">
      <c r="A32" s="20" t="s">
        <v>1627</v>
      </c>
      <c r="B32" s="19" t="s">
        <v>1715</v>
      </c>
      <c r="C32" s="20" t="s">
        <v>18</v>
      </c>
      <c r="D32" s="20" t="s">
        <v>1716</v>
      </c>
      <c r="E32" s="155" t="s">
        <v>1578</v>
      </c>
      <c r="F32" s="155"/>
      <c r="G32" s="21" t="s">
        <v>37</v>
      </c>
      <c r="H32" s="37">
        <v>0.5</v>
      </c>
      <c r="I32" s="38">
        <v>472.91</v>
      </c>
      <c r="J32" s="38">
        <v>236.45</v>
      </c>
    </row>
    <row r="33" spans="1:10" ht="26.1" customHeight="1" x14ac:dyDescent="0.2">
      <c r="A33" s="23" t="s">
        <v>1676</v>
      </c>
      <c r="B33" s="22" t="s">
        <v>1717</v>
      </c>
      <c r="C33" s="23" t="s">
        <v>18</v>
      </c>
      <c r="D33" s="23" t="s">
        <v>1718</v>
      </c>
      <c r="E33" s="153" t="s">
        <v>1679</v>
      </c>
      <c r="F33" s="153"/>
      <c r="G33" s="24" t="s">
        <v>37</v>
      </c>
      <c r="H33" s="39">
        <v>1</v>
      </c>
      <c r="I33" s="40">
        <v>86.95</v>
      </c>
      <c r="J33" s="40">
        <v>86.95</v>
      </c>
    </row>
    <row r="34" spans="1:10" x14ac:dyDescent="0.2">
      <c r="A34" s="41"/>
      <c r="B34" s="41"/>
      <c r="C34" s="41"/>
      <c r="D34" s="41"/>
      <c r="E34" s="41" t="s">
        <v>1692</v>
      </c>
      <c r="F34" s="46">
        <v>52.07</v>
      </c>
      <c r="G34" s="41" t="s">
        <v>1693</v>
      </c>
      <c r="H34" s="46">
        <v>0</v>
      </c>
      <c r="I34" s="41" t="s">
        <v>1694</v>
      </c>
      <c r="J34" s="46">
        <v>52.07</v>
      </c>
    </row>
    <row r="35" spans="1:10" ht="15" thickBot="1" x14ac:dyDescent="0.25">
      <c r="A35" s="41"/>
      <c r="B35" s="41"/>
      <c r="C35" s="41"/>
      <c r="D35" s="41"/>
      <c r="E35" s="41" t="s">
        <v>1695</v>
      </c>
      <c r="F35" s="46">
        <v>105.92</v>
      </c>
      <c r="G35" s="41"/>
      <c r="H35" s="152" t="s">
        <v>1696</v>
      </c>
      <c r="I35" s="152"/>
      <c r="J35" s="46">
        <v>473.45</v>
      </c>
    </row>
    <row r="36" spans="1:10" ht="0.95" customHeight="1" thickTop="1" x14ac:dyDescent="0.2">
      <c r="A36" s="42"/>
      <c r="B36" s="42"/>
      <c r="C36" s="42"/>
      <c r="D36" s="42"/>
      <c r="E36" s="42"/>
      <c r="F36" s="42"/>
      <c r="G36" s="42"/>
      <c r="H36" s="42"/>
      <c r="I36" s="42"/>
      <c r="J36" s="42"/>
    </row>
    <row r="37" spans="1:10" ht="18" customHeight="1" x14ac:dyDescent="0.2">
      <c r="A37" s="17" t="s">
        <v>153</v>
      </c>
      <c r="B37" s="16" t="s">
        <v>3</v>
      </c>
      <c r="C37" s="17" t="s">
        <v>4</v>
      </c>
      <c r="D37" s="17" t="s">
        <v>5</v>
      </c>
      <c r="E37" s="151" t="s">
        <v>1547</v>
      </c>
      <c r="F37" s="151"/>
      <c r="G37" s="18" t="s">
        <v>6</v>
      </c>
      <c r="H37" s="16" t="s">
        <v>7</v>
      </c>
      <c r="I37" s="16" t="s">
        <v>8</v>
      </c>
      <c r="J37" s="16" t="s">
        <v>10</v>
      </c>
    </row>
    <row r="38" spans="1:10" ht="51.95" customHeight="1" x14ac:dyDescent="0.2">
      <c r="A38" s="32" t="s">
        <v>1626</v>
      </c>
      <c r="B38" s="33" t="s">
        <v>154</v>
      </c>
      <c r="C38" s="32" t="s">
        <v>23</v>
      </c>
      <c r="D38" s="32" t="s">
        <v>155</v>
      </c>
      <c r="E38" s="154" t="s">
        <v>1564</v>
      </c>
      <c r="F38" s="154"/>
      <c r="G38" s="34" t="s">
        <v>20</v>
      </c>
      <c r="H38" s="35">
        <v>1</v>
      </c>
      <c r="I38" s="36">
        <v>220.62</v>
      </c>
      <c r="J38" s="36">
        <v>220.62</v>
      </c>
    </row>
    <row r="39" spans="1:10" ht="24" customHeight="1" x14ac:dyDescent="0.2">
      <c r="A39" s="20" t="s">
        <v>1627</v>
      </c>
      <c r="B39" s="19" t="s">
        <v>1637</v>
      </c>
      <c r="C39" s="20" t="s">
        <v>18</v>
      </c>
      <c r="D39" s="20" t="s">
        <v>1638</v>
      </c>
      <c r="E39" s="155" t="s">
        <v>1639</v>
      </c>
      <c r="F39" s="155"/>
      <c r="G39" s="21" t="s">
        <v>1640</v>
      </c>
      <c r="H39" s="37">
        <v>0.81</v>
      </c>
      <c r="I39" s="38">
        <v>24.01</v>
      </c>
      <c r="J39" s="38">
        <v>19.440000000000001</v>
      </c>
    </row>
    <row r="40" spans="1:10" ht="24" customHeight="1" x14ac:dyDescent="0.2">
      <c r="A40" s="20" t="s">
        <v>1627</v>
      </c>
      <c r="B40" s="19" t="s">
        <v>1719</v>
      </c>
      <c r="C40" s="20" t="s">
        <v>18</v>
      </c>
      <c r="D40" s="20" t="s">
        <v>1720</v>
      </c>
      <c r="E40" s="155" t="s">
        <v>1639</v>
      </c>
      <c r="F40" s="155"/>
      <c r="G40" s="21" t="s">
        <v>1640</v>
      </c>
      <c r="H40" s="37">
        <v>0.15</v>
      </c>
      <c r="I40" s="38">
        <v>24.23</v>
      </c>
      <c r="J40" s="38">
        <v>3.63</v>
      </c>
    </row>
    <row r="41" spans="1:10" ht="24" customHeight="1" x14ac:dyDescent="0.2">
      <c r="A41" s="20" t="s">
        <v>1627</v>
      </c>
      <c r="B41" s="19" t="s">
        <v>1662</v>
      </c>
      <c r="C41" s="20" t="s">
        <v>18</v>
      </c>
      <c r="D41" s="20" t="s">
        <v>1663</v>
      </c>
      <c r="E41" s="155" t="s">
        <v>1639</v>
      </c>
      <c r="F41" s="155"/>
      <c r="G41" s="21" t="s">
        <v>1640</v>
      </c>
      <c r="H41" s="37">
        <v>2.1</v>
      </c>
      <c r="I41" s="38">
        <v>19.72</v>
      </c>
      <c r="J41" s="38">
        <v>41.41</v>
      </c>
    </row>
    <row r="42" spans="1:10" ht="24" customHeight="1" x14ac:dyDescent="0.2">
      <c r="A42" s="20" t="s">
        <v>1627</v>
      </c>
      <c r="B42" s="19" t="s">
        <v>1713</v>
      </c>
      <c r="C42" s="20" t="s">
        <v>18</v>
      </c>
      <c r="D42" s="20" t="s">
        <v>1714</v>
      </c>
      <c r="E42" s="155" t="s">
        <v>1639</v>
      </c>
      <c r="F42" s="155"/>
      <c r="G42" s="21" t="s">
        <v>1640</v>
      </c>
      <c r="H42" s="37">
        <v>0.47</v>
      </c>
      <c r="I42" s="38">
        <v>24.41</v>
      </c>
      <c r="J42" s="38">
        <v>11.47</v>
      </c>
    </row>
    <row r="43" spans="1:10" ht="26.1" customHeight="1" x14ac:dyDescent="0.2">
      <c r="A43" s="23" t="s">
        <v>1676</v>
      </c>
      <c r="B43" s="22" t="s">
        <v>1721</v>
      </c>
      <c r="C43" s="23" t="s">
        <v>1631</v>
      </c>
      <c r="D43" s="23" t="s">
        <v>1722</v>
      </c>
      <c r="E43" s="153" t="s">
        <v>1679</v>
      </c>
      <c r="F43" s="153"/>
      <c r="G43" s="24" t="s">
        <v>20</v>
      </c>
      <c r="H43" s="39">
        <v>1</v>
      </c>
      <c r="I43" s="40">
        <v>70.97</v>
      </c>
      <c r="J43" s="40">
        <v>70.97</v>
      </c>
    </row>
    <row r="44" spans="1:10" ht="26.1" customHeight="1" x14ac:dyDescent="0.2">
      <c r="A44" s="23" t="s">
        <v>1676</v>
      </c>
      <c r="B44" s="22" t="s">
        <v>1690</v>
      </c>
      <c r="C44" s="23" t="s">
        <v>1631</v>
      </c>
      <c r="D44" s="23" t="s">
        <v>1691</v>
      </c>
      <c r="E44" s="153" t="s">
        <v>1679</v>
      </c>
      <c r="F44" s="153"/>
      <c r="G44" s="24" t="s">
        <v>633</v>
      </c>
      <c r="H44" s="39">
        <v>1.86</v>
      </c>
      <c r="I44" s="40">
        <v>6.69</v>
      </c>
      <c r="J44" s="40">
        <v>12.44</v>
      </c>
    </row>
    <row r="45" spans="1:10" ht="26.1" customHeight="1" x14ac:dyDescent="0.2">
      <c r="A45" s="23" t="s">
        <v>1676</v>
      </c>
      <c r="B45" s="22" t="s">
        <v>1723</v>
      </c>
      <c r="C45" s="23" t="s">
        <v>18</v>
      </c>
      <c r="D45" s="23" t="s">
        <v>1724</v>
      </c>
      <c r="E45" s="153" t="s">
        <v>1679</v>
      </c>
      <c r="F45" s="153"/>
      <c r="G45" s="24" t="s">
        <v>89</v>
      </c>
      <c r="H45" s="39">
        <v>0.03</v>
      </c>
      <c r="I45" s="40">
        <v>24.17</v>
      </c>
      <c r="J45" s="40">
        <v>0.72</v>
      </c>
    </row>
    <row r="46" spans="1:10" ht="24" customHeight="1" x14ac:dyDescent="0.2">
      <c r="A46" s="23" t="s">
        <v>1676</v>
      </c>
      <c r="B46" s="22" t="s">
        <v>1725</v>
      </c>
      <c r="C46" s="23" t="s">
        <v>18</v>
      </c>
      <c r="D46" s="23" t="s">
        <v>1726</v>
      </c>
      <c r="E46" s="153" t="s">
        <v>1679</v>
      </c>
      <c r="F46" s="153"/>
      <c r="G46" s="24" t="s">
        <v>89</v>
      </c>
      <c r="H46" s="39">
        <v>18</v>
      </c>
      <c r="I46" s="40">
        <v>0.82</v>
      </c>
      <c r="J46" s="40">
        <v>14.76</v>
      </c>
    </row>
    <row r="47" spans="1:10" ht="24" customHeight="1" x14ac:dyDescent="0.2">
      <c r="A47" s="23" t="s">
        <v>1676</v>
      </c>
      <c r="B47" s="22" t="s">
        <v>1727</v>
      </c>
      <c r="C47" s="23" t="s">
        <v>1631</v>
      </c>
      <c r="D47" s="23" t="s">
        <v>1728</v>
      </c>
      <c r="E47" s="153" t="s">
        <v>1679</v>
      </c>
      <c r="F47" s="153"/>
      <c r="G47" s="24" t="s">
        <v>1729</v>
      </c>
      <c r="H47" s="39">
        <v>1.89</v>
      </c>
      <c r="I47" s="40">
        <v>8.5399999999999991</v>
      </c>
      <c r="J47" s="40">
        <v>16.14</v>
      </c>
    </row>
    <row r="48" spans="1:10" ht="26.1" customHeight="1" x14ac:dyDescent="0.2">
      <c r="A48" s="23" t="s">
        <v>1676</v>
      </c>
      <c r="B48" s="22" t="s">
        <v>1730</v>
      </c>
      <c r="C48" s="23" t="s">
        <v>18</v>
      </c>
      <c r="D48" s="23" t="s">
        <v>1731</v>
      </c>
      <c r="E48" s="153" t="s">
        <v>1679</v>
      </c>
      <c r="F48" s="153"/>
      <c r="G48" s="24" t="s">
        <v>37</v>
      </c>
      <c r="H48" s="39">
        <v>0.06</v>
      </c>
      <c r="I48" s="40">
        <v>101.3</v>
      </c>
      <c r="J48" s="40">
        <v>6.07</v>
      </c>
    </row>
    <row r="49" spans="1:10" ht="26.1" customHeight="1" x14ac:dyDescent="0.2">
      <c r="A49" s="23" t="s">
        <v>1676</v>
      </c>
      <c r="B49" s="22" t="s">
        <v>1732</v>
      </c>
      <c r="C49" s="23" t="s">
        <v>18</v>
      </c>
      <c r="D49" s="23" t="s">
        <v>1733</v>
      </c>
      <c r="E49" s="153" t="s">
        <v>1679</v>
      </c>
      <c r="F49" s="153"/>
      <c r="G49" s="24" t="s">
        <v>29</v>
      </c>
      <c r="H49" s="39">
        <v>1.03</v>
      </c>
      <c r="I49" s="40">
        <v>5.8</v>
      </c>
      <c r="J49" s="40">
        <v>5.97</v>
      </c>
    </row>
    <row r="50" spans="1:10" ht="39" customHeight="1" x14ac:dyDescent="0.2">
      <c r="A50" s="23" t="s">
        <v>1676</v>
      </c>
      <c r="B50" s="22" t="s">
        <v>1734</v>
      </c>
      <c r="C50" s="23" t="s">
        <v>18</v>
      </c>
      <c r="D50" s="23" t="s">
        <v>1735</v>
      </c>
      <c r="E50" s="153" t="s">
        <v>1679</v>
      </c>
      <c r="F50" s="153"/>
      <c r="G50" s="24" t="s">
        <v>29</v>
      </c>
      <c r="H50" s="39">
        <v>0.62</v>
      </c>
      <c r="I50" s="40">
        <v>20.27</v>
      </c>
      <c r="J50" s="40">
        <v>12.56</v>
      </c>
    </row>
    <row r="51" spans="1:10" ht="26.1" customHeight="1" x14ac:dyDescent="0.2">
      <c r="A51" s="23" t="s">
        <v>1676</v>
      </c>
      <c r="B51" s="22" t="s">
        <v>1736</v>
      </c>
      <c r="C51" s="23" t="s">
        <v>18</v>
      </c>
      <c r="D51" s="23" t="s">
        <v>1737</v>
      </c>
      <c r="E51" s="153" t="s">
        <v>1679</v>
      </c>
      <c r="F51" s="153"/>
      <c r="G51" s="24" t="s">
        <v>37</v>
      </c>
      <c r="H51" s="39">
        <v>1.3599999999999999E-2</v>
      </c>
      <c r="I51" s="40">
        <v>92.51</v>
      </c>
      <c r="J51" s="40">
        <v>1.25</v>
      </c>
    </row>
    <row r="52" spans="1:10" ht="26.1" customHeight="1" x14ac:dyDescent="0.2">
      <c r="A52" s="23" t="s">
        <v>1676</v>
      </c>
      <c r="B52" s="22" t="s">
        <v>1738</v>
      </c>
      <c r="C52" s="23" t="s">
        <v>18</v>
      </c>
      <c r="D52" s="23" t="s">
        <v>1739</v>
      </c>
      <c r="E52" s="153" t="s">
        <v>1679</v>
      </c>
      <c r="F52" s="153"/>
      <c r="G52" s="24" t="s">
        <v>37</v>
      </c>
      <c r="H52" s="39">
        <v>4.0800000000000003E-2</v>
      </c>
      <c r="I52" s="40">
        <v>93</v>
      </c>
      <c r="J52" s="40">
        <v>3.79</v>
      </c>
    </row>
    <row r="53" spans="1:10" x14ac:dyDescent="0.2">
      <c r="A53" s="41"/>
      <c r="B53" s="41"/>
      <c r="C53" s="41"/>
      <c r="D53" s="41"/>
      <c r="E53" s="41" t="s">
        <v>1692</v>
      </c>
      <c r="F53" s="46">
        <v>54.92</v>
      </c>
      <c r="G53" s="41" t="s">
        <v>1693</v>
      </c>
      <c r="H53" s="46">
        <v>0</v>
      </c>
      <c r="I53" s="41" t="s">
        <v>1694</v>
      </c>
      <c r="J53" s="46">
        <v>54.92</v>
      </c>
    </row>
    <row r="54" spans="1:10" ht="15" thickBot="1" x14ac:dyDescent="0.25">
      <c r="A54" s="41"/>
      <c r="B54" s="41"/>
      <c r="C54" s="41"/>
      <c r="D54" s="41"/>
      <c r="E54" s="41" t="s">
        <v>1695</v>
      </c>
      <c r="F54" s="46">
        <v>63.58</v>
      </c>
      <c r="G54" s="41"/>
      <c r="H54" s="152" t="s">
        <v>1696</v>
      </c>
      <c r="I54" s="152"/>
      <c r="J54" s="46">
        <v>284.2</v>
      </c>
    </row>
    <row r="55" spans="1:10" ht="0.95" customHeight="1" thickTop="1" x14ac:dyDescent="0.2">
      <c r="A55" s="42"/>
      <c r="B55" s="42"/>
      <c r="C55" s="42"/>
      <c r="D55" s="42"/>
      <c r="E55" s="42"/>
      <c r="F55" s="42"/>
      <c r="G55" s="42"/>
      <c r="H55" s="42"/>
      <c r="I55" s="42"/>
      <c r="J55" s="42"/>
    </row>
    <row r="56" spans="1:10" ht="18" customHeight="1" x14ac:dyDescent="0.2">
      <c r="A56" s="17" t="s">
        <v>161</v>
      </c>
      <c r="B56" s="16" t="s">
        <v>3</v>
      </c>
      <c r="C56" s="17" t="s">
        <v>4</v>
      </c>
      <c r="D56" s="17" t="s">
        <v>5</v>
      </c>
      <c r="E56" s="151" t="s">
        <v>1547</v>
      </c>
      <c r="F56" s="151"/>
      <c r="G56" s="18" t="s">
        <v>6</v>
      </c>
      <c r="H56" s="16" t="s">
        <v>7</v>
      </c>
      <c r="I56" s="16" t="s">
        <v>8</v>
      </c>
      <c r="J56" s="16" t="s">
        <v>10</v>
      </c>
    </row>
    <row r="57" spans="1:10" ht="26.1" customHeight="1" x14ac:dyDescent="0.2">
      <c r="A57" s="32" t="s">
        <v>1626</v>
      </c>
      <c r="B57" s="33" t="s">
        <v>162</v>
      </c>
      <c r="C57" s="32" t="s">
        <v>23</v>
      </c>
      <c r="D57" s="32" t="s">
        <v>163</v>
      </c>
      <c r="E57" s="154" t="s">
        <v>1560</v>
      </c>
      <c r="F57" s="154"/>
      <c r="G57" s="34" t="s">
        <v>20</v>
      </c>
      <c r="H57" s="35">
        <v>1</v>
      </c>
      <c r="I57" s="36">
        <v>715.31</v>
      </c>
      <c r="J57" s="36">
        <v>715.31</v>
      </c>
    </row>
    <row r="58" spans="1:10" ht="24" customHeight="1" x14ac:dyDescent="0.2">
      <c r="A58" s="20" t="s">
        <v>1627</v>
      </c>
      <c r="B58" s="19" t="s">
        <v>1662</v>
      </c>
      <c r="C58" s="20" t="s">
        <v>18</v>
      </c>
      <c r="D58" s="20" t="s">
        <v>1663</v>
      </c>
      <c r="E58" s="155" t="s">
        <v>1639</v>
      </c>
      <c r="F58" s="155"/>
      <c r="G58" s="21" t="s">
        <v>1640</v>
      </c>
      <c r="H58" s="37">
        <v>0.7</v>
      </c>
      <c r="I58" s="38">
        <v>19.72</v>
      </c>
      <c r="J58" s="38">
        <v>13.8</v>
      </c>
    </row>
    <row r="59" spans="1:10" ht="24" customHeight="1" x14ac:dyDescent="0.2">
      <c r="A59" s="20" t="s">
        <v>1627</v>
      </c>
      <c r="B59" s="19" t="s">
        <v>1740</v>
      </c>
      <c r="C59" s="20" t="s">
        <v>18</v>
      </c>
      <c r="D59" s="20" t="s">
        <v>1741</v>
      </c>
      <c r="E59" s="155" t="s">
        <v>1639</v>
      </c>
      <c r="F59" s="155"/>
      <c r="G59" s="21" t="s">
        <v>1640</v>
      </c>
      <c r="H59" s="37">
        <v>1.3</v>
      </c>
      <c r="I59" s="38">
        <v>26.04</v>
      </c>
      <c r="J59" s="38">
        <v>33.85</v>
      </c>
    </row>
    <row r="60" spans="1:10" ht="65.099999999999994" customHeight="1" x14ac:dyDescent="0.2">
      <c r="A60" s="23" t="s">
        <v>1676</v>
      </c>
      <c r="B60" s="22" t="s">
        <v>1742</v>
      </c>
      <c r="C60" s="23" t="s">
        <v>1631</v>
      </c>
      <c r="D60" s="23" t="s">
        <v>1743</v>
      </c>
      <c r="E60" s="153" t="s">
        <v>1744</v>
      </c>
      <c r="F60" s="153"/>
      <c r="G60" s="24" t="s">
        <v>20</v>
      </c>
      <c r="H60" s="39">
        <v>1.05</v>
      </c>
      <c r="I60" s="40">
        <v>635.87</v>
      </c>
      <c r="J60" s="40">
        <v>667.66</v>
      </c>
    </row>
    <row r="61" spans="1:10" x14ac:dyDescent="0.2">
      <c r="A61" s="41"/>
      <c r="B61" s="41"/>
      <c r="C61" s="41"/>
      <c r="D61" s="41"/>
      <c r="E61" s="41" t="s">
        <v>1692</v>
      </c>
      <c r="F61" s="46">
        <v>35.590000000000003</v>
      </c>
      <c r="G61" s="41" t="s">
        <v>1693</v>
      </c>
      <c r="H61" s="46">
        <v>0</v>
      </c>
      <c r="I61" s="41" t="s">
        <v>1694</v>
      </c>
      <c r="J61" s="46">
        <v>35.590000000000003</v>
      </c>
    </row>
    <row r="62" spans="1:10" ht="15" thickBot="1" x14ac:dyDescent="0.25">
      <c r="A62" s="41"/>
      <c r="B62" s="41"/>
      <c r="C62" s="41"/>
      <c r="D62" s="41"/>
      <c r="E62" s="41" t="s">
        <v>1695</v>
      </c>
      <c r="F62" s="46">
        <v>206.15</v>
      </c>
      <c r="G62" s="41"/>
      <c r="H62" s="152" t="s">
        <v>1696</v>
      </c>
      <c r="I62" s="152"/>
      <c r="J62" s="46">
        <v>921.46</v>
      </c>
    </row>
    <row r="63" spans="1:10" ht="0.95" customHeight="1" thickTop="1" x14ac:dyDescent="0.2">
      <c r="A63" s="42"/>
      <c r="B63" s="42"/>
      <c r="C63" s="42"/>
      <c r="D63" s="42"/>
      <c r="E63" s="42"/>
      <c r="F63" s="42"/>
      <c r="G63" s="42"/>
      <c r="H63" s="42"/>
      <c r="I63" s="42"/>
      <c r="J63" s="42"/>
    </row>
    <row r="64" spans="1:10" ht="18" customHeight="1" x14ac:dyDescent="0.2">
      <c r="A64" s="17" t="s">
        <v>167</v>
      </c>
      <c r="B64" s="16" t="s">
        <v>3</v>
      </c>
      <c r="C64" s="17" t="s">
        <v>4</v>
      </c>
      <c r="D64" s="17" t="s">
        <v>5</v>
      </c>
      <c r="E64" s="151" t="s">
        <v>1547</v>
      </c>
      <c r="F64" s="151"/>
      <c r="G64" s="18" t="s">
        <v>6</v>
      </c>
      <c r="H64" s="16" t="s">
        <v>7</v>
      </c>
      <c r="I64" s="16" t="s">
        <v>8</v>
      </c>
      <c r="J64" s="16" t="s">
        <v>10</v>
      </c>
    </row>
    <row r="65" spans="1:10" ht="24" customHeight="1" x14ac:dyDescent="0.2">
      <c r="A65" s="32" t="s">
        <v>1626</v>
      </c>
      <c r="B65" s="33" t="s">
        <v>168</v>
      </c>
      <c r="C65" s="32" t="s">
        <v>23</v>
      </c>
      <c r="D65" s="32" t="s">
        <v>169</v>
      </c>
      <c r="E65" s="154" t="s">
        <v>1551</v>
      </c>
      <c r="F65" s="154"/>
      <c r="G65" s="34" t="s">
        <v>29</v>
      </c>
      <c r="H65" s="35">
        <v>1</v>
      </c>
      <c r="I65" s="36">
        <v>139.79</v>
      </c>
      <c r="J65" s="36">
        <v>139.79</v>
      </c>
    </row>
    <row r="66" spans="1:10" ht="24" customHeight="1" x14ac:dyDescent="0.2">
      <c r="A66" s="20" t="s">
        <v>1627</v>
      </c>
      <c r="B66" s="19" t="s">
        <v>1662</v>
      </c>
      <c r="C66" s="20" t="s">
        <v>18</v>
      </c>
      <c r="D66" s="20" t="s">
        <v>1663</v>
      </c>
      <c r="E66" s="155" t="s">
        <v>1639</v>
      </c>
      <c r="F66" s="155"/>
      <c r="G66" s="21" t="s">
        <v>1640</v>
      </c>
      <c r="H66" s="37">
        <v>1.25</v>
      </c>
      <c r="I66" s="38">
        <v>19.72</v>
      </c>
      <c r="J66" s="38">
        <v>24.65</v>
      </c>
    </row>
    <row r="67" spans="1:10" ht="24" customHeight="1" x14ac:dyDescent="0.2">
      <c r="A67" s="20" t="s">
        <v>1627</v>
      </c>
      <c r="B67" s="19" t="s">
        <v>1637</v>
      </c>
      <c r="C67" s="20" t="s">
        <v>18</v>
      </c>
      <c r="D67" s="20" t="s">
        <v>1638</v>
      </c>
      <c r="E67" s="155" t="s">
        <v>1639</v>
      </c>
      <c r="F67" s="155"/>
      <c r="G67" s="21" t="s">
        <v>1640</v>
      </c>
      <c r="H67" s="37">
        <v>1.25</v>
      </c>
      <c r="I67" s="38">
        <v>24.01</v>
      </c>
      <c r="J67" s="38">
        <v>30.01</v>
      </c>
    </row>
    <row r="68" spans="1:10" ht="24" customHeight="1" x14ac:dyDescent="0.2">
      <c r="A68" s="23" t="s">
        <v>1676</v>
      </c>
      <c r="B68" s="22" t="s">
        <v>1745</v>
      </c>
      <c r="C68" s="23" t="s">
        <v>1631</v>
      </c>
      <c r="D68" s="23" t="s">
        <v>1746</v>
      </c>
      <c r="E68" s="153" t="s">
        <v>1679</v>
      </c>
      <c r="F68" s="153"/>
      <c r="G68" s="24" t="s">
        <v>633</v>
      </c>
      <c r="H68" s="39">
        <v>1</v>
      </c>
      <c r="I68" s="40">
        <v>85.13</v>
      </c>
      <c r="J68" s="40">
        <v>85.13</v>
      </c>
    </row>
    <row r="69" spans="1:10" x14ac:dyDescent="0.2">
      <c r="A69" s="41"/>
      <c r="B69" s="41"/>
      <c r="C69" s="41"/>
      <c r="D69" s="41"/>
      <c r="E69" s="41" t="s">
        <v>1692</v>
      </c>
      <c r="F69" s="46">
        <v>39.89</v>
      </c>
      <c r="G69" s="41" t="s">
        <v>1693</v>
      </c>
      <c r="H69" s="46">
        <v>0</v>
      </c>
      <c r="I69" s="41" t="s">
        <v>1694</v>
      </c>
      <c r="J69" s="46">
        <v>39.89</v>
      </c>
    </row>
    <row r="70" spans="1:10" ht="15" thickBot="1" x14ac:dyDescent="0.25">
      <c r="A70" s="41"/>
      <c r="B70" s="41"/>
      <c r="C70" s="41"/>
      <c r="D70" s="41"/>
      <c r="E70" s="41" t="s">
        <v>1695</v>
      </c>
      <c r="F70" s="46">
        <v>40.28</v>
      </c>
      <c r="G70" s="41"/>
      <c r="H70" s="152" t="s">
        <v>1696</v>
      </c>
      <c r="I70" s="152"/>
      <c r="J70" s="46">
        <v>180.07</v>
      </c>
    </row>
    <row r="71" spans="1:10" ht="0.95" customHeight="1" thickTop="1" x14ac:dyDescent="0.2">
      <c r="A71" s="42"/>
      <c r="B71" s="42"/>
      <c r="C71" s="42"/>
      <c r="D71" s="42"/>
      <c r="E71" s="42"/>
      <c r="F71" s="42"/>
      <c r="G71" s="42"/>
      <c r="H71" s="42"/>
      <c r="I71" s="42"/>
      <c r="J71" s="42"/>
    </row>
    <row r="72" spans="1:10" ht="18" customHeight="1" x14ac:dyDescent="0.2">
      <c r="A72" s="17" t="s">
        <v>170</v>
      </c>
      <c r="B72" s="16" t="s">
        <v>3</v>
      </c>
      <c r="C72" s="17" t="s">
        <v>4</v>
      </c>
      <c r="D72" s="17" t="s">
        <v>5</v>
      </c>
      <c r="E72" s="151" t="s">
        <v>1547</v>
      </c>
      <c r="F72" s="151"/>
      <c r="G72" s="18" t="s">
        <v>6</v>
      </c>
      <c r="H72" s="16" t="s">
        <v>7</v>
      </c>
      <c r="I72" s="16" t="s">
        <v>8</v>
      </c>
      <c r="J72" s="16" t="s">
        <v>10</v>
      </c>
    </row>
    <row r="73" spans="1:10" ht="26.1" customHeight="1" x14ac:dyDescent="0.2">
      <c r="A73" s="32" t="s">
        <v>1626</v>
      </c>
      <c r="B73" s="33" t="s">
        <v>171</v>
      </c>
      <c r="C73" s="32" t="s">
        <v>23</v>
      </c>
      <c r="D73" s="32" t="s">
        <v>172</v>
      </c>
      <c r="E73" s="154" t="s">
        <v>1551</v>
      </c>
      <c r="F73" s="154"/>
      <c r="G73" s="34" t="s">
        <v>173</v>
      </c>
      <c r="H73" s="35">
        <v>1</v>
      </c>
      <c r="I73" s="36">
        <v>132254.76999999999</v>
      </c>
      <c r="J73" s="36">
        <v>132254.76999999999</v>
      </c>
    </row>
    <row r="74" spans="1:10" ht="24" customHeight="1" x14ac:dyDescent="0.2">
      <c r="A74" s="20" t="s">
        <v>1627</v>
      </c>
      <c r="B74" s="19" t="s">
        <v>1662</v>
      </c>
      <c r="C74" s="20" t="s">
        <v>18</v>
      </c>
      <c r="D74" s="20" t="s">
        <v>1663</v>
      </c>
      <c r="E74" s="155" t="s">
        <v>1639</v>
      </c>
      <c r="F74" s="155"/>
      <c r="G74" s="21" t="s">
        <v>1640</v>
      </c>
      <c r="H74" s="37">
        <v>220</v>
      </c>
      <c r="I74" s="38">
        <v>19.72</v>
      </c>
      <c r="J74" s="38">
        <v>4338.3999999999996</v>
      </c>
    </row>
    <row r="75" spans="1:10" ht="24" customHeight="1" x14ac:dyDescent="0.2">
      <c r="A75" s="20" t="s">
        <v>1627</v>
      </c>
      <c r="B75" s="19" t="s">
        <v>1697</v>
      </c>
      <c r="C75" s="20" t="s">
        <v>18</v>
      </c>
      <c r="D75" s="20" t="s">
        <v>1698</v>
      </c>
      <c r="E75" s="155" t="s">
        <v>1639</v>
      </c>
      <c r="F75" s="155"/>
      <c r="G75" s="21" t="s">
        <v>1640</v>
      </c>
      <c r="H75" s="37">
        <v>220</v>
      </c>
      <c r="I75" s="38">
        <v>27.73</v>
      </c>
      <c r="J75" s="38">
        <v>6100.6</v>
      </c>
    </row>
    <row r="76" spans="1:10" ht="39" customHeight="1" x14ac:dyDescent="0.2">
      <c r="A76" s="20" t="s">
        <v>1627</v>
      </c>
      <c r="B76" s="19" t="s">
        <v>1747</v>
      </c>
      <c r="C76" s="20" t="s">
        <v>18</v>
      </c>
      <c r="D76" s="20" t="s">
        <v>1748</v>
      </c>
      <c r="E76" s="155" t="s">
        <v>1574</v>
      </c>
      <c r="F76" s="155"/>
      <c r="G76" s="21" t="s">
        <v>25</v>
      </c>
      <c r="H76" s="37">
        <v>115.5</v>
      </c>
      <c r="I76" s="38">
        <v>246.05</v>
      </c>
      <c r="J76" s="38">
        <v>28418.77</v>
      </c>
    </row>
    <row r="77" spans="1:10" ht="26.1" customHeight="1" x14ac:dyDescent="0.2">
      <c r="A77" s="23" t="s">
        <v>1676</v>
      </c>
      <c r="B77" s="22" t="s">
        <v>1749</v>
      </c>
      <c r="C77" s="23" t="s">
        <v>18</v>
      </c>
      <c r="D77" s="23" t="s">
        <v>1750</v>
      </c>
      <c r="E77" s="153" t="s">
        <v>1679</v>
      </c>
      <c r="F77" s="153"/>
      <c r="G77" s="24" t="s">
        <v>89</v>
      </c>
      <c r="H77" s="39">
        <v>50</v>
      </c>
      <c r="I77" s="40">
        <v>48.3</v>
      </c>
      <c r="J77" s="40">
        <v>2415</v>
      </c>
    </row>
    <row r="78" spans="1:10" ht="26.1" customHeight="1" x14ac:dyDescent="0.2">
      <c r="A78" s="23" t="s">
        <v>1676</v>
      </c>
      <c r="B78" s="22" t="s">
        <v>1751</v>
      </c>
      <c r="C78" s="23" t="s">
        <v>1631</v>
      </c>
      <c r="D78" s="23" t="s">
        <v>1752</v>
      </c>
      <c r="E78" s="153" t="s">
        <v>1679</v>
      </c>
      <c r="F78" s="153"/>
      <c r="G78" s="24" t="s">
        <v>1729</v>
      </c>
      <c r="H78" s="39">
        <v>1083.2</v>
      </c>
      <c r="I78" s="40">
        <v>8.66</v>
      </c>
      <c r="J78" s="40">
        <v>9380.51</v>
      </c>
    </row>
    <row r="79" spans="1:10" ht="26.1" customHeight="1" x14ac:dyDescent="0.2">
      <c r="A79" s="23" t="s">
        <v>1676</v>
      </c>
      <c r="B79" s="22" t="s">
        <v>1753</v>
      </c>
      <c r="C79" s="23" t="s">
        <v>1631</v>
      </c>
      <c r="D79" s="23" t="s">
        <v>1754</v>
      </c>
      <c r="E79" s="153" t="s">
        <v>1679</v>
      </c>
      <c r="F79" s="153"/>
      <c r="G79" s="24" t="s">
        <v>1729</v>
      </c>
      <c r="H79" s="39">
        <v>5073.3999999999996</v>
      </c>
      <c r="I79" s="40">
        <v>9.1199999999999992</v>
      </c>
      <c r="J79" s="40">
        <v>46269.4</v>
      </c>
    </row>
    <row r="80" spans="1:10" ht="26.1" customHeight="1" x14ac:dyDescent="0.2">
      <c r="A80" s="23" t="s">
        <v>1676</v>
      </c>
      <c r="B80" s="22" t="s">
        <v>1755</v>
      </c>
      <c r="C80" s="23" t="s">
        <v>18</v>
      </c>
      <c r="D80" s="23" t="s">
        <v>1756</v>
      </c>
      <c r="E80" s="153" t="s">
        <v>1679</v>
      </c>
      <c r="F80" s="153"/>
      <c r="G80" s="24" t="s">
        <v>89</v>
      </c>
      <c r="H80" s="39">
        <v>248.98</v>
      </c>
      <c r="I80" s="40">
        <v>11.75</v>
      </c>
      <c r="J80" s="40">
        <v>2925.51</v>
      </c>
    </row>
    <row r="81" spans="1:10" ht="26.1" customHeight="1" x14ac:dyDescent="0.2">
      <c r="A81" s="23" t="s">
        <v>1676</v>
      </c>
      <c r="B81" s="22" t="s">
        <v>1757</v>
      </c>
      <c r="C81" s="23" t="s">
        <v>1631</v>
      </c>
      <c r="D81" s="23" t="s">
        <v>1758</v>
      </c>
      <c r="E81" s="153" t="s">
        <v>1679</v>
      </c>
      <c r="F81" s="153"/>
      <c r="G81" s="24" t="s">
        <v>1729</v>
      </c>
      <c r="H81" s="39">
        <v>3742.1</v>
      </c>
      <c r="I81" s="40">
        <v>8.66</v>
      </c>
      <c r="J81" s="40">
        <v>32406.58</v>
      </c>
    </row>
    <row r="82" spans="1:10" x14ac:dyDescent="0.2">
      <c r="A82" s="41"/>
      <c r="B82" s="41"/>
      <c r="C82" s="41"/>
      <c r="D82" s="41"/>
      <c r="E82" s="41" t="s">
        <v>1692</v>
      </c>
      <c r="F82" s="46">
        <v>20886.580000000002</v>
      </c>
      <c r="G82" s="41" t="s">
        <v>1693</v>
      </c>
      <c r="H82" s="46">
        <v>0</v>
      </c>
      <c r="I82" s="41" t="s">
        <v>1694</v>
      </c>
      <c r="J82" s="46">
        <v>20886.580000000002</v>
      </c>
    </row>
    <row r="83" spans="1:10" ht="15" thickBot="1" x14ac:dyDescent="0.25">
      <c r="A83" s="41"/>
      <c r="B83" s="41"/>
      <c r="C83" s="41"/>
      <c r="D83" s="41"/>
      <c r="E83" s="41" t="s">
        <v>1695</v>
      </c>
      <c r="F83" s="46">
        <v>38115.82</v>
      </c>
      <c r="G83" s="41"/>
      <c r="H83" s="152" t="s">
        <v>1696</v>
      </c>
      <c r="I83" s="152"/>
      <c r="J83" s="46">
        <v>170370.59</v>
      </c>
    </row>
    <row r="84" spans="1:10" ht="0.95" customHeight="1" thickTop="1" x14ac:dyDescent="0.2">
      <c r="A84" s="42"/>
      <c r="B84" s="42"/>
      <c r="C84" s="42"/>
      <c r="D84" s="42"/>
      <c r="E84" s="42"/>
      <c r="F84" s="42"/>
      <c r="G84" s="42"/>
      <c r="H84" s="42"/>
      <c r="I84" s="42"/>
      <c r="J84" s="42"/>
    </row>
    <row r="85" spans="1:10" ht="18" customHeight="1" x14ac:dyDescent="0.2">
      <c r="A85" s="17" t="s">
        <v>174</v>
      </c>
      <c r="B85" s="16" t="s">
        <v>3</v>
      </c>
      <c r="C85" s="17" t="s">
        <v>4</v>
      </c>
      <c r="D85" s="17" t="s">
        <v>5</v>
      </c>
      <c r="E85" s="151" t="s">
        <v>1547</v>
      </c>
      <c r="F85" s="151"/>
      <c r="G85" s="18" t="s">
        <v>6</v>
      </c>
      <c r="H85" s="16" t="s">
        <v>7</v>
      </c>
      <c r="I85" s="16" t="s">
        <v>8</v>
      </c>
      <c r="J85" s="16" t="s">
        <v>10</v>
      </c>
    </row>
    <row r="86" spans="1:10" ht="65.099999999999994" customHeight="1" x14ac:dyDescent="0.2">
      <c r="A86" s="32" t="s">
        <v>1626</v>
      </c>
      <c r="B86" s="33" t="s">
        <v>175</v>
      </c>
      <c r="C86" s="32" t="s">
        <v>23</v>
      </c>
      <c r="D86" s="32" t="s">
        <v>176</v>
      </c>
      <c r="E86" s="154" t="s">
        <v>1576</v>
      </c>
      <c r="F86" s="154"/>
      <c r="G86" s="34" t="s">
        <v>25</v>
      </c>
      <c r="H86" s="35">
        <v>1</v>
      </c>
      <c r="I86" s="36">
        <v>7726.99</v>
      </c>
      <c r="J86" s="36">
        <v>7726.99</v>
      </c>
    </row>
    <row r="87" spans="1:10" ht="39" customHeight="1" x14ac:dyDescent="0.2">
      <c r="A87" s="20" t="s">
        <v>1627</v>
      </c>
      <c r="B87" s="19" t="s">
        <v>1759</v>
      </c>
      <c r="C87" s="20" t="s">
        <v>18</v>
      </c>
      <c r="D87" s="20" t="s">
        <v>1760</v>
      </c>
      <c r="E87" s="155" t="s">
        <v>1636</v>
      </c>
      <c r="F87" s="155"/>
      <c r="G87" s="21" t="s">
        <v>37</v>
      </c>
      <c r="H87" s="37">
        <v>1</v>
      </c>
      <c r="I87" s="38">
        <v>619.62</v>
      </c>
      <c r="J87" s="38">
        <v>619.62</v>
      </c>
    </row>
    <row r="88" spans="1:10" ht="24" customHeight="1" x14ac:dyDescent="0.2">
      <c r="A88" s="20" t="s">
        <v>1627</v>
      </c>
      <c r="B88" s="19" t="s">
        <v>1662</v>
      </c>
      <c r="C88" s="20" t="s">
        <v>18</v>
      </c>
      <c r="D88" s="20" t="s">
        <v>1663</v>
      </c>
      <c r="E88" s="155" t="s">
        <v>1639</v>
      </c>
      <c r="F88" s="155"/>
      <c r="G88" s="21" t="s">
        <v>1640</v>
      </c>
      <c r="H88" s="37">
        <v>16</v>
      </c>
      <c r="I88" s="38">
        <v>19.72</v>
      </c>
      <c r="J88" s="38">
        <v>315.52</v>
      </c>
    </row>
    <row r="89" spans="1:10" ht="39" customHeight="1" x14ac:dyDescent="0.2">
      <c r="A89" s="20" t="s">
        <v>1627</v>
      </c>
      <c r="B89" s="19" t="s">
        <v>1761</v>
      </c>
      <c r="C89" s="20" t="s">
        <v>18</v>
      </c>
      <c r="D89" s="20" t="s">
        <v>1762</v>
      </c>
      <c r="E89" s="155" t="s">
        <v>1763</v>
      </c>
      <c r="F89" s="155"/>
      <c r="G89" s="21" t="s">
        <v>20</v>
      </c>
      <c r="H89" s="37">
        <v>18</v>
      </c>
      <c r="I89" s="38">
        <v>49.35</v>
      </c>
      <c r="J89" s="38">
        <v>888.3</v>
      </c>
    </row>
    <row r="90" spans="1:10" ht="24" customHeight="1" x14ac:dyDescent="0.2">
      <c r="A90" s="20" t="s">
        <v>1627</v>
      </c>
      <c r="B90" s="19" t="s">
        <v>1697</v>
      </c>
      <c r="C90" s="20" t="s">
        <v>18</v>
      </c>
      <c r="D90" s="20" t="s">
        <v>1698</v>
      </c>
      <c r="E90" s="155" t="s">
        <v>1639</v>
      </c>
      <c r="F90" s="155"/>
      <c r="G90" s="21" t="s">
        <v>1640</v>
      </c>
      <c r="H90" s="37">
        <v>16</v>
      </c>
      <c r="I90" s="38">
        <v>27.73</v>
      </c>
      <c r="J90" s="38">
        <v>443.68</v>
      </c>
    </row>
    <row r="91" spans="1:10" ht="39" customHeight="1" x14ac:dyDescent="0.2">
      <c r="A91" s="20" t="s">
        <v>1627</v>
      </c>
      <c r="B91" s="19" t="s">
        <v>91</v>
      </c>
      <c r="C91" s="20" t="s">
        <v>18</v>
      </c>
      <c r="D91" s="20" t="s">
        <v>92</v>
      </c>
      <c r="E91" s="155" t="s">
        <v>1567</v>
      </c>
      <c r="F91" s="155"/>
      <c r="G91" s="21" t="s">
        <v>89</v>
      </c>
      <c r="H91" s="37">
        <v>9.5</v>
      </c>
      <c r="I91" s="38">
        <v>14.4</v>
      </c>
      <c r="J91" s="38">
        <v>136.80000000000001</v>
      </c>
    </row>
    <row r="92" spans="1:10" ht="26.1" customHeight="1" x14ac:dyDescent="0.2">
      <c r="A92" s="20" t="s">
        <v>1627</v>
      </c>
      <c r="B92" s="19" t="s">
        <v>1764</v>
      </c>
      <c r="C92" s="20" t="s">
        <v>18</v>
      </c>
      <c r="D92" s="20" t="s">
        <v>1765</v>
      </c>
      <c r="E92" s="155" t="s">
        <v>1567</v>
      </c>
      <c r="F92" s="155"/>
      <c r="G92" s="21" t="s">
        <v>89</v>
      </c>
      <c r="H92" s="37">
        <v>7.9</v>
      </c>
      <c r="I92" s="38">
        <v>20.47</v>
      </c>
      <c r="J92" s="38">
        <v>161.71</v>
      </c>
    </row>
    <row r="93" spans="1:10" ht="39" customHeight="1" x14ac:dyDescent="0.2">
      <c r="A93" s="23" t="s">
        <v>1676</v>
      </c>
      <c r="B93" s="22" t="s">
        <v>1766</v>
      </c>
      <c r="C93" s="23" t="s">
        <v>18</v>
      </c>
      <c r="D93" s="23" t="s">
        <v>1767</v>
      </c>
      <c r="E93" s="153" t="s">
        <v>1679</v>
      </c>
      <c r="F93" s="153"/>
      <c r="G93" s="24" t="s">
        <v>89</v>
      </c>
      <c r="H93" s="39">
        <v>596</v>
      </c>
      <c r="I93" s="40">
        <v>8.66</v>
      </c>
      <c r="J93" s="40">
        <v>5161.3599999999997</v>
      </c>
    </row>
    <row r="94" spans="1:10" x14ac:dyDescent="0.2">
      <c r="A94" s="41"/>
      <c r="B94" s="41"/>
      <c r="C94" s="41"/>
      <c r="D94" s="41"/>
      <c r="E94" s="41" t="s">
        <v>1692</v>
      </c>
      <c r="F94" s="46">
        <v>1174.3</v>
      </c>
      <c r="G94" s="41" t="s">
        <v>1693</v>
      </c>
      <c r="H94" s="46">
        <v>0</v>
      </c>
      <c r="I94" s="41" t="s">
        <v>1694</v>
      </c>
      <c r="J94" s="46">
        <v>1174.3</v>
      </c>
    </row>
    <row r="95" spans="1:10" ht="15" thickBot="1" x14ac:dyDescent="0.25">
      <c r="A95" s="41"/>
      <c r="B95" s="41"/>
      <c r="C95" s="41"/>
      <c r="D95" s="41"/>
      <c r="E95" s="41" t="s">
        <v>1695</v>
      </c>
      <c r="F95" s="46">
        <v>2226.91</v>
      </c>
      <c r="G95" s="41"/>
      <c r="H95" s="152" t="s">
        <v>1696</v>
      </c>
      <c r="I95" s="152"/>
      <c r="J95" s="46">
        <v>9953.9</v>
      </c>
    </row>
    <row r="96" spans="1:10" ht="0.95" customHeight="1" thickTop="1" x14ac:dyDescent="0.2">
      <c r="A96" s="42"/>
      <c r="B96" s="42"/>
      <c r="C96" s="42"/>
      <c r="D96" s="42"/>
      <c r="E96" s="42"/>
      <c r="F96" s="42"/>
      <c r="G96" s="42"/>
      <c r="H96" s="42"/>
      <c r="I96" s="42"/>
      <c r="J96" s="42"/>
    </row>
    <row r="97" spans="1:10" ht="18" customHeight="1" x14ac:dyDescent="0.2">
      <c r="A97" s="17" t="s">
        <v>177</v>
      </c>
      <c r="B97" s="16" t="s">
        <v>3</v>
      </c>
      <c r="C97" s="17" t="s">
        <v>4</v>
      </c>
      <c r="D97" s="17" t="s">
        <v>5</v>
      </c>
      <c r="E97" s="151" t="s">
        <v>1547</v>
      </c>
      <c r="F97" s="151"/>
      <c r="G97" s="18" t="s">
        <v>6</v>
      </c>
      <c r="H97" s="16" t="s">
        <v>7</v>
      </c>
      <c r="I97" s="16" t="s">
        <v>8</v>
      </c>
      <c r="J97" s="16" t="s">
        <v>10</v>
      </c>
    </row>
    <row r="98" spans="1:10" ht="51.95" customHeight="1" x14ac:dyDescent="0.2">
      <c r="A98" s="32" t="s">
        <v>1626</v>
      </c>
      <c r="B98" s="33" t="s">
        <v>178</v>
      </c>
      <c r="C98" s="32" t="s">
        <v>23</v>
      </c>
      <c r="D98" s="32" t="s">
        <v>179</v>
      </c>
      <c r="E98" s="154">
        <v>140</v>
      </c>
      <c r="F98" s="154"/>
      <c r="G98" s="34" t="s">
        <v>20</v>
      </c>
      <c r="H98" s="35">
        <v>1</v>
      </c>
      <c r="I98" s="36">
        <v>144.44999999999999</v>
      </c>
      <c r="J98" s="36">
        <v>144.44999999999999</v>
      </c>
    </row>
    <row r="99" spans="1:10" ht="26.1" customHeight="1" x14ac:dyDescent="0.2">
      <c r="A99" s="20" t="s">
        <v>1627</v>
      </c>
      <c r="B99" s="19" t="s">
        <v>1768</v>
      </c>
      <c r="C99" s="20" t="s">
        <v>18</v>
      </c>
      <c r="D99" s="20" t="s">
        <v>1769</v>
      </c>
      <c r="E99" s="155" t="s">
        <v>1639</v>
      </c>
      <c r="F99" s="155"/>
      <c r="G99" s="21" t="s">
        <v>1640</v>
      </c>
      <c r="H99" s="37">
        <v>1.6</v>
      </c>
      <c r="I99" s="38">
        <v>23.2</v>
      </c>
      <c r="J99" s="38">
        <v>37.119999999999997</v>
      </c>
    </row>
    <row r="100" spans="1:10" ht="24" customHeight="1" x14ac:dyDescent="0.2">
      <c r="A100" s="20" t="s">
        <v>1627</v>
      </c>
      <c r="B100" s="19" t="s">
        <v>1662</v>
      </c>
      <c r="C100" s="20" t="s">
        <v>18</v>
      </c>
      <c r="D100" s="20" t="s">
        <v>1663</v>
      </c>
      <c r="E100" s="155" t="s">
        <v>1639</v>
      </c>
      <c r="F100" s="155"/>
      <c r="G100" s="21" t="s">
        <v>1640</v>
      </c>
      <c r="H100" s="37">
        <v>1.6</v>
      </c>
      <c r="I100" s="38">
        <v>19.72</v>
      </c>
      <c r="J100" s="38">
        <v>31.55</v>
      </c>
    </row>
    <row r="101" spans="1:10" ht="26.1" customHeight="1" x14ac:dyDescent="0.2">
      <c r="A101" s="23" t="s">
        <v>1676</v>
      </c>
      <c r="B101" s="22" t="s">
        <v>1770</v>
      </c>
      <c r="C101" s="23" t="s">
        <v>1631</v>
      </c>
      <c r="D101" s="23" t="s">
        <v>1771</v>
      </c>
      <c r="E101" s="153" t="s">
        <v>1679</v>
      </c>
      <c r="F101" s="153"/>
      <c r="G101" s="24" t="s">
        <v>61</v>
      </c>
      <c r="H101" s="39">
        <v>10</v>
      </c>
      <c r="I101" s="40">
        <v>2.16</v>
      </c>
      <c r="J101" s="40">
        <v>21.6</v>
      </c>
    </row>
    <row r="102" spans="1:10" ht="26.1" customHeight="1" x14ac:dyDescent="0.2">
      <c r="A102" s="23" t="s">
        <v>1676</v>
      </c>
      <c r="B102" s="22" t="s">
        <v>1772</v>
      </c>
      <c r="C102" s="23" t="s">
        <v>18</v>
      </c>
      <c r="D102" s="23" t="s">
        <v>1773</v>
      </c>
      <c r="E102" s="153" t="s">
        <v>1679</v>
      </c>
      <c r="F102" s="153"/>
      <c r="G102" s="24" t="s">
        <v>1774</v>
      </c>
      <c r="H102" s="39">
        <v>0.57599999999999996</v>
      </c>
      <c r="I102" s="40">
        <v>39.880000000000003</v>
      </c>
      <c r="J102" s="40">
        <v>22.97</v>
      </c>
    </row>
    <row r="103" spans="1:10" ht="24" customHeight="1" x14ac:dyDescent="0.2">
      <c r="A103" s="23" t="s">
        <v>1676</v>
      </c>
      <c r="B103" s="22" t="s">
        <v>1775</v>
      </c>
      <c r="C103" s="23" t="s">
        <v>1631</v>
      </c>
      <c r="D103" s="23" t="s">
        <v>1776</v>
      </c>
      <c r="E103" s="153" t="s">
        <v>1679</v>
      </c>
      <c r="F103" s="153"/>
      <c r="G103" s="24" t="s">
        <v>633</v>
      </c>
      <c r="H103" s="39">
        <v>1.1000000000000001</v>
      </c>
      <c r="I103" s="40">
        <v>28.38</v>
      </c>
      <c r="J103" s="40">
        <v>31.21</v>
      </c>
    </row>
    <row r="104" spans="1:10" x14ac:dyDescent="0.2">
      <c r="A104" s="41"/>
      <c r="B104" s="41"/>
      <c r="C104" s="41"/>
      <c r="D104" s="41"/>
      <c r="E104" s="41" t="s">
        <v>1692</v>
      </c>
      <c r="F104" s="46">
        <v>49.77</v>
      </c>
      <c r="G104" s="41" t="s">
        <v>1693</v>
      </c>
      <c r="H104" s="46">
        <v>0</v>
      </c>
      <c r="I104" s="41" t="s">
        <v>1694</v>
      </c>
      <c r="J104" s="46">
        <v>49.77</v>
      </c>
    </row>
    <row r="105" spans="1:10" ht="15" thickBot="1" x14ac:dyDescent="0.25">
      <c r="A105" s="41"/>
      <c r="B105" s="41"/>
      <c r="C105" s="41"/>
      <c r="D105" s="41"/>
      <c r="E105" s="41" t="s">
        <v>1695</v>
      </c>
      <c r="F105" s="46">
        <v>41.63</v>
      </c>
      <c r="G105" s="41"/>
      <c r="H105" s="152" t="s">
        <v>1696</v>
      </c>
      <c r="I105" s="152"/>
      <c r="J105" s="46">
        <v>186.08</v>
      </c>
    </row>
    <row r="106" spans="1:10" ht="0.95" customHeight="1" thickTop="1" x14ac:dyDescent="0.2">
      <c r="A106" s="42"/>
      <c r="B106" s="42"/>
      <c r="C106" s="42"/>
      <c r="D106" s="42"/>
      <c r="E106" s="42"/>
      <c r="F106" s="42"/>
      <c r="G106" s="42"/>
      <c r="H106" s="42"/>
      <c r="I106" s="42"/>
      <c r="J106" s="42"/>
    </row>
    <row r="107" spans="1:10" ht="18" customHeight="1" x14ac:dyDescent="0.2">
      <c r="A107" s="17" t="s">
        <v>219</v>
      </c>
      <c r="B107" s="16" t="s">
        <v>3</v>
      </c>
      <c r="C107" s="17" t="s">
        <v>4</v>
      </c>
      <c r="D107" s="17" t="s">
        <v>5</v>
      </c>
      <c r="E107" s="151" t="s">
        <v>1547</v>
      </c>
      <c r="F107" s="151"/>
      <c r="G107" s="18" t="s">
        <v>6</v>
      </c>
      <c r="H107" s="16" t="s">
        <v>7</v>
      </c>
      <c r="I107" s="16" t="s">
        <v>8</v>
      </c>
      <c r="J107" s="16" t="s">
        <v>10</v>
      </c>
    </row>
    <row r="108" spans="1:10" ht="24" customHeight="1" x14ac:dyDescent="0.2">
      <c r="A108" s="32" t="s">
        <v>1626</v>
      </c>
      <c r="B108" s="33" t="s">
        <v>220</v>
      </c>
      <c r="C108" s="32" t="s">
        <v>23</v>
      </c>
      <c r="D108" s="32" t="s">
        <v>221</v>
      </c>
      <c r="E108" s="154">
        <v>331</v>
      </c>
      <c r="F108" s="154"/>
      <c r="G108" s="34" t="s">
        <v>37</v>
      </c>
      <c r="H108" s="35">
        <v>1</v>
      </c>
      <c r="I108" s="36">
        <v>142.28</v>
      </c>
      <c r="J108" s="36">
        <v>142.28</v>
      </c>
    </row>
    <row r="109" spans="1:10" ht="26.1" customHeight="1" x14ac:dyDescent="0.2">
      <c r="A109" s="20" t="s">
        <v>1627</v>
      </c>
      <c r="B109" s="19" t="s">
        <v>1777</v>
      </c>
      <c r="C109" s="20" t="s">
        <v>1631</v>
      </c>
      <c r="D109" s="20" t="s">
        <v>1778</v>
      </c>
      <c r="E109" s="155" t="s">
        <v>1779</v>
      </c>
      <c r="F109" s="155"/>
      <c r="G109" s="21" t="s">
        <v>1780</v>
      </c>
      <c r="H109" s="37">
        <v>15</v>
      </c>
      <c r="I109" s="38">
        <v>0.78952061142359675</v>
      </c>
      <c r="J109" s="38">
        <v>11.84</v>
      </c>
    </row>
    <row r="110" spans="1:10" ht="24" customHeight="1" x14ac:dyDescent="0.2">
      <c r="A110" s="20" t="s">
        <v>1627</v>
      </c>
      <c r="B110" s="19" t="s">
        <v>1781</v>
      </c>
      <c r="C110" s="20" t="s">
        <v>1631</v>
      </c>
      <c r="D110" s="20" t="s">
        <v>1782</v>
      </c>
      <c r="E110" s="155" t="s">
        <v>1783</v>
      </c>
      <c r="F110" s="155"/>
      <c r="G110" s="21" t="s">
        <v>1784</v>
      </c>
      <c r="H110" s="37">
        <v>1</v>
      </c>
      <c r="I110" s="38">
        <v>3.86</v>
      </c>
      <c r="J110" s="38">
        <v>3.86</v>
      </c>
    </row>
    <row r="111" spans="1:10" ht="26.1" customHeight="1" x14ac:dyDescent="0.2">
      <c r="A111" s="23" t="s">
        <v>1676</v>
      </c>
      <c r="B111" s="22" t="s">
        <v>1785</v>
      </c>
      <c r="C111" s="23" t="s">
        <v>1631</v>
      </c>
      <c r="D111" s="23" t="s">
        <v>1786</v>
      </c>
      <c r="E111" s="153" t="s">
        <v>1679</v>
      </c>
      <c r="F111" s="153"/>
      <c r="G111" s="24" t="s">
        <v>37</v>
      </c>
      <c r="H111" s="39">
        <v>1.1200000000000001</v>
      </c>
      <c r="I111" s="40">
        <v>100</v>
      </c>
      <c r="J111" s="40">
        <v>112</v>
      </c>
    </row>
    <row r="112" spans="1:10" ht="24" customHeight="1" x14ac:dyDescent="0.2">
      <c r="A112" s="23" t="s">
        <v>1676</v>
      </c>
      <c r="B112" s="22" t="s">
        <v>1787</v>
      </c>
      <c r="C112" s="23" t="s">
        <v>1631</v>
      </c>
      <c r="D112" s="23" t="s">
        <v>1788</v>
      </c>
      <c r="E112" s="153" t="s">
        <v>1789</v>
      </c>
      <c r="F112" s="153"/>
      <c r="G112" s="24" t="s">
        <v>1784</v>
      </c>
      <c r="H112" s="39">
        <v>1</v>
      </c>
      <c r="I112" s="40">
        <v>14.58</v>
      </c>
      <c r="J112" s="40">
        <v>14.58</v>
      </c>
    </row>
    <row r="113" spans="1:10" x14ac:dyDescent="0.2">
      <c r="A113" s="41"/>
      <c r="B113" s="41"/>
      <c r="C113" s="41"/>
      <c r="D113" s="41"/>
      <c r="E113" s="41" t="s">
        <v>1692</v>
      </c>
      <c r="F113" s="46">
        <v>14.58</v>
      </c>
      <c r="G113" s="41" t="s">
        <v>1693</v>
      </c>
      <c r="H113" s="46">
        <v>0</v>
      </c>
      <c r="I113" s="41" t="s">
        <v>1694</v>
      </c>
      <c r="J113" s="46">
        <v>14.58</v>
      </c>
    </row>
    <row r="114" spans="1:10" ht="15" thickBot="1" x14ac:dyDescent="0.25">
      <c r="A114" s="41"/>
      <c r="B114" s="41"/>
      <c r="C114" s="41"/>
      <c r="D114" s="41"/>
      <c r="E114" s="41" t="s">
        <v>1695</v>
      </c>
      <c r="F114" s="46">
        <v>41</v>
      </c>
      <c r="G114" s="41"/>
      <c r="H114" s="152" t="s">
        <v>1696</v>
      </c>
      <c r="I114" s="152"/>
      <c r="J114" s="46">
        <v>183.28</v>
      </c>
    </row>
    <row r="115" spans="1:10" ht="0.95" customHeight="1" thickTop="1" x14ac:dyDescent="0.2">
      <c r="A115" s="42"/>
      <c r="B115" s="42"/>
      <c r="C115" s="42"/>
      <c r="D115" s="42"/>
      <c r="E115" s="42"/>
      <c r="F115" s="42"/>
      <c r="G115" s="42"/>
      <c r="H115" s="42"/>
      <c r="I115" s="42"/>
      <c r="J115" s="42"/>
    </row>
    <row r="116" spans="1:10" ht="18" customHeight="1" x14ac:dyDescent="0.2">
      <c r="A116" s="17" t="s">
        <v>247</v>
      </c>
      <c r="B116" s="16" t="s">
        <v>3</v>
      </c>
      <c r="C116" s="17" t="s">
        <v>4</v>
      </c>
      <c r="D116" s="17" t="s">
        <v>5</v>
      </c>
      <c r="E116" s="151" t="s">
        <v>1547</v>
      </c>
      <c r="F116" s="151"/>
      <c r="G116" s="18" t="s">
        <v>6</v>
      </c>
      <c r="H116" s="16" t="s">
        <v>7</v>
      </c>
      <c r="I116" s="16" t="s">
        <v>8</v>
      </c>
      <c r="J116" s="16" t="s">
        <v>10</v>
      </c>
    </row>
    <row r="117" spans="1:10" ht="51.95" customHeight="1" x14ac:dyDescent="0.2">
      <c r="A117" s="32" t="s">
        <v>1626</v>
      </c>
      <c r="B117" s="33" t="s">
        <v>248</v>
      </c>
      <c r="C117" s="32" t="s">
        <v>23</v>
      </c>
      <c r="D117" s="32" t="s">
        <v>249</v>
      </c>
      <c r="E117" s="154" t="s">
        <v>1568</v>
      </c>
      <c r="F117" s="154"/>
      <c r="G117" s="34" t="s">
        <v>25</v>
      </c>
      <c r="H117" s="35">
        <v>1</v>
      </c>
      <c r="I117" s="36">
        <v>1366.37</v>
      </c>
      <c r="J117" s="36">
        <v>1366.37</v>
      </c>
    </row>
    <row r="118" spans="1:10" ht="39" customHeight="1" x14ac:dyDescent="0.2">
      <c r="A118" s="20" t="s">
        <v>1627</v>
      </c>
      <c r="B118" s="19" t="s">
        <v>1066</v>
      </c>
      <c r="C118" s="20" t="s">
        <v>18</v>
      </c>
      <c r="D118" s="20" t="s">
        <v>1067</v>
      </c>
      <c r="E118" s="155" t="s">
        <v>1603</v>
      </c>
      <c r="F118" s="155"/>
      <c r="G118" s="21" t="s">
        <v>20</v>
      </c>
      <c r="H118" s="37">
        <v>3.78</v>
      </c>
      <c r="I118" s="38">
        <v>16.170000000000002</v>
      </c>
      <c r="J118" s="38">
        <v>61.12</v>
      </c>
    </row>
    <row r="119" spans="1:10" ht="26.1" customHeight="1" x14ac:dyDescent="0.2">
      <c r="A119" s="20" t="s">
        <v>1627</v>
      </c>
      <c r="B119" s="19" t="s">
        <v>1768</v>
      </c>
      <c r="C119" s="20" t="s">
        <v>18</v>
      </c>
      <c r="D119" s="20" t="s">
        <v>1769</v>
      </c>
      <c r="E119" s="155" t="s">
        <v>1639</v>
      </c>
      <c r="F119" s="155"/>
      <c r="G119" s="21" t="s">
        <v>1640</v>
      </c>
      <c r="H119" s="37">
        <v>2.3279999999999998</v>
      </c>
      <c r="I119" s="38">
        <v>23.2</v>
      </c>
      <c r="J119" s="38">
        <v>54</v>
      </c>
    </row>
    <row r="120" spans="1:10" ht="24" customHeight="1" x14ac:dyDescent="0.2">
      <c r="A120" s="20" t="s">
        <v>1627</v>
      </c>
      <c r="B120" s="19" t="s">
        <v>1662</v>
      </c>
      <c r="C120" s="20" t="s">
        <v>18</v>
      </c>
      <c r="D120" s="20" t="s">
        <v>1663</v>
      </c>
      <c r="E120" s="155" t="s">
        <v>1639</v>
      </c>
      <c r="F120" s="155"/>
      <c r="G120" s="21" t="s">
        <v>1640</v>
      </c>
      <c r="H120" s="37">
        <v>1.1639999999999999</v>
      </c>
      <c r="I120" s="38">
        <v>19.72</v>
      </c>
      <c r="J120" s="38">
        <v>22.95</v>
      </c>
    </row>
    <row r="121" spans="1:10" ht="39" customHeight="1" x14ac:dyDescent="0.2">
      <c r="A121" s="23" t="s">
        <v>1676</v>
      </c>
      <c r="B121" s="22" t="s">
        <v>1790</v>
      </c>
      <c r="C121" s="23" t="s">
        <v>18</v>
      </c>
      <c r="D121" s="23" t="s">
        <v>1791</v>
      </c>
      <c r="E121" s="153" t="s">
        <v>1679</v>
      </c>
      <c r="F121" s="153"/>
      <c r="G121" s="24" t="s">
        <v>25</v>
      </c>
      <c r="H121" s="39">
        <v>3</v>
      </c>
      <c r="I121" s="40">
        <v>15.09</v>
      </c>
      <c r="J121" s="40">
        <v>45.27</v>
      </c>
    </row>
    <row r="122" spans="1:10" ht="65.099999999999994" customHeight="1" x14ac:dyDescent="0.2">
      <c r="A122" s="23" t="s">
        <v>1676</v>
      </c>
      <c r="B122" s="22" t="s">
        <v>1792</v>
      </c>
      <c r="C122" s="23" t="s">
        <v>18</v>
      </c>
      <c r="D122" s="23" t="s">
        <v>1793</v>
      </c>
      <c r="E122" s="153" t="s">
        <v>1679</v>
      </c>
      <c r="F122" s="153"/>
      <c r="G122" s="24" t="s">
        <v>1794</v>
      </c>
      <c r="H122" s="39">
        <v>1</v>
      </c>
      <c r="I122" s="40">
        <v>103.37</v>
      </c>
      <c r="J122" s="40">
        <v>103.37</v>
      </c>
    </row>
    <row r="123" spans="1:10" ht="26.1" customHeight="1" x14ac:dyDescent="0.2">
      <c r="A123" s="23" t="s">
        <v>1676</v>
      </c>
      <c r="B123" s="22" t="s">
        <v>1795</v>
      </c>
      <c r="C123" s="23" t="s">
        <v>18</v>
      </c>
      <c r="D123" s="23" t="s">
        <v>1796</v>
      </c>
      <c r="E123" s="153" t="s">
        <v>1679</v>
      </c>
      <c r="F123" s="153"/>
      <c r="G123" s="24" t="s">
        <v>20</v>
      </c>
      <c r="H123" s="39">
        <v>0.36</v>
      </c>
      <c r="I123" s="40">
        <v>987.37</v>
      </c>
      <c r="J123" s="40">
        <v>355.45</v>
      </c>
    </row>
    <row r="124" spans="1:10" ht="26.1" customHeight="1" x14ac:dyDescent="0.2">
      <c r="A124" s="23" t="s">
        <v>1676</v>
      </c>
      <c r="B124" s="22" t="s">
        <v>1797</v>
      </c>
      <c r="C124" s="23" t="s">
        <v>18</v>
      </c>
      <c r="D124" s="23" t="s">
        <v>1798</v>
      </c>
      <c r="E124" s="153" t="s">
        <v>1679</v>
      </c>
      <c r="F124" s="153"/>
      <c r="G124" s="24" t="s">
        <v>25</v>
      </c>
      <c r="H124" s="39">
        <v>1</v>
      </c>
      <c r="I124" s="40">
        <v>190.81</v>
      </c>
      <c r="J124" s="40">
        <v>190.81</v>
      </c>
    </row>
    <row r="125" spans="1:10" ht="26.1" customHeight="1" x14ac:dyDescent="0.2">
      <c r="A125" s="23" t="s">
        <v>1676</v>
      </c>
      <c r="B125" s="22" t="s">
        <v>1799</v>
      </c>
      <c r="C125" s="23" t="s">
        <v>18</v>
      </c>
      <c r="D125" s="23" t="s">
        <v>1800</v>
      </c>
      <c r="E125" s="153" t="s">
        <v>1679</v>
      </c>
      <c r="F125" s="153"/>
      <c r="G125" s="24" t="s">
        <v>25</v>
      </c>
      <c r="H125" s="39">
        <v>19.8</v>
      </c>
      <c r="I125" s="40">
        <v>0.08</v>
      </c>
      <c r="J125" s="40">
        <v>1.58</v>
      </c>
    </row>
    <row r="126" spans="1:10" ht="51.95" customHeight="1" x14ac:dyDescent="0.2">
      <c r="A126" s="23" t="s">
        <v>1676</v>
      </c>
      <c r="B126" s="22" t="s">
        <v>1801</v>
      </c>
      <c r="C126" s="23" t="s">
        <v>18</v>
      </c>
      <c r="D126" s="23" t="s">
        <v>1802</v>
      </c>
      <c r="E126" s="153" t="s">
        <v>1679</v>
      </c>
      <c r="F126" s="153"/>
      <c r="G126" s="24" t="s">
        <v>25</v>
      </c>
      <c r="H126" s="39">
        <v>1</v>
      </c>
      <c r="I126" s="40">
        <v>531.82000000000005</v>
      </c>
      <c r="J126" s="40">
        <v>531.82000000000005</v>
      </c>
    </row>
    <row r="127" spans="1:10" x14ac:dyDescent="0.2">
      <c r="A127" s="41"/>
      <c r="B127" s="41"/>
      <c r="C127" s="41"/>
      <c r="D127" s="41"/>
      <c r="E127" s="41" t="s">
        <v>1692</v>
      </c>
      <c r="F127" s="46">
        <v>82.6</v>
      </c>
      <c r="G127" s="41" t="s">
        <v>1693</v>
      </c>
      <c r="H127" s="46">
        <v>0</v>
      </c>
      <c r="I127" s="41" t="s">
        <v>1694</v>
      </c>
      <c r="J127" s="46">
        <v>82.6</v>
      </c>
    </row>
    <row r="128" spans="1:10" ht="15" thickBot="1" x14ac:dyDescent="0.25">
      <c r="A128" s="41"/>
      <c r="B128" s="41"/>
      <c r="C128" s="41"/>
      <c r="D128" s="41"/>
      <c r="E128" s="41" t="s">
        <v>1695</v>
      </c>
      <c r="F128" s="46">
        <v>393.78</v>
      </c>
      <c r="G128" s="41"/>
      <c r="H128" s="152" t="s">
        <v>1696</v>
      </c>
      <c r="I128" s="152"/>
      <c r="J128" s="46">
        <v>1760.15</v>
      </c>
    </row>
    <row r="129" spans="1:10" ht="0.95" customHeight="1" thickTop="1" x14ac:dyDescent="0.2">
      <c r="A129" s="42"/>
      <c r="B129" s="42"/>
      <c r="C129" s="42"/>
      <c r="D129" s="42"/>
      <c r="E129" s="42"/>
      <c r="F129" s="42"/>
      <c r="G129" s="42"/>
      <c r="H129" s="42"/>
      <c r="I129" s="42"/>
      <c r="J129" s="42"/>
    </row>
    <row r="130" spans="1:10" ht="18" customHeight="1" x14ac:dyDescent="0.2">
      <c r="A130" s="17" t="s">
        <v>250</v>
      </c>
      <c r="B130" s="16" t="s">
        <v>3</v>
      </c>
      <c r="C130" s="17" t="s">
        <v>4</v>
      </c>
      <c r="D130" s="17" t="s">
        <v>5</v>
      </c>
      <c r="E130" s="151" t="s">
        <v>1547</v>
      </c>
      <c r="F130" s="151"/>
      <c r="G130" s="18" t="s">
        <v>6</v>
      </c>
      <c r="H130" s="16" t="s">
        <v>7</v>
      </c>
      <c r="I130" s="16" t="s">
        <v>8</v>
      </c>
      <c r="J130" s="16" t="s">
        <v>10</v>
      </c>
    </row>
    <row r="131" spans="1:10" ht="51.95" customHeight="1" x14ac:dyDescent="0.2">
      <c r="A131" s="32" t="s">
        <v>1626</v>
      </c>
      <c r="B131" s="33" t="s">
        <v>251</v>
      </c>
      <c r="C131" s="32" t="s">
        <v>23</v>
      </c>
      <c r="D131" s="32" t="s">
        <v>252</v>
      </c>
      <c r="E131" s="154" t="s">
        <v>1568</v>
      </c>
      <c r="F131" s="154"/>
      <c r="G131" s="34" t="s">
        <v>25</v>
      </c>
      <c r="H131" s="35">
        <v>1</v>
      </c>
      <c r="I131" s="36">
        <v>820.11</v>
      </c>
      <c r="J131" s="36">
        <v>820.11</v>
      </c>
    </row>
    <row r="132" spans="1:10" ht="24" customHeight="1" x14ac:dyDescent="0.2">
      <c r="A132" s="20" t="s">
        <v>1627</v>
      </c>
      <c r="B132" s="19" t="s">
        <v>1662</v>
      </c>
      <c r="C132" s="20" t="s">
        <v>18</v>
      </c>
      <c r="D132" s="20" t="s">
        <v>1663</v>
      </c>
      <c r="E132" s="155" t="s">
        <v>1639</v>
      </c>
      <c r="F132" s="155"/>
      <c r="G132" s="21" t="s">
        <v>1640</v>
      </c>
      <c r="H132" s="37">
        <v>1.1639999999999999</v>
      </c>
      <c r="I132" s="38">
        <v>19.72</v>
      </c>
      <c r="J132" s="38">
        <v>22.95</v>
      </c>
    </row>
    <row r="133" spans="1:10" ht="26.1" customHeight="1" x14ac:dyDescent="0.2">
      <c r="A133" s="20" t="s">
        <v>1627</v>
      </c>
      <c r="B133" s="19" t="s">
        <v>1768</v>
      </c>
      <c r="C133" s="20" t="s">
        <v>18</v>
      </c>
      <c r="D133" s="20" t="s">
        <v>1769</v>
      </c>
      <c r="E133" s="155" t="s">
        <v>1639</v>
      </c>
      <c r="F133" s="155"/>
      <c r="G133" s="21" t="s">
        <v>1640</v>
      </c>
      <c r="H133" s="37">
        <v>2.3279999999999998</v>
      </c>
      <c r="I133" s="38">
        <v>23.2</v>
      </c>
      <c r="J133" s="38">
        <v>54</v>
      </c>
    </row>
    <row r="134" spans="1:10" ht="39" customHeight="1" x14ac:dyDescent="0.2">
      <c r="A134" s="20" t="s">
        <v>1627</v>
      </c>
      <c r="B134" s="19" t="s">
        <v>1066</v>
      </c>
      <c r="C134" s="20" t="s">
        <v>18</v>
      </c>
      <c r="D134" s="20" t="s">
        <v>1067</v>
      </c>
      <c r="E134" s="155" t="s">
        <v>1603</v>
      </c>
      <c r="F134" s="155"/>
      <c r="G134" s="21" t="s">
        <v>20</v>
      </c>
      <c r="H134" s="37">
        <v>3.78</v>
      </c>
      <c r="I134" s="38">
        <v>16.170000000000002</v>
      </c>
      <c r="J134" s="38">
        <v>61.12</v>
      </c>
    </row>
    <row r="135" spans="1:10" ht="26.1" customHeight="1" x14ac:dyDescent="0.2">
      <c r="A135" s="23" t="s">
        <v>1676</v>
      </c>
      <c r="B135" s="22" t="s">
        <v>1799</v>
      </c>
      <c r="C135" s="23" t="s">
        <v>18</v>
      </c>
      <c r="D135" s="23" t="s">
        <v>1800</v>
      </c>
      <c r="E135" s="153" t="s">
        <v>1679</v>
      </c>
      <c r="F135" s="153"/>
      <c r="G135" s="24" t="s">
        <v>25</v>
      </c>
      <c r="H135" s="39">
        <v>19.8</v>
      </c>
      <c r="I135" s="40">
        <v>0.08</v>
      </c>
      <c r="J135" s="40">
        <v>1.58</v>
      </c>
    </row>
    <row r="136" spans="1:10" ht="65.099999999999994" customHeight="1" x14ac:dyDescent="0.2">
      <c r="A136" s="23" t="s">
        <v>1676</v>
      </c>
      <c r="B136" s="22" t="s">
        <v>1792</v>
      </c>
      <c r="C136" s="23" t="s">
        <v>18</v>
      </c>
      <c r="D136" s="23" t="s">
        <v>1793</v>
      </c>
      <c r="E136" s="153" t="s">
        <v>1679</v>
      </c>
      <c r="F136" s="153"/>
      <c r="G136" s="24" t="s">
        <v>1794</v>
      </c>
      <c r="H136" s="39">
        <v>1</v>
      </c>
      <c r="I136" s="40">
        <v>103.37</v>
      </c>
      <c r="J136" s="40">
        <v>103.37</v>
      </c>
    </row>
    <row r="137" spans="1:10" ht="39" customHeight="1" x14ac:dyDescent="0.2">
      <c r="A137" s="23" t="s">
        <v>1676</v>
      </c>
      <c r="B137" s="22" t="s">
        <v>1790</v>
      </c>
      <c r="C137" s="23" t="s">
        <v>18</v>
      </c>
      <c r="D137" s="23" t="s">
        <v>1791</v>
      </c>
      <c r="E137" s="153" t="s">
        <v>1679</v>
      </c>
      <c r="F137" s="153"/>
      <c r="G137" s="24" t="s">
        <v>25</v>
      </c>
      <c r="H137" s="39">
        <v>3</v>
      </c>
      <c r="I137" s="40">
        <v>15.09</v>
      </c>
      <c r="J137" s="40">
        <v>45.27</v>
      </c>
    </row>
    <row r="138" spans="1:10" ht="51.95" customHeight="1" x14ac:dyDescent="0.2">
      <c r="A138" s="23" t="s">
        <v>1676</v>
      </c>
      <c r="B138" s="22" t="s">
        <v>1801</v>
      </c>
      <c r="C138" s="23" t="s">
        <v>18</v>
      </c>
      <c r="D138" s="23" t="s">
        <v>1802</v>
      </c>
      <c r="E138" s="153" t="s">
        <v>1679</v>
      </c>
      <c r="F138" s="153"/>
      <c r="G138" s="24" t="s">
        <v>25</v>
      </c>
      <c r="H138" s="39">
        <v>1</v>
      </c>
      <c r="I138" s="40">
        <v>531.82000000000005</v>
      </c>
      <c r="J138" s="40">
        <v>531.82000000000005</v>
      </c>
    </row>
    <row r="139" spans="1:10" x14ac:dyDescent="0.2">
      <c r="A139" s="41"/>
      <c r="B139" s="41"/>
      <c r="C139" s="41"/>
      <c r="D139" s="41"/>
      <c r="E139" s="41" t="s">
        <v>1692</v>
      </c>
      <c r="F139" s="46">
        <v>82.6</v>
      </c>
      <c r="G139" s="41" t="s">
        <v>1693</v>
      </c>
      <c r="H139" s="46">
        <v>0</v>
      </c>
      <c r="I139" s="41" t="s">
        <v>1694</v>
      </c>
      <c r="J139" s="46">
        <v>82.6</v>
      </c>
    </row>
    <row r="140" spans="1:10" ht="15" thickBot="1" x14ac:dyDescent="0.25">
      <c r="A140" s="41"/>
      <c r="B140" s="41"/>
      <c r="C140" s="41"/>
      <c r="D140" s="41"/>
      <c r="E140" s="41" t="s">
        <v>1695</v>
      </c>
      <c r="F140" s="46">
        <v>236.35</v>
      </c>
      <c r="G140" s="41"/>
      <c r="H140" s="152" t="s">
        <v>1696</v>
      </c>
      <c r="I140" s="152"/>
      <c r="J140" s="46">
        <v>1056.46</v>
      </c>
    </row>
    <row r="141" spans="1:10" ht="0.95" customHeight="1" thickTop="1" x14ac:dyDescent="0.2">
      <c r="A141" s="42"/>
      <c r="B141" s="42"/>
      <c r="C141" s="42"/>
      <c r="D141" s="42"/>
      <c r="E141" s="42"/>
      <c r="F141" s="42"/>
      <c r="G141" s="42"/>
      <c r="H141" s="42"/>
      <c r="I141" s="42"/>
      <c r="J141" s="42"/>
    </row>
    <row r="142" spans="1:10" ht="18" customHeight="1" x14ac:dyDescent="0.2">
      <c r="A142" s="17" t="s">
        <v>253</v>
      </c>
      <c r="B142" s="16" t="s">
        <v>3</v>
      </c>
      <c r="C142" s="17" t="s">
        <v>4</v>
      </c>
      <c r="D142" s="17" t="s">
        <v>5</v>
      </c>
      <c r="E142" s="151" t="s">
        <v>1547</v>
      </c>
      <c r="F142" s="151"/>
      <c r="G142" s="18" t="s">
        <v>6</v>
      </c>
      <c r="H142" s="16" t="s">
        <v>7</v>
      </c>
      <c r="I142" s="16" t="s">
        <v>8</v>
      </c>
      <c r="J142" s="16" t="s">
        <v>10</v>
      </c>
    </row>
    <row r="143" spans="1:10" ht="51.95" customHeight="1" x14ac:dyDescent="0.2">
      <c r="A143" s="32" t="s">
        <v>1626</v>
      </c>
      <c r="B143" s="33" t="s">
        <v>254</v>
      </c>
      <c r="C143" s="32" t="s">
        <v>23</v>
      </c>
      <c r="D143" s="32" t="s">
        <v>255</v>
      </c>
      <c r="E143" s="154" t="s">
        <v>1568</v>
      </c>
      <c r="F143" s="154"/>
      <c r="G143" s="34" t="s">
        <v>25</v>
      </c>
      <c r="H143" s="35">
        <v>1</v>
      </c>
      <c r="I143" s="36">
        <v>750.4</v>
      </c>
      <c r="J143" s="36">
        <v>750.4</v>
      </c>
    </row>
    <row r="144" spans="1:10" ht="39" customHeight="1" x14ac:dyDescent="0.2">
      <c r="A144" s="20" t="s">
        <v>1627</v>
      </c>
      <c r="B144" s="19" t="s">
        <v>1066</v>
      </c>
      <c r="C144" s="20" t="s">
        <v>18</v>
      </c>
      <c r="D144" s="20" t="s">
        <v>1067</v>
      </c>
      <c r="E144" s="155" t="s">
        <v>1603</v>
      </c>
      <c r="F144" s="155"/>
      <c r="G144" s="21" t="s">
        <v>20</v>
      </c>
      <c r="H144" s="37">
        <v>3.36</v>
      </c>
      <c r="I144" s="38">
        <v>16.170000000000002</v>
      </c>
      <c r="J144" s="38">
        <v>54.33</v>
      </c>
    </row>
    <row r="145" spans="1:10" ht="24" customHeight="1" x14ac:dyDescent="0.2">
      <c r="A145" s="20" t="s">
        <v>1627</v>
      </c>
      <c r="B145" s="19" t="s">
        <v>1662</v>
      </c>
      <c r="C145" s="20" t="s">
        <v>18</v>
      </c>
      <c r="D145" s="20" t="s">
        <v>1663</v>
      </c>
      <c r="E145" s="155" t="s">
        <v>1639</v>
      </c>
      <c r="F145" s="155"/>
      <c r="G145" s="21" t="s">
        <v>1640</v>
      </c>
      <c r="H145" s="37">
        <v>1.1639999999999999</v>
      </c>
      <c r="I145" s="38">
        <v>19.72</v>
      </c>
      <c r="J145" s="38">
        <v>22.95</v>
      </c>
    </row>
    <row r="146" spans="1:10" ht="26.1" customHeight="1" x14ac:dyDescent="0.2">
      <c r="A146" s="20" t="s">
        <v>1627</v>
      </c>
      <c r="B146" s="19" t="s">
        <v>1768</v>
      </c>
      <c r="C146" s="20" t="s">
        <v>18</v>
      </c>
      <c r="D146" s="20" t="s">
        <v>1769</v>
      </c>
      <c r="E146" s="155" t="s">
        <v>1639</v>
      </c>
      <c r="F146" s="155"/>
      <c r="G146" s="21" t="s">
        <v>1640</v>
      </c>
      <c r="H146" s="37">
        <v>2.3279999999999998</v>
      </c>
      <c r="I146" s="38">
        <v>23.2</v>
      </c>
      <c r="J146" s="38">
        <v>54</v>
      </c>
    </row>
    <row r="147" spans="1:10" ht="65.099999999999994" customHeight="1" x14ac:dyDescent="0.2">
      <c r="A147" s="23" t="s">
        <v>1676</v>
      </c>
      <c r="B147" s="22" t="s">
        <v>1792</v>
      </c>
      <c r="C147" s="23" t="s">
        <v>18</v>
      </c>
      <c r="D147" s="23" t="s">
        <v>1793</v>
      </c>
      <c r="E147" s="153" t="s">
        <v>1679</v>
      </c>
      <c r="F147" s="153"/>
      <c r="G147" s="24" t="s">
        <v>1794</v>
      </c>
      <c r="H147" s="39">
        <v>1</v>
      </c>
      <c r="I147" s="40">
        <v>103.37</v>
      </c>
      <c r="J147" s="40">
        <v>103.37</v>
      </c>
    </row>
    <row r="148" spans="1:10" ht="39" customHeight="1" x14ac:dyDescent="0.2">
      <c r="A148" s="23" t="s">
        <v>1676</v>
      </c>
      <c r="B148" s="22" t="s">
        <v>1790</v>
      </c>
      <c r="C148" s="23" t="s">
        <v>18</v>
      </c>
      <c r="D148" s="23" t="s">
        <v>1791</v>
      </c>
      <c r="E148" s="153" t="s">
        <v>1679</v>
      </c>
      <c r="F148" s="153"/>
      <c r="G148" s="24" t="s">
        <v>25</v>
      </c>
      <c r="H148" s="39">
        <v>3</v>
      </c>
      <c r="I148" s="40">
        <v>15.09</v>
      </c>
      <c r="J148" s="40">
        <v>45.27</v>
      </c>
    </row>
    <row r="149" spans="1:10" ht="51.95" customHeight="1" x14ac:dyDescent="0.2">
      <c r="A149" s="23" t="s">
        <v>1676</v>
      </c>
      <c r="B149" s="22" t="s">
        <v>1803</v>
      </c>
      <c r="C149" s="23" t="s">
        <v>18</v>
      </c>
      <c r="D149" s="23" t="s">
        <v>1804</v>
      </c>
      <c r="E149" s="153" t="s">
        <v>1679</v>
      </c>
      <c r="F149" s="153"/>
      <c r="G149" s="24" t="s">
        <v>25</v>
      </c>
      <c r="H149" s="39">
        <v>1</v>
      </c>
      <c r="I149" s="40">
        <v>468.9</v>
      </c>
      <c r="J149" s="40">
        <v>468.9</v>
      </c>
    </row>
    <row r="150" spans="1:10" ht="26.1" customHeight="1" x14ac:dyDescent="0.2">
      <c r="A150" s="23" t="s">
        <v>1676</v>
      </c>
      <c r="B150" s="22" t="s">
        <v>1799</v>
      </c>
      <c r="C150" s="23" t="s">
        <v>18</v>
      </c>
      <c r="D150" s="23" t="s">
        <v>1800</v>
      </c>
      <c r="E150" s="153" t="s">
        <v>1679</v>
      </c>
      <c r="F150" s="153"/>
      <c r="G150" s="24" t="s">
        <v>25</v>
      </c>
      <c r="H150" s="39">
        <v>19.8</v>
      </c>
      <c r="I150" s="40">
        <v>0.08</v>
      </c>
      <c r="J150" s="40">
        <v>1.58</v>
      </c>
    </row>
    <row r="151" spans="1:10" x14ac:dyDescent="0.2">
      <c r="A151" s="41"/>
      <c r="B151" s="41"/>
      <c r="C151" s="41"/>
      <c r="D151" s="41"/>
      <c r="E151" s="41" t="s">
        <v>1692</v>
      </c>
      <c r="F151" s="46">
        <v>79.69</v>
      </c>
      <c r="G151" s="41" t="s">
        <v>1693</v>
      </c>
      <c r="H151" s="46">
        <v>0</v>
      </c>
      <c r="I151" s="41" t="s">
        <v>1694</v>
      </c>
      <c r="J151" s="46">
        <v>79.69</v>
      </c>
    </row>
    <row r="152" spans="1:10" ht="15" thickBot="1" x14ac:dyDescent="0.25">
      <c r="A152" s="41"/>
      <c r="B152" s="41"/>
      <c r="C152" s="41"/>
      <c r="D152" s="41"/>
      <c r="E152" s="41" t="s">
        <v>1695</v>
      </c>
      <c r="F152" s="46">
        <v>216.26</v>
      </c>
      <c r="G152" s="41"/>
      <c r="H152" s="152" t="s">
        <v>1696</v>
      </c>
      <c r="I152" s="152"/>
      <c r="J152" s="46">
        <v>966.66</v>
      </c>
    </row>
    <row r="153" spans="1:10" ht="0.95" customHeight="1" thickTop="1" x14ac:dyDescent="0.2">
      <c r="A153" s="42"/>
      <c r="B153" s="42"/>
      <c r="C153" s="42"/>
      <c r="D153" s="42"/>
      <c r="E153" s="42"/>
      <c r="F153" s="42"/>
      <c r="G153" s="42"/>
      <c r="H153" s="42"/>
      <c r="I153" s="42"/>
      <c r="J153" s="42"/>
    </row>
    <row r="154" spans="1:10" ht="18" customHeight="1" x14ac:dyDescent="0.2">
      <c r="A154" s="17" t="s">
        <v>258</v>
      </c>
      <c r="B154" s="16" t="s">
        <v>3</v>
      </c>
      <c r="C154" s="17" t="s">
        <v>4</v>
      </c>
      <c r="D154" s="17" t="s">
        <v>5</v>
      </c>
      <c r="E154" s="151" t="s">
        <v>1547</v>
      </c>
      <c r="F154" s="151"/>
      <c r="G154" s="18" t="s">
        <v>6</v>
      </c>
      <c r="H154" s="16" t="s">
        <v>7</v>
      </c>
      <c r="I154" s="16" t="s">
        <v>8</v>
      </c>
      <c r="J154" s="16" t="s">
        <v>10</v>
      </c>
    </row>
    <row r="155" spans="1:10" ht="39" customHeight="1" x14ac:dyDescent="0.2">
      <c r="A155" s="32" t="s">
        <v>1626</v>
      </c>
      <c r="B155" s="33" t="s">
        <v>259</v>
      </c>
      <c r="C155" s="32" t="s">
        <v>23</v>
      </c>
      <c r="D155" s="32" t="s">
        <v>260</v>
      </c>
      <c r="E155" s="154" t="s">
        <v>1568</v>
      </c>
      <c r="F155" s="154"/>
      <c r="G155" s="34" t="s">
        <v>20</v>
      </c>
      <c r="H155" s="35">
        <v>1</v>
      </c>
      <c r="I155" s="36">
        <v>722.05</v>
      </c>
      <c r="J155" s="36">
        <v>722.05</v>
      </c>
    </row>
    <row r="156" spans="1:10" ht="24" customHeight="1" x14ac:dyDescent="0.2">
      <c r="A156" s="20" t="s">
        <v>1627</v>
      </c>
      <c r="B156" s="19" t="s">
        <v>1713</v>
      </c>
      <c r="C156" s="20" t="s">
        <v>18</v>
      </c>
      <c r="D156" s="20" t="s">
        <v>1714</v>
      </c>
      <c r="E156" s="155" t="s">
        <v>1639</v>
      </c>
      <c r="F156" s="155"/>
      <c r="G156" s="21" t="s">
        <v>1640</v>
      </c>
      <c r="H156" s="37">
        <v>0.3826</v>
      </c>
      <c r="I156" s="38">
        <v>24.41</v>
      </c>
      <c r="J156" s="38">
        <v>9.33</v>
      </c>
    </row>
    <row r="157" spans="1:10" ht="24" customHeight="1" x14ac:dyDescent="0.2">
      <c r="A157" s="20" t="s">
        <v>1627</v>
      </c>
      <c r="B157" s="19" t="s">
        <v>1662</v>
      </c>
      <c r="C157" s="20" t="s">
        <v>18</v>
      </c>
      <c r="D157" s="20" t="s">
        <v>1663</v>
      </c>
      <c r="E157" s="155" t="s">
        <v>1639</v>
      </c>
      <c r="F157" s="155"/>
      <c r="G157" s="21" t="s">
        <v>1640</v>
      </c>
      <c r="H157" s="37">
        <v>0.191</v>
      </c>
      <c r="I157" s="38">
        <v>19.72</v>
      </c>
      <c r="J157" s="38">
        <v>3.76</v>
      </c>
    </row>
    <row r="158" spans="1:10" ht="26.1" customHeight="1" x14ac:dyDescent="0.2">
      <c r="A158" s="23" t="s">
        <v>1676</v>
      </c>
      <c r="B158" s="22" t="s">
        <v>1805</v>
      </c>
      <c r="C158" s="23" t="s">
        <v>18</v>
      </c>
      <c r="D158" s="23" t="s">
        <v>1806</v>
      </c>
      <c r="E158" s="153" t="s">
        <v>1679</v>
      </c>
      <c r="F158" s="153"/>
      <c r="G158" s="24" t="s">
        <v>1807</v>
      </c>
      <c r="H158" s="39">
        <v>0.88290000000000002</v>
      </c>
      <c r="I158" s="40">
        <v>48.15</v>
      </c>
      <c r="J158" s="40">
        <v>42.51</v>
      </c>
    </row>
    <row r="159" spans="1:10" ht="39" customHeight="1" x14ac:dyDescent="0.2">
      <c r="A159" s="23" t="s">
        <v>1676</v>
      </c>
      <c r="B159" s="22" t="s">
        <v>1808</v>
      </c>
      <c r="C159" s="23" t="s">
        <v>18</v>
      </c>
      <c r="D159" s="23" t="s">
        <v>1809</v>
      </c>
      <c r="E159" s="153" t="s">
        <v>1679</v>
      </c>
      <c r="F159" s="153"/>
      <c r="G159" s="24" t="s">
        <v>25</v>
      </c>
      <c r="H159" s="39">
        <v>4.8166000000000002</v>
      </c>
      <c r="I159" s="40">
        <v>0.61</v>
      </c>
      <c r="J159" s="40">
        <v>2.93</v>
      </c>
    </row>
    <row r="160" spans="1:10" ht="39" customHeight="1" x14ac:dyDescent="0.2">
      <c r="A160" s="23" t="s">
        <v>1676</v>
      </c>
      <c r="B160" s="22" t="s">
        <v>1810</v>
      </c>
      <c r="C160" s="23" t="s">
        <v>18</v>
      </c>
      <c r="D160" s="23" t="s">
        <v>1811</v>
      </c>
      <c r="E160" s="153" t="s">
        <v>1679</v>
      </c>
      <c r="F160" s="153"/>
      <c r="G160" s="24" t="s">
        <v>29</v>
      </c>
      <c r="H160" s="39">
        <v>6.8503999999999996</v>
      </c>
      <c r="I160" s="40">
        <v>41.6</v>
      </c>
      <c r="J160" s="40">
        <v>284.97000000000003</v>
      </c>
    </row>
    <row r="161" spans="1:10" ht="39" customHeight="1" x14ac:dyDescent="0.2">
      <c r="A161" s="23" t="s">
        <v>1676</v>
      </c>
      <c r="B161" s="22" t="s">
        <v>1812</v>
      </c>
      <c r="C161" s="23" t="s">
        <v>18</v>
      </c>
      <c r="D161" s="23" t="s">
        <v>1813</v>
      </c>
      <c r="E161" s="153" t="s">
        <v>1679</v>
      </c>
      <c r="F161" s="153"/>
      <c r="G161" s="24" t="s">
        <v>25</v>
      </c>
      <c r="H161" s="39">
        <v>0.54730000000000001</v>
      </c>
      <c r="I161" s="40">
        <v>691.67</v>
      </c>
      <c r="J161" s="40">
        <v>378.55</v>
      </c>
    </row>
    <row r="162" spans="1:10" x14ac:dyDescent="0.2">
      <c r="A162" s="41"/>
      <c r="B162" s="41"/>
      <c r="C162" s="41"/>
      <c r="D162" s="41"/>
      <c r="E162" s="41" t="s">
        <v>1692</v>
      </c>
      <c r="F162" s="46">
        <v>9.64</v>
      </c>
      <c r="G162" s="41" t="s">
        <v>1693</v>
      </c>
      <c r="H162" s="46">
        <v>0</v>
      </c>
      <c r="I162" s="41" t="s">
        <v>1694</v>
      </c>
      <c r="J162" s="46">
        <v>9.64</v>
      </c>
    </row>
    <row r="163" spans="1:10" ht="15" thickBot="1" x14ac:dyDescent="0.25">
      <c r="A163" s="41"/>
      <c r="B163" s="41"/>
      <c r="C163" s="41"/>
      <c r="D163" s="41"/>
      <c r="E163" s="41" t="s">
        <v>1695</v>
      </c>
      <c r="F163" s="46">
        <v>208.09</v>
      </c>
      <c r="G163" s="41"/>
      <c r="H163" s="152" t="s">
        <v>1696</v>
      </c>
      <c r="I163" s="152"/>
      <c r="J163" s="46">
        <v>930.14</v>
      </c>
    </row>
    <row r="164" spans="1:10" ht="0.95" customHeight="1" thickTop="1" x14ac:dyDescent="0.2">
      <c r="A164" s="42"/>
      <c r="B164" s="42"/>
      <c r="C164" s="42"/>
      <c r="D164" s="42"/>
      <c r="E164" s="42"/>
      <c r="F164" s="42"/>
      <c r="G164" s="42"/>
      <c r="H164" s="42"/>
      <c r="I164" s="42"/>
      <c r="J164" s="42"/>
    </row>
    <row r="165" spans="1:10" ht="18" customHeight="1" x14ac:dyDescent="0.2">
      <c r="A165" s="17" t="s">
        <v>261</v>
      </c>
      <c r="B165" s="16" t="s">
        <v>3</v>
      </c>
      <c r="C165" s="17" t="s">
        <v>4</v>
      </c>
      <c r="D165" s="17" t="s">
        <v>5</v>
      </c>
      <c r="E165" s="151" t="s">
        <v>1547</v>
      </c>
      <c r="F165" s="151"/>
      <c r="G165" s="18" t="s">
        <v>6</v>
      </c>
      <c r="H165" s="16" t="s">
        <v>7</v>
      </c>
      <c r="I165" s="16" t="s">
        <v>8</v>
      </c>
      <c r="J165" s="16" t="s">
        <v>10</v>
      </c>
    </row>
    <row r="166" spans="1:10" ht="39" customHeight="1" x14ac:dyDescent="0.2">
      <c r="A166" s="32" t="s">
        <v>1626</v>
      </c>
      <c r="B166" s="33" t="s">
        <v>262</v>
      </c>
      <c r="C166" s="32" t="s">
        <v>23</v>
      </c>
      <c r="D166" s="32" t="s">
        <v>263</v>
      </c>
      <c r="E166" s="154" t="s">
        <v>1568</v>
      </c>
      <c r="F166" s="154"/>
      <c r="G166" s="34" t="s">
        <v>20</v>
      </c>
      <c r="H166" s="35">
        <v>1</v>
      </c>
      <c r="I166" s="36">
        <v>893.86</v>
      </c>
      <c r="J166" s="36">
        <v>893.86</v>
      </c>
    </row>
    <row r="167" spans="1:10" ht="24" customHeight="1" x14ac:dyDescent="0.2">
      <c r="A167" s="20" t="s">
        <v>1627</v>
      </c>
      <c r="B167" s="19" t="s">
        <v>1662</v>
      </c>
      <c r="C167" s="20" t="s">
        <v>18</v>
      </c>
      <c r="D167" s="20" t="s">
        <v>1663</v>
      </c>
      <c r="E167" s="155" t="s">
        <v>1639</v>
      </c>
      <c r="F167" s="155"/>
      <c r="G167" s="21" t="s">
        <v>1640</v>
      </c>
      <c r="H167" s="37">
        <v>0.191</v>
      </c>
      <c r="I167" s="38">
        <v>19.72</v>
      </c>
      <c r="J167" s="38">
        <v>3.76</v>
      </c>
    </row>
    <row r="168" spans="1:10" ht="24" customHeight="1" x14ac:dyDescent="0.2">
      <c r="A168" s="20" t="s">
        <v>1627</v>
      </c>
      <c r="B168" s="19" t="s">
        <v>1713</v>
      </c>
      <c r="C168" s="20" t="s">
        <v>18</v>
      </c>
      <c r="D168" s="20" t="s">
        <v>1714</v>
      </c>
      <c r="E168" s="155" t="s">
        <v>1639</v>
      </c>
      <c r="F168" s="155"/>
      <c r="G168" s="21" t="s">
        <v>1640</v>
      </c>
      <c r="H168" s="37">
        <v>0.3826</v>
      </c>
      <c r="I168" s="38">
        <v>24.41</v>
      </c>
      <c r="J168" s="38">
        <v>9.33</v>
      </c>
    </row>
    <row r="169" spans="1:10" ht="39" customHeight="1" x14ac:dyDescent="0.2">
      <c r="A169" s="23" t="s">
        <v>1676</v>
      </c>
      <c r="B169" s="22" t="s">
        <v>1812</v>
      </c>
      <c r="C169" s="23" t="s">
        <v>18</v>
      </c>
      <c r="D169" s="23" t="s">
        <v>1813</v>
      </c>
      <c r="E169" s="153" t="s">
        <v>1679</v>
      </c>
      <c r="F169" s="153"/>
      <c r="G169" s="24" t="s">
        <v>25</v>
      </c>
      <c r="H169" s="39">
        <v>0.54730000000000001</v>
      </c>
      <c r="I169" s="40">
        <v>691.67</v>
      </c>
      <c r="J169" s="40">
        <v>378.55</v>
      </c>
    </row>
    <row r="170" spans="1:10" ht="26.1" customHeight="1" x14ac:dyDescent="0.2">
      <c r="A170" s="23" t="s">
        <v>1676</v>
      </c>
      <c r="B170" s="22" t="s">
        <v>1814</v>
      </c>
      <c r="C170" s="23" t="s">
        <v>18</v>
      </c>
      <c r="D170" s="23" t="s">
        <v>1815</v>
      </c>
      <c r="E170" s="153" t="s">
        <v>1679</v>
      </c>
      <c r="F170" s="153"/>
      <c r="G170" s="24" t="s">
        <v>25</v>
      </c>
      <c r="H170" s="39">
        <v>1</v>
      </c>
      <c r="I170" s="40">
        <v>171.81</v>
      </c>
      <c r="J170" s="40">
        <v>171.81</v>
      </c>
    </row>
    <row r="171" spans="1:10" ht="39" customHeight="1" x14ac:dyDescent="0.2">
      <c r="A171" s="23" t="s">
        <v>1676</v>
      </c>
      <c r="B171" s="22" t="s">
        <v>1810</v>
      </c>
      <c r="C171" s="23" t="s">
        <v>18</v>
      </c>
      <c r="D171" s="23" t="s">
        <v>1811</v>
      </c>
      <c r="E171" s="153" t="s">
        <v>1679</v>
      </c>
      <c r="F171" s="153"/>
      <c r="G171" s="24" t="s">
        <v>29</v>
      </c>
      <c r="H171" s="39">
        <v>6.8503999999999996</v>
      </c>
      <c r="I171" s="40">
        <v>41.6</v>
      </c>
      <c r="J171" s="40">
        <v>284.97000000000003</v>
      </c>
    </row>
    <row r="172" spans="1:10" ht="26.1" customHeight="1" x14ac:dyDescent="0.2">
      <c r="A172" s="23" t="s">
        <v>1676</v>
      </c>
      <c r="B172" s="22" t="s">
        <v>1805</v>
      </c>
      <c r="C172" s="23" t="s">
        <v>18</v>
      </c>
      <c r="D172" s="23" t="s">
        <v>1806</v>
      </c>
      <c r="E172" s="153" t="s">
        <v>1679</v>
      </c>
      <c r="F172" s="153"/>
      <c r="G172" s="24" t="s">
        <v>1807</v>
      </c>
      <c r="H172" s="39">
        <v>0.88290000000000002</v>
      </c>
      <c r="I172" s="40">
        <v>48.15</v>
      </c>
      <c r="J172" s="40">
        <v>42.51</v>
      </c>
    </row>
    <row r="173" spans="1:10" ht="39" customHeight="1" x14ac:dyDescent="0.2">
      <c r="A173" s="23" t="s">
        <v>1676</v>
      </c>
      <c r="B173" s="22" t="s">
        <v>1808</v>
      </c>
      <c r="C173" s="23" t="s">
        <v>18</v>
      </c>
      <c r="D173" s="23" t="s">
        <v>1809</v>
      </c>
      <c r="E173" s="153" t="s">
        <v>1679</v>
      </c>
      <c r="F173" s="153"/>
      <c r="G173" s="24" t="s">
        <v>25</v>
      </c>
      <c r="H173" s="39">
        <v>4.8166000000000002</v>
      </c>
      <c r="I173" s="40">
        <v>0.61</v>
      </c>
      <c r="J173" s="40">
        <v>2.93</v>
      </c>
    </row>
    <row r="174" spans="1:10" x14ac:dyDescent="0.2">
      <c r="A174" s="41"/>
      <c r="B174" s="41"/>
      <c r="C174" s="41"/>
      <c r="D174" s="41"/>
      <c r="E174" s="41" t="s">
        <v>1692</v>
      </c>
      <c r="F174" s="46">
        <v>9.64</v>
      </c>
      <c r="G174" s="41" t="s">
        <v>1693</v>
      </c>
      <c r="H174" s="46">
        <v>0</v>
      </c>
      <c r="I174" s="41" t="s">
        <v>1694</v>
      </c>
      <c r="J174" s="46">
        <v>9.64</v>
      </c>
    </row>
    <row r="175" spans="1:10" ht="15" thickBot="1" x14ac:dyDescent="0.25">
      <c r="A175" s="41"/>
      <c r="B175" s="41"/>
      <c r="C175" s="41"/>
      <c r="D175" s="41"/>
      <c r="E175" s="41" t="s">
        <v>1695</v>
      </c>
      <c r="F175" s="46">
        <v>257.61</v>
      </c>
      <c r="G175" s="41"/>
      <c r="H175" s="152" t="s">
        <v>1696</v>
      </c>
      <c r="I175" s="152"/>
      <c r="J175" s="46">
        <v>1151.47</v>
      </c>
    </row>
    <row r="176" spans="1:10" ht="0.95" customHeight="1" thickTop="1" x14ac:dyDescent="0.2">
      <c r="A176" s="42"/>
      <c r="B176" s="42"/>
      <c r="C176" s="42"/>
      <c r="D176" s="42"/>
      <c r="E176" s="42"/>
      <c r="F176" s="42"/>
      <c r="G176" s="42"/>
      <c r="H176" s="42"/>
      <c r="I176" s="42"/>
      <c r="J176" s="42"/>
    </row>
    <row r="177" spans="1:10" ht="18" customHeight="1" x14ac:dyDescent="0.2">
      <c r="A177" s="17" t="s">
        <v>264</v>
      </c>
      <c r="B177" s="16" t="s">
        <v>3</v>
      </c>
      <c r="C177" s="17" t="s">
        <v>4</v>
      </c>
      <c r="D177" s="17" t="s">
        <v>5</v>
      </c>
      <c r="E177" s="151" t="s">
        <v>1547</v>
      </c>
      <c r="F177" s="151"/>
      <c r="G177" s="18" t="s">
        <v>6</v>
      </c>
      <c r="H177" s="16" t="s">
        <v>7</v>
      </c>
      <c r="I177" s="16" t="s">
        <v>8</v>
      </c>
      <c r="J177" s="16" t="s">
        <v>10</v>
      </c>
    </row>
    <row r="178" spans="1:10" ht="26.1" customHeight="1" x14ac:dyDescent="0.2">
      <c r="A178" s="32" t="s">
        <v>1626</v>
      </c>
      <c r="B178" s="33" t="s">
        <v>265</v>
      </c>
      <c r="C178" s="32" t="s">
        <v>23</v>
      </c>
      <c r="D178" s="32" t="s">
        <v>266</v>
      </c>
      <c r="E178" s="154">
        <v>119</v>
      </c>
      <c r="F178" s="154"/>
      <c r="G178" s="34" t="s">
        <v>20</v>
      </c>
      <c r="H178" s="35">
        <v>1</v>
      </c>
      <c r="I178" s="36">
        <v>1014.25</v>
      </c>
      <c r="J178" s="36">
        <v>1014.25</v>
      </c>
    </row>
    <row r="179" spans="1:10" ht="24" customHeight="1" x14ac:dyDescent="0.2">
      <c r="A179" s="20" t="s">
        <v>1627</v>
      </c>
      <c r="B179" s="19" t="s">
        <v>1816</v>
      </c>
      <c r="C179" s="20" t="s">
        <v>18</v>
      </c>
      <c r="D179" s="20" t="s">
        <v>1817</v>
      </c>
      <c r="E179" s="155" t="s">
        <v>1639</v>
      </c>
      <c r="F179" s="155"/>
      <c r="G179" s="21" t="s">
        <v>1640</v>
      </c>
      <c r="H179" s="37">
        <v>0.41299999999999998</v>
      </c>
      <c r="I179" s="38">
        <v>19.920000000000002</v>
      </c>
      <c r="J179" s="38">
        <v>8.2200000000000006</v>
      </c>
    </row>
    <row r="180" spans="1:10" ht="24" customHeight="1" x14ac:dyDescent="0.2">
      <c r="A180" s="20" t="s">
        <v>1627</v>
      </c>
      <c r="B180" s="19" t="s">
        <v>1662</v>
      </c>
      <c r="C180" s="20" t="s">
        <v>18</v>
      </c>
      <c r="D180" s="20" t="s">
        <v>1663</v>
      </c>
      <c r="E180" s="155" t="s">
        <v>1639</v>
      </c>
      <c r="F180" s="155"/>
      <c r="G180" s="21" t="s">
        <v>1640</v>
      </c>
      <c r="H180" s="37">
        <v>0.25650000000000001</v>
      </c>
      <c r="I180" s="38">
        <v>19.72</v>
      </c>
      <c r="J180" s="38">
        <v>5.05</v>
      </c>
    </row>
    <row r="181" spans="1:10" ht="26.1" customHeight="1" x14ac:dyDescent="0.2">
      <c r="A181" s="23" t="s">
        <v>1676</v>
      </c>
      <c r="B181" s="22" t="s">
        <v>1818</v>
      </c>
      <c r="C181" s="23" t="s">
        <v>1631</v>
      </c>
      <c r="D181" s="23" t="s">
        <v>1819</v>
      </c>
      <c r="E181" s="153" t="s">
        <v>1679</v>
      </c>
      <c r="F181" s="153"/>
      <c r="G181" s="24" t="s">
        <v>20</v>
      </c>
      <c r="H181" s="39">
        <v>0.25</v>
      </c>
      <c r="I181" s="40">
        <v>465</v>
      </c>
      <c r="J181" s="40">
        <v>116.25</v>
      </c>
    </row>
    <row r="182" spans="1:10" ht="39" customHeight="1" x14ac:dyDescent="0.2">
      <c r="A182" s="23" t="s">
        <v>1676</v>
      </c>
      <c r="B182" s="22" t="s">
        <v>1820</v>
      </c>
      <c r="C182" s="23" t="s">
        <v>18</v>
      </c>
      <c r="D182" s="23" t="s">
        <v>1821</v>
      </c>
      <c r="E182" s="153" t="s">
        <v>1679</v>
      </c>
      <c r="F182" s="153"/>
      <c r="G182" s="24" t="s">
        <v>25</v>
      </c>
      <c r="H182" s="39">
        <v>9.1999999999999993</v>
      </c>
      <c r="I182" s="40">
        <v>0.19</v>
      </c>
      <c r="J182" s="40">
        <v>1.74</v>
      </c>
    </row>
    <row r="183" spans="1:10" ht="24" customHeight="1" x14ac:dyDescent="0.2">
      <c r="A183" s="23" t="s">
        <v>1676</v>
      </c>
      <c r="B183" s="22" t="s">
        <v>1822</v>
      </c>
      <c r="C183" s="23" t="s">
        <v>18</v>
      </c>
      <c r="D183" s="23" t="s">
        <v>1823</v>
      </c>
      <c r="E183" s="153" t="s">
        <v>1679</v>
      </c>
      <c r="F183" s="153"/>
      <c r="G183" s="24" t="s">
        <v>25</v>
      </c>
      <c r="H183" s="39">
        <v>0.66790000000000005</v>
      </c>
      <c r="I183" s="40">
        <v>31.81</v>
      </c>
      <c r="J183" s="40">
        <v>21.24</v>
      </c>
    </row>
    <row r="184" spans="1:10" ht="26.1" customHeight="1" x14ac:dyDescent="0.2">
      <c r="A184" s="23" t="s">
        <v>1676</v>
      </c>
      <c r="B184" s="22" t="s">
        <v>1824</v>
      </c>
      <c r="C184" s="23" t="s">
        <v>18</v>
      </c>
      <c r="D184" s="23" t="s">
        <v>1825</v>
      </c>
      <c r="E184" s="153" t="s">
        <v>1744</v>
      </c>
      <c r="F184" s="153"/>
      <c r="G184" s="24" t="s">
        <v>20</v>
      </c>
      <c r="H184" s="39">
        <v>1</v>
      </c>
      <c r="I184" s="40">
        <v>861.75</v>
      </c>
      <c r="J184" s="40">
        <v>861.75</v>
      </c>
    </row>
    <row r="185" spans="1:10" x14ac:dyDescent="0.2">
      <c r="A185" s="41"/>
      <c r="B185" s="41"/>
      <c r="C185" s="41"/>
      <c r="D185" s="41"/>
      <c r="E185" s="41" t="s">
        <v>1692</v>
      </c>
      <c r="F185" s="46">
        <v>9.24</v>
      </c>
      <c r="G185" s="41" t="s">
        <v>1693</v>
      </c>
      <c r="H185" s="46">
        <v>0</v>
      </c>
      <c r="I185" s="41" t="s">
        <v>1694</v>
      </c>
      <c r="J185" s="46">
        <v>9.24</v>
      </c>
    </row>
    <row r="186" spans="1:10" ht="15" thickBot="1" x14ac:dyDescent="0.25">
      <c r="A186" s="41"/>
      <c r="B186" s="41"/>
      <c r="C186" s="41"/>
      <c r="D186" s="41"/>
      <c r="E186" s="41" t="s">
        <v>1695</v>
      </c>
      <c r="F186" s="46">
        <v>292.3</v>
      </c>
      <c r="G186" s="41"/>
      <c r="H186" s="152" t="s">
        <v>1696</v>
      </c>
      <c r="I186" s="152"/>
      <c r="J186" s="46">
        <v>1306.55</v>
      </c>
    </row>
    <row r="187" spans="1:10" ht="0.95" customHeight="1" thickTop="1" x14ac:dyDescent="0.2">
      <c r="A187" s="42"/>
      <c r="B187" s="42"/>
      <c r="C187" s="42"/>
      <c r="D187" s="42"/>
      <c r="E187" s="42"/>
      <c r="F187" s="42"/>
      <c r="G187" s="42"/>
      <c r="H187" s="42"/>
      <c r="I187" s="42"/>
      <c r="J187" s="42"/>
    </row>
    <row r="188" spans="1:10" ht="18" customHeight="1" x14ac:dyDescent="0.2">
      <c r="A188" s="17" t="s">
        <v>267</v>
      </c>
      <c r="B188" s="16" t="s">
        <v>3</v>
      </c>
      <c r="C188" s="17" t="s">
        <v>4</v>
      </c>
      <c r="D188" s="17" t="s">
        <v>5</v>
      </c>
      <c r="E188" s="151" t="s">
        <v>1547</v>
      </c>
      <c r="F188" s="151"/>
      <c r="G188" s="18" t="s">
        <v>6</v>
      </c>
      <c r="H188" s="16" t="s">
        <v>7</v>
      </c>
      <c r="I188" s="16" t="s">
        <v>8</v>
      </c>
      <c r="J188" s="16" t="s">
        <v>10</v>
      </c>
    </row>
    <row r="189" spans="1:10" ht="26.1" customHeight="1" x14ac:dyDescent="0.2">
      <c r="A189" s="32" t="s">
        <v>1626</v>
      </c>
      <c r="B189" s="33" t="s">
        <v>268</v>
      </c>
      <c r="C189" s="32" t="s">
        <v>23</v>
      </c>
      <c r="D189" s="32" t="s">
        <v>269</v>
      </c>
      <c r="E189" s="154" t="s">
        <v>1598</v>
      </c>
      <c r="F189" s="154"/>
      <c r="G189" s="34" t="s">
        <v>25</v>
      </c>
      <c r="H189" s="35">
        <v>1</v>
      </c>
      <c r="I189" s="36">
        <v>1519.97</v>
      </c>
      <c r="J189" s="36">
        <v>1519.97</v>
      </c>
    </row>
    <row r="190" spans="1:10" ht="24" customHeight="1" x14ac:dyDescent="0.2">
      <c r="A190" s="20" t="s">
        <v>1627</v>
      </c>
      <c r="B190" s="19" t="s">
        <v>1662</v>
      </c>
      <c r="C190" s="20" t="s">
        <v>18</v>
      </c>
      <c r="D190" s="20" t="s">
        <v>1663</v>
      </c>
      <c r="E190" s="155" t="s">
        <v>1639</v>
      </c>
      <c r="F190" s="155"/>
      <c r="G190" s="21" t="s">
        <v>1640</v>
      </c>
      <c r="H190" s="37">
        <v>1.93</v>
      </c>
      <c r="I190" s="38">
        <v>19.72</v>
      </c>
      <c r="J190" s="38">
        <v>38.049999999999997</v>
      </c>
    </row>
    <row r="191" spans="1:10" ht="24" customHeight="1" x14ac:dyDescent="0.2">
      <c r="A191" s="20" t="s">
        <v>1627</v>
      </c>
      <c r="B191" s="19" t="s">
        <v>1816</v>
      </c>
      <c r="C191" s="20" t="s">
        <v>18</v>
      </c>
      <c r="D191" s="20" t="s">
        <v>1817</v>
      </c>
      <c r="E191" s="155" t="s">
        <v>1639</v>
      </c>
      <c r="F191" s="155"/>
      <c r="G191" s="21" t="s">
        <v>1640</v>
      </c>
      <c r="H191" s="37">
        <v>1.99</v>
      </c>
      <c r="I191" s="38">
        <v>19.920000000000002</v>
      </c>
      <c r="J191" s="38">
        <v>39.64</v>
      </c>
    </row>
    <row r="192" spans="1:10" ht="39" customHeight="1" x14ac:dyDescent="0.2">
      <c r="A192" s="23" t="s">
        <v>1676</v>
      </c>
      <c r="B192" s="22" t="s">
        <v>1826</v>
      </c>
      <c r="C192" s="23" t="s">
        <v>18</v>
      </c>
      <c r="D192" s="23" t="s">
        <v>1827</v>
      </c>
      <c r="E192" s="153" t="s">
        <v>1679</v>
      </c>
      <c r="F192" s="153"/>
      <c r="G192" s="24" t="s">
        <v>25</v>
      </c>
      <c r="H192" s="39">
        <v>9.6</v>
      </c>
      <c r="I192" s="40">
        <v>0.2</v>
      </c>
      <c r="J192" s="40">
        <v>1.92</v>
      </c>
    </row>
    <row r="193" spans="1:10" ht="24" customHeight="1" x14ac:dyDescent="0.2">
      <c r="A193" s="23" t="s">
        <v>1676</v>
      </c>
      <c r="B193" s="22" t="s">
        <v>1822</v>
      </c>
      <c r="C193" s="23" t="s">
        <v>18</v>
      </c>
      <c r="D193" s="23" t="s">
        <v>1823</v>
      </c>
      <c r="E193" s="153" t="s">
        <v>1679</v>
      </c>
      <c r="F193" s="153"/>
      <c r="G193" s="24" t="s">
        <v>25</v>
      </c>
      <c r="H193" s="39">
        <v>0.34899999999999998</v>
      </c>
      <c r="I193" s="40">
        <v>31.81</v>
      </c>
      <c r="J193" s="40">
        <v>11.1</v>
      </c>
    </row>
    <row r="194" spans="1:10" ht="65.099999999999994" customHeight="1" x14ac:dyDescent="0.2">
      <c r="A194" s="23" t="s">
        <v>1676</v>
      </c>
      <c r="B194" s="22" t="s">
        <v>1828</v>
      </c>
      <c r="C194" s="23" t="s">
        <v>18</v>
      </c>
      <c r="D194" s="23" t="s">
        <v>1829</v>
      </c>
      <c r="E194" s="153" t="s">
        <v>1679</v>
      </c>
      <c r="F194" s="153"/>
      <c r="G194" s="24" t="s">
        <v>1794</v>
      </c>
      <c r="H194" s="39">
        <v>1</v>
      </c>
      <c r="I194" s="40">
        <v>160.19</v>
      </c>
      <c r="J194" s="40">
        <v>160.19</v>
      </c>
    </row>
    <row r="195" spans="1:10" ht="24" customHeight="1" x14ac:dyDescent="0.2">
      <c r="A195" s="23" t="s">
        <v>1676</v>
      </c>
      <c r="B195" s="22" t="s">
        <v>1830</v>
      </c>
      <c r="C195" s="23" t="s">
        <v>18</v>
      </c>
      <c r="D195" s="23" t="s">
        <v>1831</v>
      </c>
      <c r="E195" s="153" t="s">
        <v>1679</v>
      </c>
      <c r="F195" s="153"/>
      <c r="G195" s="24" t="s">
        <v>20</v>
      </c>
      <c r="H195" s="39">
        <v>3.24</v>
      </c>
      <c r="I195" s="40">
        <v>391.69</v>
      </c>
      <c r="J195" s="40">
        <v>1269.07</v>
      </c>
    </row>
    <row r="196" spans="1:10" x14ac:dyDescent="0.2">
      <c r="A196" s="41"/>
      <c r="B196" s="41"/>
      <c r="C196" s="41"/>
      <c r="D196" s="41"/>
      <c r="E196" s="41" t="s">
        <v>1692</v>
      </c>
      <c r="F196" s="46">
        <v>54.11</v>
      </c>
      <c r="G196" s="41" t="s">
        <v>1693</v>
      </c>
      <c r="H196" s="46">
        <v>0</v>
      </c>
      <c r="I196" s="41" t="s">
        <v>1694</v>
      </c>
      <c r="J196" s="46">
        <v>54.11</v>
      </c>
    </row>
    <row r="197" spans="1:10" ht="15" thickBot="1" x14ac:dyDescent="0.25">
      <c r="A197" s="41"/>
      <c r="B197" s="41"/>
      <c r="C197" s="41"/>
      <c r="D197" s="41"/>
      <c r="E197" s="41" t="s">
        <v>1695</v>
      </c>
      <c r="F197" s="46">
        <v>438.05</v>
      </c>
      <c r="G197" s="41"/>
      <c r="H197" s="152" t="s">
        <v>1696</v>
      </c>
      <c r="I197" s="152"/>
      <c r="J197" s="46">
        <v>1958.02</v>
      </c>
    </row>
    <row r="198" spans="1:10" ht="0.95" customHeight="1" thickTop="1" x14ac:dyDescent="0.2">
      <c r="A198" s="42"/>
      <c r="B198" s="42"/>
      <c r="C198" s="42"/>
      <c r="D198" s="42"/>
      <c r="E198" s="42"/>
      <c r="F198" s="42"/>
      <c r="G198" s="42"/>
      <c r="H198" s="42"/>
      <c r="I198" s="42"/>
      <c r="J198" s="42"/>
    </row>
    <row r="199" spans="1:10" ht="18" customHeight="1" x14ac:dyDescent="0.2">
      <c r="A199" s="17" t="s">
        <v>272</v>
      </c>
      <c r="B199" s="16" t="s">
        <v>3</v>
      </c>
      <c r="C199" s="17" t="s">
        <v>4</v>
      </c>
      <c r="D199" s="17" t="s">
        <v>5</v>
      </c>
      <c r="E199" s="151" t="s">
        <v>1547</v>
      </c>
      <c r="F199" s="151"/>
      <c r="G199" s="18" t="s">
        <v>6</v>
      </c>
      <c r="H199" s="16" t="s">
        <v>7</v>
      </c>
      <c r="I199" s="16" t="s">
        <v>8</v>
      </c>
      <c r="J199" s="16" t="s">
        <v>10</v>
      </c>
    </row>
    <row r="200" spans="1:10" ht="65.099999999999994" customHeight="1" x14ac:dyDescent="0.2">
      <c r="A200" s="32" t="s">
        <v>1626</v>
      </c>
      <c r="B200" s="33" t="s">
        <v>273</v>
      </c>
      <c r="C200" s="32" t="s">
        <v>23</v>
      </c>
      <c r="D200" s="32" t="s">
        <v>274</v>
      </c>
      <c r="E200" s="154" t="s">
        <v>1580</v>
      </c>
      <c r="F200" s="154"/>
      <c r="G200" s="34" t="s">
        <v>20</v>
      </c>
      <c r="H200" s="35">
        <v>1</v>
      </c>
      <c r="I200" s="36">
        <v>1424.26</v>
      </c>
      <c r="J200" s="36">
        <v>1424.26</v>
      </c>
    </row>
    <row r="201" spans="1:10" ht="24" customHeight="1" x14ac:dyDescent="0.2">
      <c r="A201" s="20" t="s">
        <v>1627</v>
      </c>
      <c r="B201" s="19" t="s">
        <v>1662</v>
      </c>
      <c r="C201" s="20" t="s">
        <v>18</v>
      </c>
      <c r="D201" s="20" t="s">
        <v>1663</v>
      </c>
      <c r="E201" s="155" t="s">
        <v>1639</v>
      </c>
      <c r="F201" s="155"/>
      <c r="G201" s="21" t="s">
        <v>1640</v>
      </c>
      <c r="H201" s="37">
        <v>0.15590000000000001</v>
      </c>
      <c r="I201" s="38">
        <v>19.72</v>
      </c>
      <c r="J201" s="38">
        <v>3.07</v>
      </c>
    </row>
    <row r="202" spans="1:10" ht="24" customHeight="1" x14ac:dyDescent="0.2">
      <c r="A202" s="20" t="s">
        <v>1627</v>
      </c>
      <c r="B202" s="19" t="s">
        <v>1713</v>
      </c>
      <c r="C202" s="20" t="s">
        <v>18</v>
      </c>
      <c r="D202" s="20" t="s">
        <v>1714</v>
      </c>
      <c r="E202" s="155" t="s">
        <v>1639</v>
      </c>
      <c r="F202" s="155"/>
      <c r="G202" s="21" t="s">
        <v>1640</v>
      </c>
      <c r="H202" s="37">
        <v>0.31190000000000001</v>
      </c>
      <c r="I202" s="38">
        <v>24.41</v>
      </c>
      <c r="J202" s="38">
        <v>7.61</v>
      </c>
    </row>
    <row r="203" spans="1:10" ht="26.1" customHeight="1" x14ac:dyDescent="0.2">
      <c r="A203" s="23" t="s">
        <v>1676</v>
      </c>
      <c r="B203" s="22" t="s">
        <v>1818</v>
      </c>
      <c r="C203" s="23" t="s">
        <v>1631</v>
      </c>
      <c r="D203" s="23" t="s">
        <v>1819</v>
      </c>
      <c r="E203" s="153" t="s">
        <v>1679</v>
      </c>
      <c r="F203" s="153"/>
      <c r="G203" s="24" t="s">
        <v>20</v>
      </c>
      <c r="H203" s="39">
        <v>1.05</v>
      </c>
      <c r="I203" s="40">
        <v>465</v>
      </c>
      <c r="J203" s="40">
        <v>488.25</v>
      </c>
    </row>
    <row r="204" spans="1:10" ht="39" customHeight="1" x14ac:dyDescent="0.2">
      <c r="A204" s="23" t="s">
        <v>1676</v>
      </c>
      <c r="B204" s="22" t="s">
        <v>1820</v>
      </c>
      <c r="C204" s="23" t="s">
        <v>18</v>
      </c>
      <c r="D204" s="23" t="s">
        <v>1821</v>
      </c>
      <c r="E204" s="153" t="s">
        <v>1679</v>
      </c>
      <c r="F204" s="153"/>
      <c r="G204" s="24" t="s">
        <v>25</v>
      </c>
      <c r="H204" s="39">
        <v>7.3</v>
      </c>
      <c r="I204" s="40">
        <v>0.19</v>
      </c>
      <c r="J204" s="40">
        <v>1.38</v>
      </c>
    </row>
    <row r="205" spans="1:10" ht="24" customHeight="1" x14ac:dyDescent="0.2">
      <c r="A205" s="23" t="s">
        <v>1676</v>
      </c>
      <c r="B205" s="22" t="s">
        <v>1822</v>
      </c>
      <c r="C205" s="23" t="s">
        <v>18</v>
      </c>
      <c r="D205" s="23" t="s">
        <v>1823</v>
      </c>
      <c r="E205" s="153" t="s">
        <v>1679</v>
      </c>
      <c r="F205" s="153"/>
      <c r="G205" s="24" t="s">
        <v>25</v>
      </c>
      <c r="H205" s="39">
        <v>0.60109999999999997</v>
      </c>
      <c r="I205" s="40">
        <v>31.81</v>
      </c>
      <c r="J205" s="40">
        <v>19.12</v>
      </c>
    </row>
    <row r="206" spans="1:10" ht="26.1" customHeight="1" x14ac:dyDescent="0.2">
      <c r="A206" s="23" t="s">
        <v>1676</v>
      </c>
      <c r="B206" s="22" t="s">
        <v>1824</v>
      </c>
      <c r="C206" s="23" t="s">
        <v>18</v>
      </c>
      <c r="D206" s="23" t="s">
        <v>1825</v>
      </c>
      <c r="E206" s="153" t="s">
        <v>1744</v>
      </c>
      <c r="F206" s="153"/>
      <c r="G206" s="24" t="s">
        <v>20</v>
      </c>
      <c r="H206" s="39">
        <v>1.05</v>
      </c>
      <c r="I206" s="40">
        <v>861.75</v>
      </c>
      <c r="J206" s="40">
        <v>904.83</v>
      </c>
    </row>
    <row r="207" spans="1:10" x14ac:dyDescent="0.2">
      <c r="A207" s="41"/>
      <c r="B207" s="41"/>
      <c r="C207" s="41"/>
      <c r="D207" s="41"/>
      <c r="E207" s="41" t="s">
        <v>1692</v>
      </c>
      <c r="F207" s="46">
        <v>7.86</v>
      </c>
      <c r="G207" s="41" t="s">
        <v>1693</v>
      </c>
      <c r="H207" s="46">
        <v>0</v>
      </c>
      <c r="I207" s="41" t="s">
        <v>1694</v>
      </c>
      <c r="J207" s="46">
        <v>7.86</v>
      </c>
    </row>
    <row r="208" spans="1:10" ht="15" thickBot="1" x14ac:dyDescent="0.25">
      <c r="A208" s="41"/>
      <c r="B208" s="41"/>
      <c r="C208" s="41"/>
      <c r="D208" s="41"/>
      <c r="E208" s="41" t="s">
        <v>1695</v>
      </c>
      <c r="F208" s="46">
        <v>410.47</v>
      </c>
      <c r="G208" s="41"/>
      <c r="H208" s="152" t="s">
        <v>1696</v>
      </c>
      <c r="I208" s="152"/>
      <c r="J208" s="46">
        <v>1834.73</v>
      </c>
    </row>
    <row r="209" spans="1:10" ht="0.95" customHeight="1" thickTop="1" x14ac:dyDescent="0.2">
      <c r="A209" s="42"/>
      <c r="B209" s="42"/>
      <c r="C209" s="42"/>
      <c r="D209" s="42"/>
      <c r="E209" s="42"/>
      <c r="F209" s="42"/>
      <c r="G209" s="42"/>
      <c r="H209" s="42"/>
      <c r="I209" s="42"/>
      <c r="J209" s="42"/>
    </row>
    <row r="210" spans="1:10" ht="18" customHeight="1" x14ac:dyDescent="0.2">
      <c r="A210" s="17" t="s">
        <v>275</v>
      </c>
      <c r="B210" s="16" t="s">
        <v>3</v>
      </c>
      <c r="C210" s="17" t="s">
        <v>4</v>
      </c>
      <c r="D210" s="17" t="s">
        <v>5</v>
      </c>
      <c r="E210" s="151" t="s">
        <v>1547</v>
      </c>
      <c r="F210" s="151"/>
      <c r="G210" s="18" t="s">
        <v>6</v>
      </c>
      <c r="H210" s="16" t="s">
        <v>7</v>
      </c>
      <c r="I210" s="16" t="s">
        <v>8</v>
      </c>
      <c r="J210" s="16" t="s">
        <v>10</v>
      </c>
    </row>
    <row r="211" spans="1:10" ht="65.099999999999994" customHeight="1" x14ac:dyDescent="0.2">
      <c r="A211" s="32" t="s">
        <v>1626</v>
      </c>
      <c r="B211" s="33" t="s">
        <v>276</v>
      </c>
      <c r="C211" s="32" t="s">
        <v>23</v>
      </c>
      <c r="D211" s="32" t="s">
        <v>277</v>
      </c>
      <c r="E211" s="154" t="s">
        <v>1580</v>
      </c>
      <c r="F211" s="154"/>
      <c r="G211" s="34" t="s">
        <v>20</v>
      </c>
      <c r="H211" s="35">
        <v>1</v>
      </c>
      <c r="I211" s="36">
        <v>1432.89</v>
      </c>
      <c r="J211" s="36">
        <v>1432.89</v>
      </c>
    </row>
    <row r="212" spans="1:10" ht="24" customHeight="1" x14ac:dyDescent="0.2">
      <c r="A212" s="20" t="s">
        <v>1627</v>
      </c>
      <c r="B212" s="19" t="s">
        <v>1662</v>
      </c>
      <c r="C212" s="20" t="s">
        <v>18</v>
      </c>
      <c r="D212" s="20" t="s">
        <v>1663</v>
      </c>
      <c r="E212" s="155" t="s">
        <v>1639</v>
      </c>
      <c r="F212" s="155"/>
      <c r="G212" s="21" t="s">
        <v>1640</v>
      </c>
      <c r="H212" s="37">
        <v>0.18590000000000001</v>
      </c>
      <c r="I212" s="38">
        <v>19.72</v>
      </c>
      <c r="J212" s="38">
        <v>3.66</v>
      </c>
    </row>
    <row r="213" spans="1:10" ht="24" customHeight="1" x14ac:dyDescent="0.2">
      <c r="A213" s="20" t="s">
        <v>1627</v>
      </c>
      <c r="B213" s="19" t="s">
        <v>1713</v>
      </c>
      <c r="C213" s="20" t="s">
        <v>18</v>
      </c>
      <c r="D213" s="20" t="s">
        <v>1714</v>
      </c>
      <c r="E213" s="155" t="s">
        <v>1639</v>
      </c>
      <c r="F213" s="155"/>
      <c r="G213" s="21" t="s">
        <v>1640</v>
      </c>
      <c r="H213" s="37">
        <v>0.3619</v>
      </c>
      <c r="I213" s="38">
        <v>24.41</v>
      </c>
      <c r="J213" s="38">
        <v>8.83</v>
      </c>
    </row>
    <row r="214" spans="1:10" ht="26.1" customHeight="1" x14ac:dyDescent="0.2">
      <c r="A214" s="23" t="s">
        <v>1676</v>
      </c>
      <c r="B214" s="22" t="s">
        <v>1824</v>
      </c>
      <c r="C214" s="23" t="s">
        <v>18</v>
      </c>
      <c r="D214" s="23" t="s">
        <v>1825</v>
      </c>
      <c r="E214" s="153" t="s">
        <v>1744</v>
      </c>
      <c r="F214" s="153"/>
      <c r="G214" s="24" t="s">
        <v>20</v>
      </c>
      <c r="H214" s="39">
        <v>1.05</v>
      </c>
      <c r="I214" s="40">
        <v>861.75</v>
      </c>
      <c r="J214" s="40">
        <v>904.83</v>
      </c>
    </row>
    <row r="215" spans="1:10" ht="39" customHeight="1" x14ac:dyDescent="0.2">
      <c r="A215" s="23" t="s">
        <v>1676</v>
      </c>
      <c r="B215" s="22" t="s">
        <v>1820</v>
      </c>
      <c r="C215" s="23" t="s">
        <v>18</v>
      </c>
      <c r="D215" s="23" t="s">
        <v>1821</v>
      </c>
      <c r="E215" s="153" t="s">
        <v>1679</v>
      </c>
      <c r="F215" s="153"/>
      <c r="G215" s="24" t="s">
        <v>25</v>
      </c>
      <c r="H215" s="39">
        <v>9.6999999999999993</v>
      </c>
      <c r="I215" s="40">
        <v>0.19</v>
      </c>
      <c r="J215" s="40">
        <v>1.84</v>
      </c>
    </row>
    <row r="216" spans="1:10" ht="24" customHeight="1" x14ac:dyDescent="0.2">
      <c r="A216" s="23" t="s">
        <v>1676</v>
      </c>
      <c r="B216" s="22" t="s">
        <v>1822</v>
      </c>
      <c r="C216" s="23" t="s">
        <v>18</v>
      </c>
      <c r="D216" s="23" t="s">
        <v>1823</v>
      </c>
      <c r="E216" s="153" t="s">
        <v>1679</v>
      </c>
      <c r="F216" s="153"/>
      <c r="G216" s="24" t="s">
        <v>25</v>
      </c>
      <c r="H216" s="39">
        <v>0.80110000000000003</v>
      </c>
      <c r="I216" s="40">
        <v>31.81</v>
      </c>
      <c r="J216" s="40">
        <v>25.48</v>
      </c>
    </row>
    <row r="217" spans="1:10" ht="26.1" customHeight="1" x14ac:dyDescent="0.2">
      <c r="A217" s="23" t="s">
        <v>1676</v>
      </c>
      <c r="B217" s="22" t="s">
        <v>1818</v>
      </c>
      <c r="C217" s="23" t="s">
        <v>1631</v>
      </c>
      <c r="D217" s="23" t="s">
        <v>1819</v>
      </c>
      <c r="E217" s="153" t="s">
        <v>1679</v>
      </c>
      <c r="F217" s="153"/>
      <c r="G217" s="24" t="s">
        <v>20</v>
      </c>
      <c r="H217" s="39">
        <v>1.05</v>
      </c>
      <c r="I217" s="40">
        <v>465</v>
      </c>
      <c r="J217" s="40">
        <v>488.25</v>
      </c>
    </row>
    <row r="218" spans="1:10" x14ac:dyDescent="0.2">
      <c r="A218" s="41"/>
      <c r="B218" s="41"/>
      <c r="C218" s="41"/>
      <c r="D218" s="41"/>
      <c r="E218" s="41" t="s">
        <v>1692</v>
      </c>
      <c r="F218" s="46">
        <v>9.19</v>
      </c>
      <c r="G218" s="41" t="s">
        <v>1693</v>
      </c>
      <c r="H218" s="46">
        <v>0</v>
      </c>
      <c r="I218" s="41" t="s">
        <v>1694</v>
      </c>
      <c r="J218" s="46">
        <v>9.19</v>
      </c>
    </row>
    <row r="219" spans="1:10" ht="15" thickBot="1" x14ac:dyDescent="0.25">
      <c r="A219" s="41"/>
      <c r="B219" s="41"/>
      <c r="C219" s="41"/>
      <c r="D219" s="41"/>
      <c r="E219" s="41" t="s">
        <v>1695</v>
      </c>
      <c r="F219" s="46">
        <v>412.95</v>
      </c>
      <c r="G219" s="41"/>
      <c r="H219" s="152" t="s">
        <v>1696</v>
      </c>
      <c r="I219" s="152"/>
      <c r="J219" s="46">
        <v>1845.84</v>
      </c>
    </row>
    <row r="220" spans="1:10" ht="0.95" customHeight="1" thickTop="1" x14ac:dyDescent="0.2">
      <c r="A220" s="42"/>
      <c r="B220" s="42"/>
      <c r="C220" s="42"/>
      <c r="D220" s="42"/>
      <c r="E220" s="42"/>
      <c r="F220" s="42"/>
      <c r="G220" s="42"/>
      <c r="H220" s="42"/>
      <c r="I220" s="42"/>
      <c r="J220" s="42"/>
    </row>
    <row r="221" spans="1:10" ht="18" customHeight="1" x14ac:dyDescent="0.2">
      <c r="A221" s="17" t="s">
        <v>278</v>
      </c>
      <c r="B221" s="16" t="s">
        <v>3</v>
      </c>
      <c r="C221" s="17" t="s">
        <v>4</v>
      </c>
      <c r="D221" s="17" t="s">
        <v>5</v>
      </c>
      <c r="E221" s="151" t="s">
        <v>1547</v>
      </c>
      <c r="F221" s="151"/>
      <c r="G221" s="18" t="s">
        <v>6</v>
      </c>
      <c r="H221" s="16" t="s">
        <v>7</v>
      </c>
      <c r="I221" s="16" t="s">
        <v>8</v>
      </c>
      <c r="J221" s="16" t="s">
        <v>10</v>
      </c>
    </row>
    <row r="222" spans="1:10" ht="65.099999999999994" customHeight="1" x14ac:dyDescent="0.2">
      <c r="A222" s="32" t="s">
        <v>1626</v>
      </c>
      <c r="B222" s="33" t="s">
        <v>279</v>
      </c>
      <c r="C222" s="32" t="s">
        <v>23</v>
      </c>
      <c r="D222" s="32" t="s">
        <v>280</v>
      </c>
      <c r="E222" s="154" t="s">
        <v>1580</v>
      </c>
      <c r="F222" s="154"/>
      <c r="G222" s="34" t="s">
        <v>20</v>
      </c>
      <c r="H222" s="35">
        <v>1</v>
      </c>
      <c r="I222" s="36">
        <v>1407.94</v>
      </c>
      <c r="J222" s="36">
        <v>1407.94</v>
      </c>
    </row>
    <row r="223" spans="1:10" ht="24" customHeight="1" x14ac:dyDescent="0.2">
      <c r="A223" s="20" t="s">
        <v>1627</v>
      </c>
      <c r="B223" s="19" t="s">
        <v>1713</v>
      </c>
      <c r="C223" s="20" t="s">
        <v>18</v>
      </c>
      <c r="D223" s="20" t="s">
        <v>1714</v>
      </c>
      <c r="E223" s="155" t="s">
        <v>1639</v>
      </c>
      <c r="F223" s="155"/>
      <c r="G223" s="21" t="s">
        <v>1640</v>
      </c>
      <c r="H223" s="37">
        <v>0.41299999999999998</v>
      </c>
      <c r="I223" s="38">
        <v>24.41</v>
      </c>
      <c r="J223" s="38">
        <v>10.08</v>
      </c>
    </row>
    <row r="224" spans="1:10" ht="24" customHeight="1" x14ac:dyDescent="0.2">
      <c r="A224" s="20" t="s">
        <v>1627</v>
      </c>
      <c r="B224" s="19" t="s">
        <v>1662</v>
      </c>
      <c r="C224" s="20" t="s">
        <v>18</v>
      </c>
      <c r="D224" s="20" t="s">
        <v>1663</v>
      </c>
      <c r="E224" s="155" t="s">
        <v>1639</v>
      </c>
      <c r="F224" s="155"/>
      <c r="G224" s="21" t="s">
        <v>1640</v>
      </c>
      <c r="H224" s="37">
        <v>0.25650000000000001</v>
      </c>
      <c r="I224" s="38">
        <v>19.72</v>
      </c>
      <c r="J224" s="38">
        <v>5.05</v>
      </c>
    </row>
    <row r="225" spans="1:10" ht="39" customHeight="1" x14ac:dyDescent="0.2">
      <c r="A225" s="23" t="s">
        <v>1676</v>
      </c>
      <c r="B225" s="22" t="s">
        <v>1820</v>
      </c>
      <c r="C225" s="23" t="s">
        <v>18</v>
      </c>
      <c r="D225" s="23" t="s">
        <v>1821</v>
      </c>
      <c r="E225" s="153" t="s">
        <v>1679</v>
      </c>
      <c r="F225" s="153"/>
      <c r="G225" s="24" t="s">
        <v>25</v>
      </c>
      <c r="H225" s="39">
        <v>9.1999999999999993</v>
      </c>
      <c r="I225" s="40">
        <v>0.19</v>
      </c>
      <c r="J225" s="40">
        <v>1.74</v>
      </c>
    </row>
    <row r="226" spans="1:10" ht="26.1" customHeight="1" x14ac:dyDescent="0.2">
      <c r="A226" s="23" t="s">
        <v>1676</v>
      </c>
      <c r="B226" s="22" t="s">
        <v>1818</v>
      </c>
      <c r="C226" s="23" t="s">
        <v>1631</v>
      </c>
      <c r="D226" s="23" t="s">
        <v>1819</v>
      </c>
      <c r="E226" s="153" t="s">
        <v>1679</v>
      </c>
      <c r="F226" s="153"/>
      <c r="G226" s="24" t="s">
        <v>20</v>
      </c>
      <c r="H226" s="39">
        <v>1</v>
      </c>
      <c r="I226" s="40">
        <v>465</v>
      </c>
      <c r="J226" s="40">
        <v>465</v>
      </c>
    </row>
    <row r="227" spans="1:10" ht="26.1" customHeight="1" x14ac:dyDescent="0.2">
      <c r="A227" s="23" t="s">
        <v>1676</v>
      </c>
      <c r="B227" s="22" t="s">
        <v>1824</v>
      </c>
      <c r="C227" s="23" t="s">
        <v>18</v>
      </c>
      <c r="D227" s="23" t="s">
        <v>1825</v>
      </c>
      <c r="E227" s="153" t="s">
        <v>1744</v>
      </c>
      <c r="F227" s="153"/>
      <c r="G227" s="24" t="s">
        <v>20</v>
      </c>
      <c r="H227" s="39">
        <v>1.05</v>
      </c>
      <c r="I227" s="40">
        <v>861.75</v>
      </c>
      <c r="J227" s="40">
        <v>904.83</v>
      </c>
    </row>
    <row r="228" spans="1:10" ht="24" customHeight="1" x14ac:dyDescent="0.2">
      <c r="A228" s="23" t="s">
        <v>1676</v>
      </c>
      <c r="B228" s="22" t="s">
        <v>1822</v>
      </c>
      <c r="C228" s="23" t="s">
        <v>18</v>
      </c>
      <c r="D228" s="23" t="s">
        <v>1823</v>
      </c>
      <c r="E228" s="153" t="s">
        <v>1679</v>
      </c>
      <c r="F228" s="153"/>
      <c r="G228" s="24" t="s">
        <v>25</v>
      </c>
      <c r="H228" s="39">
        <v>0.66785709999999998</v>
      </c>
      <c r="I228" s="40">
        <v>31.81</v>
      </c>
      <c r="J228" s="40">
        <v>21.24</v>
      </c>
    </row>
    <row r="229" spans="1:10" x14ac:dyDescent="0.2">
      <c r="A229" s="41"/>
      <c r="B229" s="41"/>
      <c r="C229" s="41"/>
      <c r="D229" s="41"/>
      <c r="E229" s="41" t="s">
        <v>1692</v>
      </c>
      <c r="F229" s="46">
        <v>11.09</v>
      </c>
      <c r="G229" s="41" t="s">
        <v>1693</v>
      </c>
      <c r="H229" s="46">
        <v>0</v>
      </c>
      <c r="I229" s="41" t="s">
        <v>1694</v>
      </c>
      <c r="J229" s="46">
        <v>11.09</v>
      </c>
    </row>
    <row r="230" spans="1:10" ht="15" thickBot="1" x14ac:dyDescent="0.25">
      <c r="A230" s="41"/>
      <c r="B230" s="41"/>
      <c r="C230" s="41"/>
      <c r="D230" s="41"/>
      <c r="E230" s="41" t="s">
        <v>1695</v>
      </c>
      <c r="F230" s="46">
        <v>405.76</v>
      </c>
      <c r="G230" s="41"/>
      <c r="H230" s="152" t="s">
        <v>1696</v>
      </c>
      <c r="I230" s="152"/>
      <c r="J230" s="46">
        <v>1813.7</v>
      </c>
    </row>
    <row r="231" spans="1:10" ht="0.95" customHeight="1" thickTop="1" x14ac:dyDescent="0.2">
      <c r="A231" s="42"/>
      <c r="B231" s="42"/>
      <c r="C231" s="42"/>
      <c r="D231" s="42"/>
      <c r="E231" s="42"/>
      <c r="F231" s="42"/>
      <c r="G231" s="42"/>
      <c r="H231" s="42"/>
      <c r="I231" s="42"/>
      <c r="J231" s="42"/>
    </row>
    <row r="232" spans="1:10" ht="18" customHeight="1" x14ac:dyDescent="0.2">
      <c r="A232" s="17" t="s">
        <v>281</v>
      </c>
      <c r="B232" s="16" t="s">
        <v>3</v>
      </c>
      <c r="C232" s="17" t="s">
        <v>4</v>
      </c>
      <c r="D232" s="17" t="s">
        <v>5</v>
      </c>
      <c r="E232" s="151" t="s">
        <v>1547</v>
      </c>
      <c r="F232" s="151"/>
      <c r="G232" s="18" t="s">
        <v>6</v>
      </c>
      <c r="H232" s="16" t="s">
        <v>7</v>
      </c>
      <c r="I232" s="16" t="s">
        <v>8</v>
      </c>
      <c r="J232" s="16" t="s">
        <v>10</v>
      </c>
    </row>
    <row r="233" spans="1:10" ht="78" customHeight="1" x14ac:dyDescent="0.2">
      <c r="A233" s="32" t="s">
        <v>1626</v>
      </c>
      <c r="B233" s="33" t="s">
        <v>282</v>
      </c>
      <c r="C233" s="32" t="s">
        <v>23</v>
      </c>
      <c r="D233" s="32" t="s">
        <v>283</v>
      </c>
      <c r="E233" s="154" t="s">
        <v>1580</v>
      </c>
      <c r="F233" s="154"/>
      <c r="G233" s="34" t="s">
        <v>20</v>
      </c>
      <c r="H233" s="35">
        <v>1</v>
      </c>
      <c r="I233" s="36">
        <v>1272.77</v>
      </c>
      <c r="J233" s="36">
        <v>1272.77</v>
      </c>
    </row>
    <row r="234" spans="1:10" ht="24" customHeight="1" x14ac:dyDescent="0.2">
      <c r="A234" s="20" t="s">
        <v>1627</v>
      </c>
      <c r="B234" s="19" t="s">
        <v>1662</v>
      </c>
      <c r="C234" s="20" t="s">
        <v>18</v>
      </c>
      <c r="D234" s="20" t="s">
        <v>1663</v>
      </c>
      <c r="E234" s="155" t="s">
        <v>1639</v>
      </c>
      <c r="F234" s="155"/>
      <c r="G234" s="21" t="s">
        <v>1640</v>
      </c>
      <c r="H234" s="37">
        <v>0.50520690000000001</v>
      </c>
      <c r="I234" s="38">
        <v>19.72</v>
      </c>
      <c r="J234" s="38">
        <v>9.9600000000000009</v>
      </c>
    </row>
    <row r="235" spans="1:10" ht="24" customHeight="1" x14ac:dyDescent="0.2">
      <c r="A235" s="20" t="s">
        <v>1627</v>
      </c>
      <c r="B235" s="19" t="s">
        <v>1713</v>
      </c>
      <c r="C235" s="20" t="s">
        <v>18</v>
      </c>
      <c r="D235" s="20" t="s">
        <v>1714</v>
      </c>
      <c r="E235" s="155" t="s">
        <v>1639</v>
      </c>
      <c r="F235" s="155"/>
      <c r="G235" s="21" t="s">
        <v>1640</v>
      </c>
      <c r="H235" s="37">
        <v>1.0104139000000001</v>
      </c>
      <c r="I235" s="38">
        <v>24.41</v>
      </c>
      <c r="J235" s="38">
        <v>24.66</v>
      </c>
    </row>
    <row r="236" spans="1:10" ht="24" customHeight="1" x14ac:dyDescent="0.2">
      <c r="A236" s="23" t="s">
        <v>1676</v>
      </c>
      <c r="B236" s="22" t="s">
        <v>1822</v>
      </c>
      <c r="C236" s="23" t="s">
        <v>18</v>
      </c>
      <c r="D236" s="23" t="s">
        <v>1823</v>
      </c>
      <c r="E236" s="153" t="s">
        <v>1679</v>
      </c>
      <c r="F236" s="153"/>
      <c r="G236" s="24" t="s">
        <v>25</v>
      </c>
      <c r="H236" s="39">
        <v>1.16875</v>
      </c>
      <c r="I236" s="40">
        <v>31.81</v>
      </c>
      <c r="J236" s="40">
        <v>37.17</v>
      </c>
    </row>
    <row r="237" spans="1:10" ht="26.1" customHeight="1" x14ac:dyDescent="0.2">
      <c r="A237" s="23" t="s">
        <v>1676</v>
      </c>
      <c r="B237" s="22" t="s">
        <v>1832</v>
      </c>
      <c r="C237" s="23" t="s">
        <v>1631</v>
      </c>
      <c r="D237" s="23" t="s">
        <v>1833</v>
      </c>
      <c r="E237" s="153" t="s">
        <v>1679</v>
      </c>
      <c r="F237" s="153"/>
      <c r="G237" s="24" t="s">
        <v>20</v>
      </c>
      <c r="H237" s="39">
        <v>1.05</v>
      </c>
      <c r="I237" s="40">
        <v>318.67</v>
      </c>
      <c r="J237" s="40">
        <v>334.6</v>
      </c>
    </row>
    <row r="238" spans="1:10" ht="26.1" customHeight="1" x14ac:dyDescent="0.2">
      <c r="A238" s="23" t="s">
        <v>1676</v>
      </c>
      <c r="B238" s="22" t="s">
        <v>1824</v>
      </c>
      <c r="C238" s="23" t="s">
        <v>18</v>
      </c>
      <c r="D238" s="23" t="s">
        <v>1825</v>
      </c>
      <c r="E238" s="153" t="s">
        <v>1744</v>
      </c>
      <c r="F238" s="153"/>
      <c r="G238" s="24" t="s">
        <v>20</v>
      </c>
      <c r="H238" s="39">
        <v>1</v>
      </c>
      <c r="I238" s="40">
        <v>861.75</v>
      </c>
      <c r="J238" s="40">
        <v>861.75</v>
      </c>
    </row>
    <row r="239" spans="1:10" ht="39" customHeight="1" x14ac:dyDescent="0.2">
      <c r="A239" s="23" t="s">
        <v>1676</v>
      </c>
      <c r="B239" s="22" t="s">
        <v>1820</v>
      </c>
      <c r="C239" s="23" t="s">
        <v>18</v>
      </c>
      <c r="D239" s="23" t="s">
        <v>1821</v>
      </c>
      <c r="E239" s="153" t="s">
        <v>1679</v>
      </c>
      <c r="F239" s="153"/>
      <c r="G239" s="24" t="s">
        <v>25</v>
      </c>
      <c r="H239" s="39">
        <v>24.4</v>
      </c>
      <c r="I239" s="40">
        <v>0.19</v>
      </c>
      <c r="J239" s="40">
        <v>4.63</v>
      </c>
    </row>
    <row r="240" spans="1:10" x14ac:dyDescent="0.2">
      <c r="A240" s="41"/>
      <c r="B240" s="41"/>
      <c r="C240" s="41"/>
      <c r="D240" s="41"/>
      <c r="E240" s="41" t="s">
        <v>1692</v>
      </c>
      <c r="F240" s="46">
        <v>25.48</v>
      </c>
      <c r="G240" s="41" t="s">
        <v>1693</v>
      </c>
      <c r="H240" s="46">
        <v>0</v>
      </c>
      <c r="I240" s="41" t="s">
        <v>1694</v>
      </c>
      <c r="J240" s="46">
        <v>25.48</v>
      </c>
    </row>
    <row r="241" spans="1:10" ht="15" thickBot="1" x14ac:dyDescent="0.25">
      <c r="A241" s="41"/>
      <c r="B241" s="41"/>
      <c r="C241" s="41"/>
      <c r="D241" s="41"/>
      <c r="E241" s="41" t="s">
        <v>1695</v>
      </c>
      <c r="F241" s="46">
        <v>366.81</v>
      </c>
      <c r="G241" s="41"/>
      <c r="H241" s="152" t="s">
        <v>1696</v>
      </c>
      <c r="I241" s="152"/>
      <c r="J241" s="46">
        <v>1639.58</v>
      </c>
    </row>
    <row r="242" spans="1:10" ht="0.95" customHeight="1" thickTop="1" x14ac:dyDescent="0.2">
      <c r="A242" s="42"/>
      <c r="B242" s="42"/>
      <c r="C242" s="42"/>
      <c r="D242" s="42"/>
      <c r="E242" s="42"/>
      <c r="F242" s="42"/>
      <c r="G242" s="42"/>
      <c r="H242" s="42"/>
      <c r="I242" s="42"/>
      <c r="J242" s="42"/>
    </row>
    <row r="243" spans="1:10" ht="18" customHeight="1" x14ac:dyDescent="0.2">
      <c r="A243" s="17" t="s">
        <v>309</v>
      </c>
      <c r="B243" s="16" t="s">
        <v>3</v>
      </c>
      <c r="C243" s="17" t="s">
        <v>4</v>
      </c>
      <c r="D243" s="17" t="s">
        <v>5</v>
      </c>
      <c r="E243" s="151" t="s">
        <v>1547</v>
      </c>
      <c r="F243" s="151"/>
      <c r="G243" s="18" t="s">
        <v>6</v>
      </c>
      <c r="H243" s="16" t="s">
        <v>7</v>
      </c>
      <c r="I243" s="16" t="s">
        <v>8</v>
      </c>
      <c r="J243" s="16" t="s">
        <v>10</v>
      </c>
    </row>
    <row r="244" spans="1:10" ht="26.1" customHeight="1" x14ac:dyDescent="0.2">
      <c r="A244" s="32" t="s">
        <v>1626</v>
      </c>
      <c r="B244" s="33" t="s">
        <v>310</v>
      </c>
      <c r="C244" s="32" t="s">
        <v>23</v>
      </c>
      <c r="D244" s="32" t="s">
        <v>311</v>
      </c>
      <c r="E244" s="154">
        <v>147</v>
      </c>
      <c r="F244" s="154"/>
      <c r="G244" s="34" t="s">
        <v>20</v>
      </c>
      <c r="H244" s="35">
        <v>1</v>
      </c>
      <c r="I244" s="36">
        <v>27.67</v>
      </c>
      <c r="J244" s="36">
        <v>27.67</v>
      </c>
    </row>
    <row r="245" spans="1:10" ht="24" customHeight="1" x14ac:dyDescent="0.2">
      <c r="A245" s="20" t="s">
        <v>1627</v>
      </c>
      <c r="B245" s="19" t="s">
        <v>1834</v>
      </c>
      <c r="C245" s="20" t="s">
        <v>18</v>
      </c>
      <c r="D245" s="20" t="s">
        <v>1835</v>
      </c>
      <c r="E245" s="155" t="s">
        <v>1639</v>
      </c>
      <c r="F245" s="155"/>
      <c r="G245" s="21" t="s">
        <v>1640</v>
      </c>
      <c r="H245" s="37">
        <v>0.6</v>
      </c>
      <c r="I245" s="38">
        <v>26.1</v>
      </c>
      <c r="J245" s="38">
        <v>15.66</v>
      </c>
    </row>
    <row r="246" spans="1:10" ht="24" customHeight="1" x14ac:dyDescent="0.2">
      <c r="A246" s="20" t="s">
        <v>1627</v>
      </c>
      <c r="B246" s="19" t="s">
        <v>1662</v>
      </c>
      <c r="C246" s="20" t="s">
        <v>18</v>
      </c>
      <c r="D246" s="20" t="s">
        <v>1663</v>
      </c>
      <c r="E246" s="155" t="s">
        <v>1639</v>
      </c>
      <c r="F246" s="155"/>
      <c r="G246" s="21" t="s">
        <v>1640</v>
      </c>
      <c r="H246" s="37">
        <v>0.3</v>
      </c>
      <c r="I246" s="38">
        <v>19.72</v>
      </c>
      <c r="J246" s="38">
        <v>5.91</v>
      </c>
    </row>
    <row r="247" spans="1:10" ht="24" customHeight="1" x14ac:dyDescent="0.2">
      <c r="A247" s="23" t="s">
        <v>1676</v>
      </c>
      <c r="B247" s="22" t="s">
        <v>1836</v>
      </c>
      <c r="C247" s="23" t="s">
        <v>1631</v>
      </c>
      <c r="D247" s="23" t="s">
        <v>1837</v>
      </c>
      <c r="E247" s="153" t="s">
        <v>1679</v>
      </c>
      <c r="F247" s="153"/>
      <c r="G247" s="24" t="s">
        <v>1838</v>
      </c>
      <c r="H247" s="39">
        <v>1.4E-2</v>
      </c>
      <c r="I247" s="40">
        <v>5.2</v>
      </c>
      <c r="J247" s="40">
        <v>7.0000000000000007E-2</v>
      </c>
    </row>
    <row r="248" spans="1:10" ht="24" customHeight="1" x14ac:dyDescent="0.2">
      <c r="A248" s="23" t="s">
        <v>1676</v>
      </c>
      <c r="B248" s="22" t="s">
        <v>1839</v>
      </c>
      <c r="C248" s="23" t="s">
        <v>1631</v>
      </c>
      <c r="D248" s="23" t="s">
        <v>1840</v>
      </c>
      <c r="E248" s="153" t="s">
        <v>1679</v>
      </c>
      <c r="F248" s="153"/>
      <c r="G248" s="24" t="s">
        <v>1841</v>
      </c>
      <c r="H248" s="39">
        <v>0.18</v>
      </c>
      <c r="I248" s="40">
        <v>33.549999999999997</v>
      </c>
      <c r="J248" s="40">
        <v>6.03</v>
      </c>
    </row>
    <row r="249" spans="1:10" x14ac:dyDescent="0.2">
      <c r="A249" s="41"/>
      <c r="B249" s="41"/>
      <c r="C249" s="41"/>
      <c r="D249" s="41"/>
      <c r="E249" s="41" t="s">
        <v>1692</v>
      </c>
      <c r="F249" s="46">
        <v>15.05</v>
      </c>
      <c r="G249" s="41" t="s">
        <v>1693</v>
      </c>
      <c r="H249" s="46">
        <v>0</v>
      </c>
      <c r="I249" s="41" t="s">
        <v>1694</v>
      </c>
      <c r="J249" s="46">
        <v>15.05</v>
      </c>
    </row>
    <row r="250" spans="1:10" ht="15" thickBot="1" x14ac:dyDescent="0.25">
      <c r="A250" s="41"/>
      <c r="B250" s="41"/>
      <c r="C250" s="41"/>
      <c r="D250" s="41"/>
      <c r="E250" s="41" t="s">
        <v>1695</v>
      </c>
      <c r="F250" s="46">
        <v>7.97</v>
      </c>
      <c r="G250" s="41"/>
      <c r="H250" s="152" t="s">
        <v>1696</v>
      </c>
      <c r="I250" s="152"/>
      <c r="J250" s="46">
        <v>35.64</v>
      </c>
    </row>
    <row r="251" spans="1:10" ht="0.95" customHeight="1" thickTop="1" x14ac:dyDescent="0.2">
      <c r="A251" s="42"/>
      <c r="B251" s="42"/>
      <c r="C251" s="42"/>
      <c r="D251" s="42"/>
      <c r="E251" s="42"/>
      <c r="F251" s="42"/>
      <c r="G251" s="42"/>
      <c r="H251" s="42"/>
      <c r="I251" s="42"/>
      <c r="J251" s="42"/>
    </row>
    <row r="252" spans="1:10" ht="18" customHeight="1" x14ac:dyDescent="0.2">
      <c r="A252" s="17" t="s">
        <v>562</v>
      </c>
      <c r="B252" s="16" t="s">
        <v>3</v>
      </c>
      <c r="C252" s="17" t="s">
        <v>4</v>
      </c>
      <c r="D252" s="17" t="s">
        <v>5</v>
      </c>
      <c r="E252" s="151" t="s">
        <v>1547</v>
      </c>
      <c r="F252" s="151"/>
      <c r="G252" s="18" t="s">
        <v>6</v>
      </c>
      <c r="H252" s="16" t="s">
        <v>7</v>
      </c>
      <c r="I252" s="16" t="s">
        <v>8</v>
      </c>
      <c r="J252" s="16" t="s">
        <v>10</v>
      </c>
    </row>
    <row r="253" spans="1:10" ht="24" customHeight="1" x14ac:dyDescent="0.2">
      <c r="A253" s="32" t="s">
        <v>1626</v>
      </c>
      <c r="B253" s="33" t="s">
        <v>563</v>
      </c>
      <c r="C253" s="32" t="s">
        <v>23</v>
      </c>
      <c r="D253" s="32" t="s">
        <v>564</v>
      </c>
      <c r="E253" s="154" t="s">
        <v>1575</v>
      </c>
      <c r="F253" s="154"/>
      <c r="G253" s="34" t="s">
        <v>25</v>
      </c>
      <c r="H253" s="35">
        <v>1</v>
      </c>
      <c r="I253" s="36">
        <v>643.46</v>
      </c>
      <c r="J253" s="36">
        <v>643.46</v>
      </c>
    </row>
    <row r="254" spans="1:10" ht="26.1" customHeight="1" x14ac:dyDescent="0.2">
      <c r="A254" s="20" t="s">
        <v>1627</v>
      </c>
      <c r="B254" s="19" t="s">
        <v>1842</v>
      </c>
      <c r="C254" s="20" t="s">
        <v>18</v>
      </c>
      <c r="D254" s="20" t="s">
        <v>1843</v>
      </c>
      <c r="E254" s="155" t="s">
        <v>1553</v>
      </c>
      <c r="F254" s="155"/>
      <c r="G254" s="21" t="s">
        <v>20</v>
      </c>
      <c r="H254" s="37">
        <v>1.17</v>
      </c>
      <c r="I254" s="38">
        <v>103.51</v>
      </c>
      <c r="J254" s="38">
        <v>121.1</v>
      </c>
    </row>
    <row r="255" spans="1:10" ht="51.95" customHeight="1" x14ac:dyDescent="0.2">
      <c r="A255" s="20" t="s">
        <v>1627</v>
      </c>
      <c r="B255" s="19" t="s">
        <v>1844</v>
      </c>
      <c r="C255" s="20" t="s">
        <v>18</v>
      </c>
      <c r="D255" s="20" t="s">
        <v>1845</v>
      </c>
      <c r="E255" s="155" t="s">
        <v>1555</v>
      </c>
      <c r="F255" s="155"/>
      <c r="G255" s="21" t="s">
        <v>20</v>
      </c>
      <c r="H255" s="37">
        <v>1.8</v>
      </c>
      <c r="I255" s="38">
        <v>92.49</v>
      </c>
      <c r="J255" s="38">
        <v>166.48</v>
      </c>
    </row>
    <row r="256" spans="1:10" ht="51.95" customHeight="1" x14ac:dyDescent="0.2">
      <c r="A256" s="20" t="s">
        <v>1627</v>
      </c>
      <c r="B256" s="19" t="s">
        <v>1846</v>
      </c>
      <c r="C256" s="20" t="s">
        <v>18</v>
      </c>
      <c r="D256" s="20" t="s">
        <v>1847</v>
      </c>
      <c r="E256" s="155" t="s">
        <v>1571</v>
      </c>
      <c r="F256" s="155"/>
      <c r="G256" s="21" t="s">
        <v>20</v>
      </c>
      <c r="H256" s="37">
        <v>1.71</v>
      </c>
      <c r="I256" s="38">
        <v>30</v>
      </c>
      <c r="J256" s="38">
        <v>51.3</v>
      </c>
    </row>
    <row r="257" spans="1:10" ht="51.95" customHeight="1" x14ac:dyDescent="0.2">
      <c r="A257" s="20" t="s">
        <v>1627</v>
      </c>
      <c r="B257" s="19" t="s">
        <v>1848</v>
      </c>
      <c r="C257" s="20" t="s">
        <v>18</v>
      </c>
      <c r="D257" s="20" t="s">
        <v>1849</v>
      </c>
      <c r="E257" s="155" t="s">
        <v>1583</v>
      </c>
      <c r="F257" s="155"/>
      <c r="G257" s="21" t="s">
        <v>20</v>
      </c>
      <c r="H257" s="37">
        <v>1.71</v>
      </c>
      <c r="I257" s="38">
        <v>6.74</v>
      </c>
      <c r="J257" s="38">
        <v>11.52</v>
      </c>
    </row>
    <row r="258" spans="1:10" ht="26.1" customHeight="1" x14ac:dyDescent="0.2">
      <c r="A258" s="20" t="s">
        <v>1627</v>
      </c>
      <c r="B258" s="19" t="s">
        <v>1850</v>
      </c>
      <c r="C258" s="20" t="s">
        <v>18</v>
      </c>
      <c r="D258" s="20" t="s">
        <v>1851</v>
      </c>
      <c r="E258" s="155" t="s">
        <v>1852</v>
      </c>
      <c r="F258" s="155"/>
      <c r="G258" s="21" t="s">
        <v>37</v>
      </c>
      <c r="H258" s="37">
        <v>1.8</v>
      </c>
      <c r="I258" s="38">
        <v>69.02</v>
      </c>
      <c r="J258" s="38">
        <v>124.23</v>
      </c>
    </row>
    <row r="259" spans="1:10" ht="39" customHeight="1" x14ac:dyDescent="0.2">
      <c r="A259" s="20" t="s">
        <v>1627</v>
      </c>
      <c r="B259" s="19" t="s">
        <v>1853</v>
      </c>
      <c r="C259" s="20" t="s">
        <v>18</v>
      </c>
      <c r="D259" s="20" t="s">
        <v>1854</v>
      </c>
      <c r="E259" s="155" t="s">
        <v>1636</v>
      </c>
      <c r="F259" s="155"/>
      <c r="G259" s="21" t="s">
        <v>37</v>
      </c>
      <c r="H259" s="37">
        <v>0.16200000000000001</v>
      </c>
      <c r="I259" s="38">
        <v>486.61</v>
      </c>
      <c r="J259" s="38">
        <v>78.83</v>
      </c>
    </row>
    <row r="260" spans="1:10" ht="39" customHeight="1" x14ac:dyDescent="0.2">
      <c r="A260" s="20" t="s">
        <v>1627</v>
      </c>
      <c r="B260" s="19" t="s">
        <v>1855</v>
      </c>
      <c r="C260" s="20" t="s">
        <v>1631</v>
      </c>
      <c r="D260" s="20" t="s">
        <v>1856</v>
      </c>
      <c r="E260" s="155" t="s">
        <v>1857</v>
      </c>
      <c r="F260" s="155"/>
      <c r="G260" s="21" t="s">
        <v>1729</v>
      </c>
      <c r="H260" s="37">
        <v>1.73</v>
      </c>
      <c r="I260" s="38">
        <v>12.7</v>
      </c>
      <c r="J260" s="38">
        <v>21.97</v>
      </c>
    </row>
    <row r="261" spans="1:10" ht="24" customHeight="1" x14ac:dyDescent="0.2">
      <c r="A261" s="20" t="s">
        <v>1627</v>
      </c>
      <c r="B261" s="19" t="s">
        <v>1858</v>
      </c>
      <c r="C261" s="20" t="s">
        <v>18</v>
      </c>
      <c r="D261" s="20" t="s">
        <v>1859</v>
      </c>
      <c r="E261" s="155" t="s">
        <v>1852</v>
      </c>
      <c r="F261" s="155"/>
      <c r="G261" s="21" t="s">
        <v>37</v>
      </c>
      <c r="H261" s="37">
        <v>1.1499999999999999</v>
      </c>
      <c r="I261" s="38">
        <v>59.16</v>
      </c>
      <c r="J261" s="38">
        <v>68.03</v>
      </c>
    </row>
    <row r="262" spans="1:10" x14ac:dyDescent="0.2">
      <c r="A262" s="41"/>
      <c r="B262" s="41"/>
      <c r="C262" s="41"/>
      <c r="D262" s="41"/>
      <c r="E262" s="41" t="s">
        <v>1692</v>
      </c>
      <c r="F262" s="46">
        <v>265.95999999999998</v>
      </c>
      <c r="G262" s="41" t="s">
        <v>1693</v>
      </c>
      <c r="H262" s="46">
        <v>0</v>
      </c>
      <c r="I262" s="41" t="s">
        <v>1694</v>
      </c>
      <c r="J262" s="46">
        <v>265.95999999999998</v>
      </c>
    </row>
    <row r="263" spans="1:10" ht="15" thickBot="1" x14ac:dyDescent="0.25">
      <c r="A263" s="41"/>
      <c r="B263" s="41"/>
      <c r="C263" s="41"/>
      <c r="D263" s="41"/>
      <c r="E263" s="41" t="s">
        <v>1695</v>
      </c>
      <c r="F263" s="46">
        <v>185.44</v>
      </c>
      <c r="G263" s="41"/>
      <c r="H263" s="152" t="s">
        <v>1696</v>
      </c>
      <c r="I263" s="152"/>
      <c r="J263" s="46">
        <v>828.9</v>
      </c>
    </row>
    <row r="264" spans="1:10" ht="0.95" customHeight="1" thickTop="1" x14ac:dyDescent="0.2">
      <c r="A264" s="42"/>
      <c r="B264" s="42"/>
      <c r="C264" s="42"/>
      <c r="D264" s="42"/>
      <c r="E264" s="42"/>
      <c r="F264" s="42"/>
      <c r="G264" s="42"/>
      <c r="H264" s="42"/>
      <c r="I264" s="42"/>
      <c r="J264" s="42"/>
    </row>
    <row r="265" spans="1:10" ht="18" customHeight="1" x14ac:dyDescent="0.2">
      <c r="A265" s="17" t="s">
        <v>570</v>
      </c>
      <c r="B265" s="16" t="s">
        <v>3</v>
      </c>
      <c r="C265" s="17" t="s">
        <v>4</v>
      </c>
      <c r="D265" s="17" t="s">
        <v>5</v>
      </c>
      <c r="E265" s="151" t="s">
        <v>1547</v>
      </c>
      <c r="F265" s="151"/>
      <c r="G265" s="18" t="s">
        <v>6</v>
      </c>
      <c r="H265" s="16" t="s">
        <v>7</v>
      </c>
      <c r="I265" s="16" t="s">
        <v>8</v>
      </c>
      <c r="J265" s="16" t="s">
        <v>10</v>
      </c>
    </row>
    <row r="266" spans="1:10" ht="39" customHeight="1" x14ac:dyDescent="0.2">
      <c r="A266" s="32" t="s">
        <v>1626</v>
      </c>
      <c r="B266" s="33" t="s">
        <v>571</v>
      </c>
      <c r="C266" s="32" t="s">
        <v>23</v>
      </c>
      <c r="D266" s="32" t="s">
        <v>572</v>
      </c>
      <c r="E266" s="154">
        <v>110</v>
      </c>
      <c r="F266" s="154"/>
      <c r="G266" s="34" t="s">
        <v>61</v>
      </c>
      <c r="H266" s="35">
        <v>1</v>
      </c>
      <c r="I266" s="36">
        <v>25056.63</v>
      </c>
      <c r="J266" s="36">
        <v>25056.63</v>
      </c>
    </row>
    <row r="267" spans="1:10" ht="39" customHeight="1" x14ac:dyDescent="0.2">
      <c r="A267" s="20" t="s">
        <v>1627</v>
      </c>
      <c r="B267" s="19" t="s">
        <v>1860</v>
      </c>
      <c r="C267" s="20" t="s">
        <v>18</v>
      </c>
      <c r="D267" s="20" t="s">
        <v>1861</v>
      </c>
      <c r="E267" s="155" t="s">
        <v>1636</v>
      </c>
      <c r="F267" s="155"/>
      <c r="G267" s="21" t="s">
        <v>37</v>
      </c>
      <c r="H267" s="37">
        <v>0.94299999999999995</v>
      </c>
      <c r="I267" s="38">
        <v>562.07000000000005</v>
      </c>
      <c r="J267" s="38">
        <v>530.03</v>
      </c>
    </row>
    <row r="268" spans="1:10" ht="26.1" customHeight="1" x14ac:dyDescent="0.2">
      <c r="A268" s="20" t="s">
        <v>1627</v>
      </c>
      <c r="B268" s="19" t="s">
        <v>1862</v>
      </c>
      <c r="C268" s="20" t="s">
        <v>18</v>
      </c>
      <c r="D268" s="20" t="s">
        <v>1863</v>
      </c>
      <c r="E268" s="155" t="s">
        <v>1589</v>
      </c>
      <c r="F268" s="155"/>
      <c r="G268" s="21" t="s">
        <v>37</v>
      </c>
      <c r="H268" s="37">
        <v>46.92</v>
      </c>
      <c r="I268" s="38">
        <v>76.849999999999994</v>
      </c>
      <c r="J268" s="38">
        <v>3605.8</v>
      </c>
    </row>
    <row r="269" spans="1:10" ht="39" customHeight="1" x14ac:dyDescent="0.2">
      <c r="A269" s="20" t="s">
        <v>1627</v>
      </c>
      <c r="B269" s="19" t="s">
        <v>1855</v>
      </c>
      <c r="C269" s="20" t="s">
        <v>1631</v>
      </c>
      <c r="D269" s="20" t="s">
        <v>1856</v>
      </c>
      <c r="E269" s="155" t="s">
        <v>1857</v>
      </c>
      <c r="F269" s="155"/>
      <c r="G269" s="21" t="s">
        <v>1729</v>
      </c>
      <c r="H269" s="37">
        <v>235.2</v>
      </c>
      <c r="I269" s="38">
        <v>12.7</v>
      </c>
      <c r="J269" s="38">
        <v>2987.04</v>
      </c>
    </row>
    <row r="270" spans="1:10" ht="51.95" customHeight="1" x14ac:dyDescent="0.2">
      <c r="A270" s="20" t="s">
        <v>1627</v>
      </c>
      <c r="B270" s="19" t="s">
        <v>1864</v>
      </c>
      <c r="C270" s="20" t="s">
        <v>18</v>
      </c>
      <c r="D270" s="20" t="s">
        <v>1865</v>
      </c>
      <c r="E270" s="155" t="s">
        <v>1583</v>
      </c>
      <c r="F270" s="155"/>
      <c r="G270" s="21" t="s">
        <v>20</v>
      </c>
      <c r="H270" s="37">
        <v>42.12</v>
      </c>
      <c r="I270" s="38">
        <v>7.76</v>
      </c>
      <c r="J270" s="38">
        <v>326.85000000000002</v>
      </c>
    </row>
    <row r="271" spans="1:10" ht="26.1" customHeight="1" x14ac:dyDescent="0.2">
      <c r="A271" s="20" t="s">
        <v>1627</v>
      </c>
      <c r="B271" s="19" t="s">
        <v>1866</v>
      </c>
      <c r="C271" s="20" t="s">
        <v>1631</v>
      </c>
      <c r="D271" s="20" t="s">
        <v>1867</v>
      </c>
      <c r="E271" s="155" t="s">
        <v>1868</v>
      </c>
      <c r="F271" s="155"/>
      <c r="G271" s="21" t="s">
        <v>61</v>
      </c>
      <c r="H271" s="37">
        <v>2</v>
      </c>
      <c r="I271" s="38">
        <v>57.98</v>
      </c>
      <c r="J271" s="38">
        <v>115.96</v>
      </c>
    </row>
    <row r="272" spans="1:10" ht="51.95" customHeight="1" x14ac:dyDescent="0.2">
      <c r="A272" s="20" t="s">
        <v>1627</v>
      </c>
      <c r="B272" s="19" t="s">
        <v>1869</v>
      </c>
      <c r="C272" s="20" t="s">
        <v>18</v>
      </c>
      <c r="D272" s="20" t="s">
        <v>1870</v>
      </c>
      <c r="E272" s="155" t="s">
        <v>1571</v>
      </c>
      <c r="F272" s="155"/>
      <c r="G272" s="21" t="s">
        <v>20</v>
      </c>
      <c r="H272" s="37">
        <v>42.12</v>
      </c>
      <c r="I272" s="38">
        <v>75.13</v>
      </c>
      <c r="J272" s="38">
        <v>3164.47</v>
      </c>
    </row>
    <row r="273" spans="1:10" ht="24" customHeight="1" x14ac:dyDescent="0.2">
      <c r="A273" s="20" t="s">
        <v>1627</v>
      </c>
      <c r="B273" s="19" t="s">
        <v>1871</v>
      </c>
      <c r="C273" s="20" t="s">
        <v>1631</v>
      </c>
      <c r="D273" s="20" t="s">
        <v>1872</v>
      </c>
      <c r="E273" s="155" t="s">
        <v>1633</v>
      </c>
      <c r="F273" s="155"/>
      <c r="G273" s="21" t="s">
        <v>61</v>
      </c>
      <c r="H273" s="37">
        <v>4</v>
      </c>
      <c r="I273" s="38">
        <v>59.55</v>
      </c>
      <c r="J273" s="38">
        <v>238.2</v>
      </c>
    </row>
    <row r="274" spans="1:10" ht="39" customHeight="1" x14ac:dyDescent="0.2">
      <c r="A274" s="20" t="s">
        <v>1627</v>
      </c>
      <c r="B274" s="19" t="s">
        <v>1873</v>
      </c>
      <c r="C274" s="20" t="s">
        <v>18</v>
      </c>
      <c r="D274" s="20" t="s">
        <v>1874</v>
      </c>
      <c r="E274" s="155" t="s">
        <v>1567</v>
      </c>
      <c r="F274" s="155"/>
      <c r="G274" s="21" t="s">
        <v>20</v>
      </c>
      <c r="H274" s="37">
        <v>29.4</v>
      </c>
      <c r="I274" s="38">
        <v>166.75</v>
      </c>
      <c r="J274" s="38">
        <v>4902.45</v>
      </c>
    </row>
    <row r="275" spans="1:10" ht="39" customHeight="1" x14ac:dyDescent="0.2">
      <c r="A275" s="20" t="s">
        <v>1627</v>
      </c>
      <c r="B275" s="19" t="s">
        <v>1875</v>
      </c>
      <c r="C275" s="20" t="s">
        <v>18</v>
      </c>
      <c r="D275" s="20" t="s">
        <v>1876</v>
      </c>
      <c r="E275" s="155" t="s">
        <v>1877</v>
      </c>
      <c r="F275" s="155"/>
      <c r="G275" s="21" t="s">
        <v>20</v>
      </c>
      <c r="H275" s="37">
        <v>21.06</v>
      </c>
      <c r="I275" s="38">
        <v>98</v>
      </c>
      <c r="J275" s="38">
        <v>2063.88</v>
      </c>
    </row>
    <row r="276" spans="1:10" ht="26.1" customHeight="1" x14ac:dyDescent="0.2">
      <c r="A276" s="20" t="s">
        <v>1627</v>
      </c>
      <c r="B276" s="19" t="s">
        <v>1878</v>
      </c>
      <c r="C276" s="20" t="s">
        <v>1631</v>
      </c>
      <c r="D276" s="20" t="s">
        <v>1879</v>
      </c>
      <c r="E276" s="155" t="s">
        <v>1659</v>
      </c>
      <c r="F276" s="155"/>
      <c r="G276" s="21" t="s">
        <v>37</v>
      </c>
      <c r="H276" s="37">
        <v>2.944</v>
      </c>
      <c r="I276" s="38">
        <v>605.26</v>
      </c>
      <c r="J276" s="38">
        <v>1781.88</v>
      </c>
    </row>
    <row r="277" spans="1:10" ht="39" customHeight="1" x14ac:dyDescent="0.2">
      <c r="A277" s="20" t="s">
        <v>1627</v>
      </c>
      <c r="B277" s="19" t="s">
        <v>1880</v>
      </c>
      <c r="C277" s="20" t="s">
        <v>18</v>
      </c>
      <c r="D277" s="20" t="s">
        <v>1881</v>
      </c>
      <c r="E277" s="155" t="s">
        <v>1552</v>
      </c>
      <c r="F277" s="155"/>
      <c r="G277" s="21" t="s">
        <v>20</v>
      </c>
      <c r="H277" s="37">
        <v>9.43</v>
      </c>
      <c r="I277" s="38">
        <v>3.03</v>
      </c>
      <c r="J277" s="38">
        <v>28.57</v>
      </c>
    </row>
    <row r="278" spans="1:10" ht="24" customHeight="1" x14ac:dyDescent="0.2">
      <c r="A278" s="20" t="s">
        <v>1627</v>
      </c>
      <c r="B278" s="19" t="s">
        <v>1882</v>
      </c>
      <c r="C278" s="20" t="s">
        <v>18</v>
      </c>
      <c r="D278" s="20" t="s">
        <v>1883</v>
      </c>
      <c r="E278" s="155" t="s">
        <v>1884</v>
      </c>
      <c r="F278" s="155"/>
      <c r="G278" s="21" t="s">
        <v>37</v>
      </c>
      <c r="H278" s="37">
        <v>61.68</v>
      </c>
      <c r="I278" s="38">
        <v>78</v>
      </c>
      <c r="J278" s="38">
        <v>4811.04</v>
      </c>
    </row>
    <row r="279" spans="1:10" ht="24" customHeight="1" x14ac:dyDescent="0.2">
      <c r="A279" s="20" t="s">
        <v>1627</v>
      </c>
      <c r="B279" s="19" t="s">
        <v>945</v>
      </c>
      <c r="C279" s="20" t="s">
        <v>1631</v>
      </c>
      <c r="D279" s="20" t="s">
        <v>1885</v>
      </c>
      <c r="E279" s="155" t="s">
        <v>1886</v>
      </c>
      <c r="F279" s="155"/>
      <c r="G279" s="21" t="s">
        <v>37</v>
      </c>
      <c r="H279" s="37">
        <v>27.14</v>
      </c>
      <c r="I279" s="38">
        <v>18.440000000000001</v>
      </c>
      <c r="J279" s="38">
        <v>500.46</v>
      </c>
    </row>
    <row r="280" spans="1:10" x14ac:dyDescent="0.2">
      <c r="A280" s="41"/>
      <c r="B280" s="41"/>
      <c r="C280" s="41"/>
      <c r="D280" s="41"/>
      <c r="E280" s="41" t="s">
        <v>1692</v>
      </c>
      <c r="F280" s="46">
        <v>7305.01</v>
      </c>
      <c r="G280" s="41" t="s">
        <v>1693</v>
      </c>
      <c r="H280" s="46">
        <v>0</v>
      </c>
      <c r="I280" s="41" t="s">
        <v>1694</v>
      </c>
      <c r="J280" s="46">
        <v>7305.01</v>
      </c>
    </row>
    <row r="281" spans="1:10" ht="15" thickBot="1" x14ac:dyDescent="0.25">
      <c r="A281" s="41"/>
      <c r="B281" s="41"/>
      <c r="C281" s="41"/>
      <c r="D281" s="41"/>
      <c r="E281" s="41" t="s">
        <v>1695</v>
      </c>
      <c r="F281" s="46">
        <v>7221.32</v>
      </c>
      <c r="G281" s="41"/>
      <c r="H281" s="152" t="s">
        <v>1696</v>
      </c>
      <c r="I281" s="152"/>
      <c r="J281" s="46">
        <v>32277.95</v>
      </c>
    </row>
    <row r="282" spans="1:10" ht="0.95" customHeight="1" thickTop="1" x14ac:dyDescent="0.2">
      <c r="A282" s="42"/>
      <c r="B282" s="42"/>
      <c r="C282" s="42"/>
      <c r="D282" s="42"/>
      <c r="E282" s="42"/>
      <c r="F282" s="42"/>
      <c r="G282" s="42"/>
      <c r="H282" s="42"/>
      <c r="I282" s="42"/>
      <c r="J282" s="42"/>
    </row>
    <row r="283" spans="1:10" ht="18" customHeight="1" x14ac:dyDescent="0.2">
      <c r="A283" s="17" t="s">
        <v>596</v>
      </c>
      <c r="B283" s="16" t="s">
        <v>3</v>
      </c>
      <c r="C283" s="17" t="s">
        <v>4</v>
      </c>
      <c r="D283" s="17" t="s">
        <v>5</v>
      </c>
      <c r="E283" s="151" t="s">
        <v>1547</v>
      </c>
      <c r="F283" s="151"/>
      <c r="G283" s="18" t="s">
        <v>6</v>
      </c>
      <c r="H283" s="16" t="s">
        <v>7</v>
      </c>
      <c r="I283" s="16" t="s">
        <v>8</v>
      </c>
      <c r="J283" s="16" t="s">
        <v>10</v>
      </c>
    </row>
    <row r="284" spans="1:10" ht="26.1" customHeight="1" x14ac:dyDescent="0.2">
      <c r="A284" s="32" t="s">
        <v>1626</v>
      </c>
      <c r="B284" s="33" t="s">
        <v>597</v>
      </c>
      <c r="C284" s="32" t="s">
        <v>23</v>
      </c>
      <c r="D284" s="32" t="s">
        <v>598</v>
      </c>
      <c r="E284" s="154" t="s">
        <v>1556</v>
      </c>
      <c r="F284" s="154"/>
      <c r="G284" s="34" t="s">
        <v>25</v>
      </c>
      <c r="H284" s="35">
        <v>1</v>
      </c>
      <c r="I284" s="36">
        <v>65.48</v>
      </c>
      <c r="J284" s="36">
        <v>65.48</v>
      </c>
    </row>
    <row r="285" spans="1:10" ht="26.1" customHeight="1" x14ac:dyDescent="0.2">
      <c r="A285" s="20" t="s">
        <v>1627</v>
      </c>
      <c r="B285" s="19" t="s">
        <v>1660</v>
      </c>
      <c r="C285" s="20" t="s">
        <v>18</v>
      </c>
      <c r="D285" s="20" t="s">
        <v>1661</v>
      </c>
      <c r="E285" s="155" t="s">
        <v>1639</v>
      </c>
      <c r="F285" s="155"/>
      <c r="G285" s="21" t="s">
        <v>1640</v>
      </c>
      <c r="H285" s="37">
        <v>0.15</v>
      </c>
      <c r="I285" s="38">
        <v>28.52</v>
      </c>
      <c r="J285" s="38">
        <v>4.2699999999999996</v>
      </c>
    </row>
    <row r="286" spans="1:10" ht="26.1" customHeight="1" x14ac:dyDescent="0.2">
      <c r="A286" s="23" t="s">
        <v>1676</v>
      </c>
      <c r="B286" s="22" t="s">
        <v>1887</v>
      </c>
      <c r="C286" s="23" t="s">
        <v>18</v>
      </c>
      <c r="D286" s="23" t="s">
        <v>1888</v>
      </c>
      <c r="E286" s="153" t="s">
        <v>1679</v>
      </c>
      <c r="F286" s="153"/>
      <c r="G286" s="24" t="s">
        <v>25</v>
      </c>
      <c r="H286" s="39">
        <v>1</v>
      </c>
      <c r="I286" s="40">
        <v>61.21</v>
      </c>
      <c r="J286" s="40">
        <v>61.21</v>
      </c>
    </row>
    <row r="287" spans="1:10" x14ac:dyDescent="0.2">
      <c r="A287" s="41"/>
      <c r="B287" s="41"/>
      <c r="C287" s="41"/>
      <c r="D287" s="41"/>
      <c r="E287" s="41" t="s">
        <v>1692</v>
      </c>
      <c r="F287" s="46">
        <v>3.46</v>
      </c>
      <c r="G287" s="41" t="s">
        <v>1693</v>
      </c>
      <c r="H287" s="46">
        <v>0</v>
      </c>
      <c r="I287" s="41" t="s">
        <v>1694</v>
      </c>
      <c r="J287" s="46">
        <v>3.46</v>
      </c>
    </row>
    <row r="288" spans="1:10" ht="15" thickBot="1" x14ac:dyDescent="0.25">
      <c r="A288" s="41"/>
      <c r="B288" s="41"/>
      <c r="C288" s="41"/>
      <c r="D288" s="41"/>
      <c r="E288" s="41" t="s">
        <v>1695</v>
      </c>
      <c r="F288" s="46">
        <v>18.87</v>
      </c>
      <c r="G288" s="41"/>
      <c r="H288" s="152" t="s">
        <v>1696</v>
      </c>
      <c r="I288" s="152"/>
      <c r="J288" s="46">
        <v>84.35</v>
      </c>
    </row>
    <row r="289" spans="1:10" ht="0.95" customHeight="1" thickTop="1" x14ac:dyDescent="0.2">
      <c r="A289" s="42"/>
      <c r="B289" s="42"/>
      <c r="C289" s="42"/>
      <c r="D289" s="42"/>
      <c r="E289" s="42"/>
      <c r="F289" s="42"/>
      <c r="G289" s="42"/>
      <c r="H289" s="42"/>
      <c r="I289" s="42"/>
      <c r="J289" s="42"/>
    </row>
    <row r="290" spans="1:10" ht="18" customHeight="1" x14ac:dyDescent="0.2">
      <c r="A290" s="17" t="s">
        <v>599</v>
      </c>
      <c r="B290" s="16" t="s">
        <v>3</v>
      </c>
      <c r="C290" s="17" t="s">
        <v>4</v>
      </c>
      <c r="D290" s="17" t="s">
        <v>5</v>
      </c>
      <c r="E290" s="151" t="s">
        <v>1547</v>
      </c>
      <c r="F290" s="151"/>
      <c r="G290" s="18" t="s">
        <v>6</v>
      </c>
      <c r="H290" s="16" t="s">
        <v>7</v>
      </c>
      <c r="I290" s="16" t="s">
        <v>8</v>
      </c>
      <c r="J290" s="16" t="s">
        <v>10</v>
      </c>
    </row>
    <row r="291" spans="1:10" ht="26.1" customHeight="1" x14ac:dyDescent="0.2">
      <c r="A291" s="32" t="s">
        <v>1626</v>
      </c>
      <c r="B291" s="33" t="s">
        <v>600</v>
      </c>
      <c r="C291" s="32" t="s">
        <v>23</v>
      </c>
      <c r="D291" s="32" t="s">
        <v>601</v>
      </c>
      <c r="E291" s="154" t="s">
        <v>1581</v>
      </c>
      <c r="F291" s="154"/>
      <c r="G291" s="34" t="s">
        <v>25</v>
      </c>
      <c r="H291" s="35">
        <v>1</v>
      </c>
      <c r="I291" s="36">
        <v>2990.83</v>
      </c>
      <c r="J291" s="36">
        <v>2990.83</v>
      </c>
    </row>
    <row r="292" spans="1:10" ht="26.1" customHeight="1" x14ac:dyDescent="0.2">
      <c r="A292" s="20" t="s">
        <v>1627</v>
      </c>
      <c r="B292" s="19" t="s">
        <v>1889</v>
      </c>
      <c r="C292" s="20" t="s">
        <v>18</v>
      </c>
      <c r="D292" s="20" t="s">
        <v>1890</v>
      </c>
      <c r="E292" s="155" t="s">
        <v>1639</v>
      </c>
      <c r="F292" s="155"/>
      <c r="G292" s="21" t="s">
        <v>1640</v>
      </c>
      <c r="H292" s="37">
        <v>0.33700000000000002</v>
      </c>
      <c r="I292" s="38">
        <v>20.09</v>
      </c>
      <c r="J292" s="38">
        <v>6.77</v>
      </c>
    </row>
    <row r="293" spans="1:10" ht="26.1" customHeight="1" x14ac:dyDescent="0.2">
      <c r="A293" s="20" t="s">
        <v>1627</v>
      </c>
      <c r="B293" s="19" t="s">
        <v>1660</v>
      </c>
      <c r="C293" s="20" t="s">
        <v>18</v>
      </c>
      <c r="D293" s="20" t="s">
        <v>1661</v>
      </c>
      <c r="E293" s="155" t="s">
        <v>1639</v>
      </c>
      <c r="F293" s="155"/>
      <c r="G293" s="21" t="s">
        <v>1640</v>
      </c>
      <c r="H293" s="37">
        <v>0.33700000000000002</v>
      </c>
      <c r="I293" s="38">
        <v>28.52</v>
      </c>
      <c r="J293" s="38">
        <v>9.61</v>
      </c>
    </row>
    <row r="294" spans="1:10" ht="26.1" customHeight="1" x14ac:dyDescent="0.2">
      <c r="A294" s="23" t="s">
        <v>1676</v>
      </c>
      <c r="B294" s="22" t="s">
        <v>1891</v>
      </c>
      <c r="C294" s="23" t="s">
        <v>18</v>
      </c>
      <c r="D294" s="23" t="s">
        <v>1892</v>
      </c>
      <c r="E294" s="153" t="s">
        <v>1679</v>
      </c>
      <c r="F294" s="153"/>
      <c r="G294" s="24" t="s">
        <v>25</v>
      </c>
      <c r="H294" s="39">
        <v>1</v>
      </c>
      <c r="I294" s="40">
        <v>2974.45</v>
      </c>
      <c r="J294" s="40">
        <v>2974.45</v>
      </c>
    </row>
    <row r="295" spans="1:10" x14ac:dyDescent="0.2">
      <c r="A295" s="41"/>
      <c r="B295" s="41"/>
      <c r="C295" s="41"/>
      <c r="D295" s="41"/>
      <c r="E295" s="41" t="s">
        <v>1692</v>
      </c>
      <c r="F295" s="46">
        <v>12.72</v>
      </c>
      <c r="G295" s="41" t="s">
        <v>1693</v>
      </c>
      <c r="H295" s="46">
        <v>0</v>
      </c>
      <c r="I295" s="41" t="s">
        <v>1694</v>
      </c>
      <c r="J295" s="46">
        <v>12.72</v>
      </c>
    </row>
    <row r="296" spans="1:10" ht="15" thickBot="1" x14ac:dyDescent="0.25">
      <c r="A296" s="41"/>
      <c r="B296" s="41"/>
      <c r="C296" s="41"/>
      <c r="D296" s="41"/>
      <c r="E296" s="41" t="s">
        <v>1695</v>
      </c>
      <c r="F296" s="46">
        <v>861.95</v>
      </c>
      <c r="G296" s="41"/>
      <c r="H296" s="152" t="s">
        <v>1696</v>
      </c>
      <c r="I296" s="152"/>
      <c r="J296" s="46">
        <v>3852.78</v>
      </c>
    </row>
    <row r="297" spans="1:10" ht="0.95" customHeight="1" thickTop="1" x14ac:dyDescent="0.2">
      <c r="A297" s="42"/>
      <c r="B297" s="42"/>
      <c r="C297" s="42"/>
      <c r="D297" s="42"/>
      <c r="E297" s="42"/>
      <c r="F297" s="42"/>
      <c r="G297" s="42"/>
      <c r="H297" s="42"/>
      <c r="I297" s="42"/>
      <c r="J297" s="42"/>
    </row>
    <row r="298" spans="1:10" ht="18" customHeight="1" x14ac:dyDescent="0.2">
      <c r="A298" s="17" t="s">
        <v>602</v>
      </c>
      <c r="B298" s="16" t="s">
        <v>3</v>
      </c>
      <c r="C298" s="17" t="s">
        <v>4</v>
      </c>
      <c r="D298" s="17" t="s">
        <v>5</v>
      </c>
      <c r="E298" s="151" t="s">
        <v>1547</v>
      </c>
      <c r="F298" s="151"/>
      <c r="G298" s="18" t="s">
        <v>6</v>
      </c>
      <c r="H298" s="16" t="s">
        <v>7</v>
      </c>
      <c r="I298" s="16" t="s">
        <v>8</v>
      </c>
      <c r="J298" s="16" t="s">
        <v>10</v>
      </c>
    </row>
    <row r="299" spans="1:10" ht="78" customHeight="1" x14ac:dyDescent="0.2">
      <c r="A299" s="32" t="s">
        <v>1626</v>
      </c>
      <c r="B299" s="33" t="s">
        <v>603</v>
      </c>
      <c r="C299" s="32" t="s">
        <v>23</v>
      </c>
      <c r="D299" s="32" t="s">
        <v>604</v>
      </c>
      <c r="E299" s="154" t="s">
        <v>1556</v>
      </c>
      <c r="F299" s="154"/>
      <c r="G299" s="34" t="s">
        <v>25</v>
      </c>
      <c r="H299" s="35">
        <v>1</v>
      </c>
      <c r="I299" s="36">
        <v>6683.87</v>
      </c>
      <c r="J299" s="36">
        <v>6683.87</v>
      </c>
    </row>
    <row r="300" spans="1:10" ht="26.1" customHeight="1" x14ac:dyDescent="0.2">
      <c r="A300" s="20" t="s">
        <v>1627</v>
      </c>
      <c r="B300" s="19" t="s">
        <v>1660</v>
      </c>
      <c r="C300" s="20" t="s">
        <v>18</v>
      </c>
      <c r="D300" s="20" t="s">
        <v>1661</v>
      </c>
      <c r="E300" s="155" t="s">
        <v>1639</v>
      </c>
      <c r="F300" s="155"/>
      <c r="G300" s="21" t="s">
        <v>1640</v>
      </c>
      <c r="H300" s="37">
        <v>3</v>
      </c>
      <c r="I300" s="38">
        <v>28.52</v>
      </c>
      <c r="J300" s="38">
        <v>85.56</v>
      </c>
    </row>
    <row r="301" spans="1:10" ht="24" customHeight="1" x14ac:dyDescent="0.2">
      <c r="A301" s="20" t="s">
        <v>1627</v>
      </c>
      <c r="B301" s="19" t="s">
        <v>1662</v>
      </c>
      <c r="C301" s="20" t="s">
        <v>18</v>
      </c>
      <c r="D301" s="20" t="s">
        <v>1663</v>
      </c>
      <c r="E301" s="155" t="s">
        <v>1639</v>
      </c>
      <c r="F301" s="155"/>
      <c r="G301" s="21" t="s">
        <v>1640</v>
      </c>
      <c r="H301" s="37">
        <v>3</v>
      </c>
      <c r="I301" s="38">
        <v>19.72</v>
      </c>
      <c r="J301" s="38">
        <v>59.16</v>
      </c>
    </row>
    <row r="302" spans="1:10" ht="24" customHeight="1" x14ac:dyDescent="0.2">
      <c r="A302" s="20" t="s">
        <v>1627</v>
      </c>
      <c r="B302" s="19" t="s">
        <v>1713</v>
      </c>
      <c r="C302" s="20" t="s">
        <v>18</v>
      </c>
      <c r="D302" s="20" t="s">
        <v>1714</v>
      </c>
      <c r="E302" s="155" t="s">
        <v>1639</v>
      </c>
      <c r="F302" s="155"/>
      <c r="G302" s="21" t="s">
        <v>1640</v>
      </c>
      <c r="H302" s="37">
        <v>3</v>
      </c>
      <c r="I302" s="38">
        <v>24.41</v>
      </c>
      <c r="J302" s="38">
        <v>73.23</v>
      </c>
    </row>
    <row r="303" spans="1:10" ht="39" customHeight="1" x14ac:dyDescent="0.2">
      <c r="A303" s="23" t="s">
        <v>1676</v>
      </c>
      <c r="B303" s="22" t="s">
        <v>1893</v>
      </c>
      <c r="C303" s="23" t="s">
        <v>18</v>
      </c>
      <c r="D303" s="23" t="s">
        <v>1894</v>
      </c>
      <c r="E303" s="153" t="s">
        <v>1679</v>
      </c>
      <c r="F303" s="153"/>
      <c r="G303" s="24" t="s">
        <v>20</v>
      </c>
      <c r="H303" s="39">
        <v>4.42</v>
      </c>
      <c r="I303" s="40">
        <v>663.39</v>
      </c>
      <c r="J303" s="40">
        <v>2932.18</v>
      </c>
    </row>
    <row r="304" spans="1:10" ht="39" customHeight="1" x14ac:dyDescent="0.2">
      <c r="A304" s="23" t="s">
        <v>1676</v>
      </c>
      <c r="B304" s="22" t="s">
        <v>1895</v>
      </c>
      <c r="C304" s="23" t="s">
        <v>18</v>
      </c>
      <c r="D304" s="23" t="s">
        <v>1896</v>
      </c>
      <c r="E304" s="153" t="s">
        <v>1679</v>
      </c>
      <c r="F304" s="153"/>
      <c r="G304" s="24" t="s">
        <v>25</v>
      </c>
      <c r="H304" s="39">
        <v>4</v>
      </c>
      <c r="I304" s="40">
        <v>27.34</v>
      </c>
      <c r="J304" s="40">
        <v>109.36</v>
      </c>
    </row>
    <row r="305" spans="1:10" ht="26.1" customHeight="1" x14ac:dyDescent="0.2">
      <c r="A305" s="23" t="s">
        <v>1676</v>
      </c>
      <c r="B305" s="22" t="s">
        <v>1897</v>
      </c>
      <c r="C305" s="23" t="s">
        <v>1631</v>
      </c>
      <c r="D305" s="23" t="s">
        <v>1898</v>
      </c>
      <c r="E305" s="153" t="s">
        <v>1679</v>
      </c>
      <c r="F305" s="153"/>
      <c r="G305" s="24" t="s">
        <v>61</v>
      </c>
      <c r="H305" s="39">
        <v>4</v>
      </c>
      <c r="I305" s="40">
        <v>128.72999999999999</v>
      </c>
      <c r="J305" s="40">
        <v>514.91999999999996</v>
      </c>
    </row>
    <row r="306" spans="1:10" ht="24" customHeight="1" x14ac:dyDescent="0.2">
      <c r="A306" s="23" t="s">
        <v>1676</v>
      </c>
      <c r="B306" s="22" t="s">
        <v>1899</v>
      </c>
      <c r="C306" s="23" t="s">
        <v>18</v>
      </c>
      <c r="D306" s="23" t="s">
        <v>1900</v>
      </c>
      <c r="E306" s="153" t="s">
        <v>1679</v>
      </c>
      <c r="F306" s="153"/>
      <c r="G306" s="24" t="s">
        <v>89</v>
      </c>
      <c r="H306" s="39">
        <v>1</v>
      </c>
      <c r="I306" s="40">
        <v>123.67</v>
      </c>
      <c r="J306" s="40">
        <v>123.67</v>
      </c>
    </row>
    <row r="307" spans="1:10" ht="39" customHeight="1" x14ac:dyDescent="0.2">
      <c r="A307" s="23" t="s">
        <v>1676</v>
      </c>
      <c r="B307" s="22" t="s">
        <v>1901</v>
      </c>
      <c r="C307" s="23" t="s">
        <v>18</v>
      </c>
      <c r="D307" s="23" t="s">
        <v>1902</v>
      </c>
      <c r="E307" s="153" t="s">
        <v>1679</v>
      </c>
      <c r="F307" s="153"/>
      <c r="G307" s="24" t="s">
        <v>29</v>
      </c>
      <c r="H307" s="39">
        <v>9.3000000000000007</v>
      </c>
      <c r="I307" s="40">
        <v>65.41</v>
      </c>
      <c r="J307" s="40">
        <v>608.30999999999995</v>
      </c>
    </row>
    <row r="308" spans="1:10" ht="26.1" customHeight="1" x14ac:dyDescent="0.2">
      <c r="A308" s="23" t="s">
        <v>1676</v>
      </c>
      <c r="B308" s="22" t="s">
        <v>1903</v>
      </c>
      <c r="C308" s="23" t="s">
        <v>18</v>
      </c>
      <c r="D308" s="23" t="s">
        <v>1904</v>
      </c>
      <c r="E308" s="153" t="s">
        <v>1679</v>
      </c>
      <c r="F308" s="153"/>
      <c r="G308" s="24" t="s">
        <v>25</v>
      </c>
      <c r="H308" s="39">
        <v>4</v>
      </c>
      <c r="I308" s="40">
        <v>199</v>
      </c>
      <c r="J308" s="40">
        <v>796</v>
      </c>
    </row>
    <row r="309" spans="1:10" ht="26.1" customHeight="1" x14ac:dyDescent="0.2">
      <c r="A309" s="23" t="s">
        <v>1676</v>
      </c>
      <c r="B309" s="22" t="s">
        <v>1905</v>
      </c>
      <c r="C309" s="23" t="s">
        <v>18</v>
      </c>
      <c r="D309" s="23" t="s">
        <v>1906</v>
      </c>
      <c r="E309" s="153" t="s">
        <v>1679</v>
      </c>
      <c r="F309" s="153"/>
      <c r="G309" s="24" t="s">
        <v>25</v>
      </c>
      <c r="H309" s="39">
        <v>4</v>
      </c>
      <c r="I309" s="40">
        <v>102.09</v>
      </c>
      <c r="J309" s="40">
        <v>408.36</v>
      </c>
    </row>
    <row r="310" spans="1:10" ht="26.1" customHeight="1" x14ac:dyDescent="0.2">
      <c r="A310" s="23" t="s">
        <v>1676</v>
      </c>
      <c r="B310" s="22" t="s">
        <v>1907</v>
      </c>
      <c r="C310" s="23" t="s">
        <v>18</v>
      </c>
      <c r="D310" s="23" t="s">
        <v>1908</v>
      </c>
      <c r="E310" s="153" t="s">
        <v>1679</v>
      </c>
      <c r="F310" s="153"/>
      <c r="G310" s="24" t="s">
        <v>25</v>
      </c>
      <c r="H310" s="39">
        <v>8</v>
      </c>
      <c r="I310" s="40">
        <v>20.27</v>
      </c>
      <c r="J310" s="40">
        <v>162.16</v>
      </c>
    </row>
    <row r="311" spans="1:10" ht="24" customHeight="1" x14ac:dyDescent="0.2">
      <c r="A311" s="23" t="s">
        <v>1676</v>
      </c>
      <c r="B311" s="22" t="s">
        <v>1909</v>
      </c>
      <c r="C311" s="23" t="s">
        <v>18</v>
      </c>
      <c r="D311" s="23" t="s">
        <v>1910</v>
      </c>
      <c r="E311" s="153" t="s">
        <v>1679</v>
      </c>
      <c r="F311" s="153"/>
      <c r="G311" s="24" t="s">
        <v>25</v>
      </c>
      <c r="H311" s="39">
        <v>4</v>
      </c>
      <c r="I311" s="40">
        <v>45.63</v>
      </c>
      <c r="J311" s="40">
        <v>182.52</v>
      </c>
    </row>
    <row r="312" spans="1:10" ht="39" customHeight="1" x14ac:dyDescent="0.2">
      <c r="A312" s="23" t="s">
        <v>1676</v>
      </c>
      <c r="B312" s="22" t="s">
        <v>1911</v>
      </c>
      <c r="C312" s="23" t="s">
        <v>18</v>
      </c>
      <c r="D312" s="23" t="s">
        <v>1912</v>
      </c>
      <c r="E312" s="153" t="s">
        <v>1679</v>
      </c>
      <c r="F312" s="153"/>
      <c r="G312" s="24" t="s">
        <v>25</v>
      </c>
      <c r="H312" s="39">
        <v>4</v>
      </c>
      <c r="I312" s="40">
        <v>157.11000000000001</v>
      </c>
      <c r="J312" s="40">
        <v>628.44000000000005</v>
      </c>
    </row>
    <row r="313" spans="1:10" x14ac:dyDescent="0.2">
      <c r="A313" s="41"/>
      <c r="B313" s="41"/>
      <c r="C313" s="41"/>
      <c r="D313" s="41"/>
      <c r="E313" s="41" t="s">
        <v>1692</v>
      </c>
      <c r="F313" s="46">
        <v>165.63</v>
      </c>
      <c r="G313" s="41" t="s">
        <v>1693</v>
      </c>
      <c r="H313" s="46">
        <v>0</v>
      </c>
      <c r="I313" s="41" t="s">
        <v>1694</v>
      </c>
      <c r="J313" s="46">
        <v>165.63</v>
      </c>
    </row>
    <row r="314" spans="1:10" ht="15" thickBot="1" x14ac:dyDescent="0.25">
      <c r="A314" s="41"/>
      <c r="B314" s="41"/>
      <c r="C314" s="41"/>
      <c r="D314" s="41"/>
      <c r="E314" s="41" t="s">
        <v>1695</v>
      </c>
      <c r="F314" s="46">
        <v>1926.29</v>
      </c>
      <c r="G314" s="41"/>
      <c r="H314" s="152" t="s">
        <v>1696</v>
      </c>
      <c r="I314" s="152"/>
      <c r="J314" s="46">
        <v>8610.16</v>
      </c>
    </row>
    <row r="315" spans="1:10" ht="0.95" customHeight="1" thickTop="1" x14ac:dyDescent="0.2">
      <c r="A315" s="42"/>
      <c r="B315" s="42"/>
      <c r="C315" s="42"/>
      <c r="D315" s="42"/>
      <c r="E315" s="42"/>
      <c r="F315" s="42"/>
      <c r="G315" s="42"/>
      <c r="H315" s="42"/>
      <c r="I315" s="42"/>
      <c r="J315" s="42"/>
    </row>
    <row r="316" spans="1:10" ht="18" customHeight="1" x14ac:dyDescent="0.2">
      <c r="A316" s="17" t="s">
        <v>605</v>
      </c>
      <c r="B316" s="16" t="s">
        <v>3</v>
      </c>
      <c r="C316" s="17" t="s">
        <v>4</v>
      </c>
      <c r="D316" s="17" t="s">
        <v>5</v>
      </c>
      <c r="E316" s="151" t="s">
        <v>1547</v>
      </c>
      <c r="F316" s="151"/>
      <c r="G316" s="18" t="s">
        <v>6</v>
      </c>
      <c r="H316" s="16" t="s">
        <v>7</v>
      </c>
      <c r="I316" s="16" t="s">
        <v>8</v>
      </c>
      <c r="J316" s="16" t="s">
        <v>10</v>
      </c>
    </row>
    <row r="317" spans="1:10" ht="26.1" customHeight="1" x14ac:dyDescent="0.2">
      <c r="A317" s="32" t="s">
        <v>1626</v>
      </c>
      <c r="B317" s="33" t="s">
        <v>606</v>
      </c>
      <c r="C317" s="32" t="s">
        <v>23</v>
      </c>
      <c r="D317" s="32" t="s">
        <v>607</v>
      </c>
      <c r="E317" s="154">
        <v>121</v>
      </c>
      <c r="F317" s="154"/>
      <c r="G317" s="34" t="s">
        <v>20</v>
      </c>
      <c r="H317" s="35">
        <v>1</v>
      </c>
      <c r="I317" s="36">
        <v>572.67999999999995</v>
      </c>
      <c r="J317" s="36">
        <v>572.67999999999995</v>
      </c>
    </row>
    <row r="318" spans="1:10" ht="24" customHeight="1" x14ac:dyDescent="0.2">
      <c r="A318" s="20" t="s">
        <v>1627</v>
      </c>
      <c r="B318" s="19" t="s">
        <v>1713</v>
      </c>
      <c r="C318" s="20" t="s">
        <v>18</v>
      </c>
      <c r="D318" s="20" t="s">
        <v>1714</v>
      </c>
      <c r="E318" s="155" t="s">
        <v>1639</v>
      </c>
      <c r="F318" s="155"/>
      <c r="G318" s="21" t="s">
        <v>1640</v>
      </c>
      <c r="H318" s="37">
        <v>0.3</v>
      </c>
      <c r="I318" s="38">
        <v>24.41</v>
      </c>
      <c r="J318" s="38">
        <v>7.32</v>
      </c>
    </row>
    <row r="319" spans="1:10" ht="24" customHeight="1" x14ac:dyDescent="0.2">
      <c r="A319" s="20" t="s">
        <v>1627</v>
      </c>
      <c r="B319" s="19" t="s">
        <v>1662</v>
      </c>
      <c r="C319" s="20" t="s">
        <v>18</v>
      </c>
      <c r="D319" s="20" t="s">
        <v>1663</v>
      </c>
      <c r="E319" s="155" t="s">
        <v>1639</v>
      </c>
      <c r="F319" s="155"/>
      <c r="G319" s="21" t="s">
        <v>1640</v>
      </c>
      <c r="H319" s="37">
        <v>0.3</v>
      </c>
      <c r="I319" s="38">
        <v>19.72</v>
      </c>
      <c r="J319" s="38">
        <v>5.91</v>
      </c>
    </row>
    <row r="320" spans="1:10" ht="24" customHeight="1" x14ac:dyDescent="0.2">
      <c r="A320" s="23" t="s">
        <v>1676</v>
      </c>
      <c r="B320" s="22" t="s">
        <v>1913</v>
      </c>
      <c r="C320" s="23" t="s">
        <v>1631</v>
      </c>
      <c r="D320" s="23" t="s">
        <v>1914</v>
      </c>
      <c r="E320" s="153" t="s">
        <v>1679</v>
      </c>
      <c r="F320" s="153"/>
      <c r="G320" s="24" t="s">
        <v>20</v>
      </c>
      <c r="H320" s="39">
        <v>1</v>
      </c>
      <c r="I320" s="40">
        <v>559.45000000000005</v>
      </c>
      <c r="J320" s="40">
        <v>559.45000000000005</v>
      </c>
    </row>
    <row r="321" spans="1:10" x14ac:dyDescent="0.2">
      <c r="A321" s="41"/>
      <c r="B321" s="41"/>
      <c r="C321" s="41"/>
      <c r="D321" s="41"/>
      <c r="E321" s="41" t="s">
        <v>1692</v>
      </c>
      <c r="F321" s="46">
        <v>9.6199999999999992</v>
      </c>
      <c r="G321" s="41" t="s">
        <v>1693</v>
      </c>
      <c r="H321" s="46">
        <v>0</v>
      </c>
      <c r="I321" s="41" t="s">
        <v>1694</v>
      </c>
      <c r="J321" s="46">
        <v>9.6199999999999992</v>
      </c>
    </row>
    <row r="322" spans="1:10" ht="15" thickBot="1" x14ac:dyDescent="0.25">
      <c r="A322" s="41"/>
      <c r="B322" s="41"/>
      <c r="C322" s="41"/>
      <c r="D322" s="41"/>
      <c r="E322" s="41" t="s">
        <v>1695</v>
      </c>
      <c r="F322" s="46">
        <v>165.04</v>
      </c>
      <c r="G322" s="41"/>
      <c r="H322" s="152" t="s">
        <v>1696</v>
      </c>
      <c r="I322" s="152"/>
      <c r="J322" s="46">
        <v>737.72</v>
      </c>
    </row>
    <row r="323" spans="1:10" ht="0.95" customHeight="1" thickTop="1" x14ac:dyDescent="0.2">
      <c r="A323" s="42"/>
      <c r="B323" s="42"/>
      <c r="C323" s="42"/>
      <c r="D323" s="42"/>
      <c r="E323" s="42"/>
      <c r="F323" s="42"/>
      <c r="G323" s="42"/>
      <c r="H323" s="42"/>
      <c r="I323" s="42"/>
      <c r="J323" s="42"/>
    </row>
    <row r="324" spans="1:10" ht="18" customHeight="1" x14ac:dyDescent="0.2">
      <c r="A324" s="17" t="s">
        <v>608</v>
      </c>
      <c r="B324" s="16" t="s">
        <v>3</v>
      </c>
      <c r="C324" s="17" t="s">
        <v>4</v>
      </c>
      <c r="D324" s="17" t="s">
        <v>5</v>
      </c>
      <c r="E324" s="151" t="s">
        <v>1547</v>
      </c>
      <c r="F324" s="151"/>
      <c r="G324" s="18" t="s">
        <v>6</v>
      </c>
      <c r="H324" s="16" t="s">
        <v>7</v>
      </c>
      <c r="I324" s="16" t="s">
        <v>8</v>
      </c>
      <c r="J324" s="16" t="s">
        <v>10</v>
      </c>
    </row>
    <row r="325" spans="1:10" ht="78" customHeight="1" x14ac:dyDescent="0.2">
      <c r="A325" s="32" t="s">
        <v>1626</v>
      </c>
      <c r="B325" s="33" t="s">
        <v>609</v>
      </c>
      <c r="C325" s="32" t="s">
        <v>23</v>
      </c>
      <c r="D325" s="32" t="s">
        <v>610</v>
      </c>
      <c r="E325" s="154" t="s">
        <v>1573</v>
      </c>
      <c r="F325" s="154"/>
      <c r="G325" s="34" t="s">
        <v>25</v>
      </c>
      <c r="H325" s="35">
        <v>1</v>
      </c>
      <c r="I325" s="36">
        <v>1116.18</v>
      </c>
      <c r="J325" s="36">
        <v>1116.18</v>
      </c>
    </row>
    <row r="326" spans="1:10" ht="24" customHeight="1" x14ac:dyDescent="0.2">
      <c r="A326" s="20" t="s">
        <v>1627</v>
      </c>
      <c r="B326" s="19" t="s">
        <v>1915</v>
      </c>
      <c r="C326" s="20" t="s">
        <v>18</v>
      </c>
      <c r="D326" s="20" t="s">
        <v>1916</v>
      </c>
      <c r="E326" s="155" t="s">
        <v>1639</v>
      </c>
      <c r="F326" s="155"/>
      <c r="G326" s="21" t="s">
        <v>1640</v>
      </c>
      <c r="H326" s="37">
        <v>3</v>
      </c>
      <c r="I326" s="38">
        <v>24.29</v>
      </c>
      <c r="J326" s="38">
        <v>72.87</v>
      </c>
    </row>
    <row r="327" spans="1:10" ht="26.1" customHeight="1" x14ac:dyDescent="0.2">
      <c r="A327" s="20" t="s">
        <v>1627</v>
      </c>
      <c r="B327" s="19" t="s">
        <v>1917</v>
      </c>
      <c r="C327" s="20" t="s">
        <v>18</v>
      </c>
      <c r="D327" s="20" t="s">
        <v>1918</v>
      </c>
      <c r="E327" s="155" t="s">
        <v>1573</v>
      </c>
      <c r="F327" s="155"/>
      <c r="G327" s="21" t="s">
        <v>25</v>
      </c>
      <c r="H327" s="37">
        <v>1</v>
      </c>
      <c r="I327" s="38">
        <v>367.04</v>
      </c>
      <c r="J327" s="38">
        <v>367.04</v>
      </c>
    </row>
    <row r="328" spans="1:10" ht="24" customHeight="1" x14ac:dyDescent="0.2">
      <c r="A328" s="20" t="s">
        <v>1627</v>
      </c>
      <c r="B328" s="19" t="s">
        <v>1662</v>
      </c>
      <c r="C328" s="20" t="s">
        <v>18</v>
      </c>
      <c r="D328" s="20" t="s">
        <v>1663</v>
      </c>
      <c r="E328" s="155" t="s">
        <v>1639</v>
      </c>
      <c r="F328" s="155"/>
      <c r="G328" s="21" t="s">
        <v>1640</v>
      </c>
      <c r="H328" s="37">
        <v>3</v>
      </c>
      <c r="I328" s="38">
        <v>19.72</v>
      </c>
      <c r="J328" s="38">
        <v>59.16</v>
      </c>
    </row>
    <row r="329" spans="1:10" ht="26.1" customHeight="1" x14ac:dyDescent="0.2">
      <c r="A329" s="20" t="s">
        <v>1627</v>
      </c>
      <c r="B329" s="19" t="s">
        <v>1919</v>
      </c>
      <c r="C329" s="20" t="s">
        <v>18</v>
      </c>
      <c r="D329" s="20" t="s">
        <v>1920</v>
      </c>
      <c r="E329" s="155" t="s">
        <v>1573</v>
      </c>
      <c r="F329" s="155"/>
      <c r="G329" s="21" t="s">
        <v>25</v>
      </c>
      <c r="H329" s="37">
        <v>1</v>
      </c>
      <c r="I329" s="38">
        <v>55.29</v>
      </c>
      <c r="J329" s="38">
        <v>55.29</v>
      </c>
    </row>
    <row r="330" spans="1:10" ht="26.1" customHeight="1" x14ac:dyDescent="0.2">
      <c r="A330" s="20" t="s">
        <v>1627</v>
      </c>
      <c r="B330" s="19" t="s">
        <v>1921</v>
      </c>
      <c r="C330" s="20" t="s">
        <v>18</v>
      </c>
      <c r="D330" s="20" t="s">
        <v>1922</v>
      </c>
      <c r="E330" s="155" t="s">
        <v>1573</v>
      </c>
      <c r="F330" s="155"/>
      <c r="G330" s="21" t="s">
        <v>25</v>
      </c>
      <c r="H330" s="37">
        <v>1</v>
      </c>
      <c r="I330" s="38">
        <v>208.57</v>
      </c>
      <c r="J330" s="38">
        <v>208.57</v>
      </c>
    </row>
    <row r="331" spans="1:10" ht="26.1" customHeight="1" x14ac:dyDescent="0.2">
      <c r="A331" s="23" t="s">
        <v>1676</v>
      </c>
      <c r="B331" s="22" t="s">
        <v>1923</v>
      </c>
      <c r="C331" s="23" t="s">
        <v>18</v>
      </c>
      <c r="D331" s="23" t="s">
        <v>1924</v>
      </c>
      <c r="E331" s="153" t="s">
        <v>1679</v>
      </c>
      <c r="F331" s="153"/>
      <c r="G331" s="24" t="s">
        <v>25</v>
      </c>
      <c r="H331" s="39">
        <v>1</v>
      </c>
      <c r="I331" s="40">
        <v>112.8</v>
      </c>
      <c r="J331" s="40">
        <v>112.8</v>
      </c>
    </row>
    <row r="332" spans="1:10" ht="24" customHeight="1" x14ac:dyDescent="0.2">
      <c r="A332" s="23" t="s">
        <v>1676</v>
      </c>
      <c r="B332" s="22" t="s">
        <v>1925</v>
      </c>
      <c r="C332" s="23" t="s">
        <v>18</v>
      </c>
      <c r="D332" s="23" t="s">
        <v>1926</v>
      </c>
      <c r="E332" s="153" t="s">
        <v>1679</v>
      </c>
      <c r="F332" s="153"/>
      <c r="G332" s="24" t="s">
        <v>89</v>
      </c>
      <c r="H332" s="39">
        <v>0.05</v>
      </c>
      <c r="I332" s="40">
        <v>35.619999999999997</v>
      </c>
      <c r="J332" s="40">
        <v>1.78</v>
      </c>
    </row>
    <row r="333" spans="1:10" ht="26.1" customHeight="1" x14ac:dyDescent="0.2">
      <c r="A333" s="23" t="s">
        <v>1676</v>
      </c>
      <c r="B333" s="22" t="s">
        <v>1927</v>
      </c>
      <c r="C333" s="23" t="s">
        <v>18</v>
      </c>
      <c r="D333" s="23" t="s">
        <v>1928</v>
      </c>
      <c r="E333" s="153" t="s">
        <v>1679</v>
      </c>
      <c r="F333" s="153"/>
      <c r="G333" s="24" t="s">
        <v>25</v>
      </c>
      <c r="H333" s="39">
        <v>2</v>
      </c>
      <c r="I333" s="40">
        <v>16.86</v>
      </c>
      <c r="J333" s="40">
        <v>33.72</v>
      </c>
    </row>
    <row r="334" spans="1:10" ht="39" customHeight="1" x14ac:dyDescent="0.2">
      <c r="A334" s="23" t="s">
        <v>1676</v>
      </c>
      <c r="B334" s="22" t="s">
        <v>1929</v>
      </c>
      <c r="C334" s="23" t="s">
        <v>18</v>
      </c>
      <c r="D334" s="23" t="s">
        <v>1896</v>
      </c>
      <c r="E334" s="153" t="s">
        <v>1744</v>
      </c>
      <c r="F334" s="153"/>
      <c r="G334" s="24" t="s">
        <v>25</v>
      </c>
      <c r="H334" s="39">
        <v>1</v>
      </c>
      <c r="I334" s="40">
        <v>26.65</v>
      </c>
      <c r="J334" s="40">
        <v>26.65</v>
      </c>
    </row>
    <row r="335" spans="1:10" ht="24" customHeight="1" x14ac:dyDescent="0.2">
      <c r="A335" s="23" t="s">
        <v>1676</v>
      </c>
      <c r="B335" s="22" t="s">
        <v>1899</v>
      </c>
      <c r="C335" s="23" t="s">
        <v>18</v>
      </c>
      <c r="D335" s="23" t="s">
        <v>1900</v>
      </c>
      <c r="E335" s="153" t="s">
        <v>1679</v>
      </c>
      <c r="F335" s="153"/>
      <c r="G335" s="24" t="s">
        <v>89</v>
      </c>
      <c r="H335" s="39">
        <v>5.0000000000000001E-3</v>
      </c>
      <c r="I335" s="40">
        <v>123.67</v>
      </c>
      <c r="J335" s="40">
        <v>0.61</v>
      </c>
    </row>
    <row r="336" spans="1:10" ht="39" customHeight="1" x14ac:dyDescent="0.2">
      <c r="A336" s="23" t="s">
        <v>1676</v>
      </c>
      <c r="B336" s="22" t="s">
        <v>1930</v>
      </c>
      <c r="C336" s="23" t="s">
        <v>18</v>
      </c>
      <c r="D336" s="23" t="s">
        <v>1931</v>
      </c>
      <c r="E336" s="153" t="s">
        <v>1744</v>
      </c>
      <c r="F336" s="153"/>
      <c r="G336" s="24" t="s">
        <v>25</v>
      </c>
      <c r="H336" s="39">
        <v>1</v>
      </c>
      <c r="I336" s="40">
        <v>177.69</v>
      </c>
      <c r="J336" s="40">
        <v>177.69</v>
      </c>
    </row>
    <row r="337" spans="1:10" x14ac:dyDescent="0.2">
      <c r="A337" s="41"/>
      <c r="B337" s="41"/>
      <c r="C337" s="41"/>
      <c r="D337" s="41"/>
      <c r="E337" s="41" t="s">
        <v>1692</v>
      </c>
      <c r="F337" s="46">
        <v>120.3</v>
      </c>
      <c r="G337" s="41" t="s">
        <v>1693</v>
      </c>
      <c r="H337" s="46">
        <v>0</v>
      </c>
      <c r="I337" s="41" t="s">
        <v>1694</v>
      </c>
      <c r="J337" s="46">
        <v>120.3</v>
      </c>
    </row>
    <row r="338" spans="1:10" ht="15" thickBot="1" x14ac:dyDescent="0.25">
      <c r="A338" s="41"/>
      <c r="B338" s="41"/>
      <c r="C338" s="41"/>
      <c r="D338" s="41"/>
      <c r="E338" s="41" t="s">
        <v>1695</v>
      </c>
      <c r="F338" s="46">
        <v>321.68</v>
      </c>
      <c r="G338" s="41"/>
      <c r="H338" s="152" t="s">
        <v>1696</v>
      </c>
      <c r="I338" s="152"/>
      <c r="J338" s="46">
        <v>1437.86</v>
      </c>
    </row>
    <row r="339" spans="1:10" ht="0.95" customHeight="1" thickTop="1" x14ac:dyDescent="0.2">
      <c r="A339" s="42"/>
      <c r="B339" s="42"/>
      <c r="C339" s="42"/>
      <c r="D339" s="42"/>
      <c r="E339" s="42"/>
      <c r="F339" s="42"/>
      <c r="G339" s="42"/>
      <c r="H339" s="42"/>
      <c r="I339" s="42"/>
      <c r="J339" s="42"/>
    </row>
    <row r="340" spans="1:10" ht="18" customHeight="1" x14ac:dyDescent="0.2">
      <c r="A340" s="17" t="s">
        <v>630</v>
      </c>
      <c r="B340" s="16" t="s">
        <v>3</v>
      </c>
      <c r="C340" s="17" t="s">
        <v>4</v>
      </c>
      <c r="D340" s="17" t="s">
        <v>5</v>
      </c>
      <c r="E340" s="151" t="s">
        <v>1547</v>
      </c>
      <c r="F340" s="151"/>
      <c r="G340" s="18" t="s">
        <v>6</v>
      </c>
      <c r="H340" s="16" t="s">
        <v>7</v>
      </c>
      <c r="I340" s="16" t="s">
        <v>8</v>
      </c>
      <c r="J340" s="16" t="s">
        <v>10</v>
      </c>
    </row>
    <row r="341" spans="1:10" ht="26.1" customHeight="1" x14ac:dyDescent="0.2">
      <c r="A341" s="32" t="s">
        <v>1626</v>
      </c>
      <c r="B341" s="33" t="s">
        <v>631</v>
      </c>
      <c r="C341" s="32" t="s">
        <v>23</v>
      </c>
      <c r="D341" s="32" t="s">
        <v>632</v>
      </c>
      <c r="E341" s="154" t="s">
        <v>1601</v>
      </c>
      <c r="F341" s="154"/>
      <c r="G341" s="34" t="s">
        <v>633</v>
      </c>
      <c r="H341" s="35">
        <v>1</v>
      </c>
      <c r="I341" s="36">
        <v>27.04</v>
      </c>
      <c r="J341" s="36">
        <v>27.04</v>
      </c>
    </row>
    <row r="342" spans="1:10" ht="24" customHeight="1" x14ac:dyDescent="0.2">
      <c r="A342" s="20" t="s">
        <v>1627</v>
      </c>
      <c r="B342" s="19" t="s">
        <v>1708</v>
      </c>
      <c r="C342" s="20" t="s">
        <v>18</v>
      </c>
      <c r="D342" s="20" t="s">
        <v>1709</v>
      </c>
      <c r="E342" s="155" t="s">
        <v>1639</v>
      </c>
      <c r="F342" s="155"/>
      <c r="G342" s="21" t="s">
        <v>1640</v>
      </c>
      <c r="H342" s="37">
        <v>0.08</v>
      </c>
      <c r="I342" s="38">
        <v>29.64</v>
      </c>
      <c r="J342" s="38">
        <v>2.37</v>
      </c>
    </row>
    <row r="343" spans="1:10" ht="24" customHeight="1" x14ac:dyDescent="0.2">
      <c r="A343" s="20" t="s">
        <v>1627</v>
      </c>
      <c r="B343" s="19" t="s">
        <v>1662</v>
      </c>
      <c r="C343" s="20" t="s">
        <v>18</v>
      </c>
      <c r="D343" s="20" t="s">
        <v>1663</v>
      </c>
      <c r="E343" s="155" t="s">
        <v>1639</v>
      </c>
      <c r="F343" s="155"/>
      <c r="G343" s="21" t="s">
        <v>1640</v>
      </c>
      <c r="H343" s="37">
        <v>0.08</v>
      </c>
      <c r="I343" s="38">
        <v>19.72</v>
      </c>
      <c r="J343" s="38">
        <v>1.57</v>
      </c>
    </row>
    <row r="344" spans="1:10" ht="24" customHeight="1" x14ac:dyDescent="0.2">
      <c r="A344" s="23" t="s">
        <v>1676</v>
      </c>
      <c r="B344" s="22" t="s">
        <v>1932</v>
      </c>
      <c r="C344" s="23" t="s">
        <v>18</v>
      </c>
      <c r="D344" s="23" t="s">
        <v>1933</v>
      </c>
      <c r="E344" s="153" t="s">
        <v>1679</v>
      </c>
      <c r="F344" s="153"/>
      <c r="G344" s="24" t="s">
        <v>29</v>
      </c>
      <c r="H344" s="39">
        <v>1.05</v>
      </c>
      <c r="I344" s="40">
        <v>22</v>
      </c>
      <c r="J344" s="40">
        <v>23.1</v>
      </c>
    </row>
    <row r="345" spans="1:10" x14ac:dyDescent="0.2">
      <c r="A345" s="41"/>
      <c r="B345" s="41"/>
      <c r="C345" s="41"/>
      <c r="D345" s="41"/>
      <c r="E345" s="41" t="s">
        <v>1692</v>
      </c>
      <c r="F345" s="46">
        <v>2.98</v>
      </c>
      <c r="G345" s="41" t="s">
        <v>1693</v>
      </c>
      <c r="H345" s="46">
        <v>0</v>
      </c>
      <c r="I345" s="41" t="s">
        <v>1694</v>
      </c>
      <c r="J345" s="46">
        <v>2.98</v>
      </c>
    </row>
    <row r="346" spans="1:10" ht="15" thickBot="1" x14ac:dyDescent="0.25">
      <c r="A346" s="41"/>
      <c r="B346" s="41"/>
      <c r="C346" s="41"/>
      <c r="D346" s="41"/>
      <c r="E346" s="41" t="s">
        <v>1695</v>
      </c>
      <c r="F346" s="46">
        <v>7.79</v>
      </c>
      <c r="G346" s="41"/>
      <c r="H346" s="152" t="s">
        <v>1696</v>
      </c>
      <c r="I346" s="152"/>
      <c r="J346" s="46">
        <v>34.83</v>
      </c>
    </row>
    <row r="347" spans="1:10" ht="0.95" customHeight="1" thickTop="1" x14ac:dyDescent="0.2">
      <c r="A347" s="42"/>
      <c r="B347" s="42"/>
      <c r="C347" s="42"/>
      <c r="D347" s="42"/>
      <c r="E347" s="42"/>
      <c r="F347" s="42"/>
      <c r="G347" s="42"/>
      <c r="H347" s="42"/>
      <c r="I347" s="42"/>
      <c r="J347" s="42"/>
    </row>
    <row r="348" spans="1:10" ht="18" customHeight="1" x14ac:dyDescent="0.2">
      <c r="A348" s="17" t="s">
        <v>642</v>
      </c>
      <c r="B348" s="16" t="s">
        <v>3</v>
      </c>
      <c r="C348" s="17" t="s">
        <v>4</v>
      </c>
      <c r="D348" s="17" t="s">
        <v>5</v>
      </c>
      <c r="E348" s="151" t="s">
        <v>1547</v>
      </c>
      <c r="F348" s="151"/>
      <c r="G348" s="18" t="s">
        <v>6</v>
      </c>
      <c r="H348" s="16" t="s">
        <v>7</v>
      </c>
      <c r="I348" s="16" t="s">
        <v>8</v>
      </c>
      <c r="J348" s="16" t="s">
        <v>10</v>
      </c>
    </row>
    <row r="349" spans="1:10" ht="26.1" customHeight="1" x14ac:dyDescent="0.2">
      <c r="A349" s="32" t="s">
        <v>1626</v>
      </c>
      <c r="B349" s="33" t="s">
        <v>643</v>
      </c>
      <c r="C349" s="32" t="s">
        <v>23</v>
      </c>
      <c r="D349" s="32" t="s">
        <v>644</v>
      </c>
      <c r="E349" s="154">
        <v>79</v>
      </c>
      <c r="F349" s="154"/>
      <c r="G349" s="34" t="s">
        <v>25</v>
      </c>
      <c r="H349" s="35">
        <v>1</v>
      </c>
      <c r="I349" s="36">
        <v>193.66</v>
      </c>
      <c r="J349" s="36">
        <v>193.66</v>
      </c>
    </row>
    <row r="350" spans="1:10" ht="24" customHeight="1" x14ac:dyDescent="0.2">
      <c r="A350" s="20" t="s">
        <v>1627</v>
      </c>
      <c r="B350" s="19" t="s">
        <v>1708</v>
      </c>
      <c r="C350" s="20" t="s">
        <v>18</v>
      </c>
      <c r="D350" s="20" t="s">
        <v>1709</v>
      </c>
      <c r="E350" s="155" t="s">
        <v>1639</v>
      </c>
      <c r="F350" s="155"/>
      <c r="G350" s="21" t="s">
        <v>1640</v>
      </c>
      <c r="H350" s="37">
        <v>2</v>
      </c>
      <c r="I350" s="38">
        <v>29.64</v>
      </c>
      <c r="J350" s="38">
        <v>59.28</v>
      </c>
    </row>
    <row r="351" spans="1:10" ht="24" customHeight="1" x14ac:dyDescent="0.2">
      <c r="A351" s="20" t="s">
        <v>1627</v>
      </c>
      <c r="B351" s="19" t="s">
        <v>1662</v>
      </c>
      <c r="C351" s="20" t="s">
        <v>18</v>
      </c>
      <c r="D351" s="20" t="s">
        <v>1663</v>
      </c>
      <c r="E351" s="155" t="s">
        <v>1639</v>
      </c>
      <c r="F351" s="155"/>
      <c r="G351" s="21" t="s">
        <v>1640</v>
      </c>
      <c r="H351" s="37">
        <v>2</v>
      </c>
      <c r="I351" s="38">
        <v>19.72</v>
      </c>
      <c r="J351" s="38">
        <v>39.44</v>
      </c>
    </row>
    <row r="352" spans="1:10" ht="26.1" customHeight="1" x14ac:dyDescent="0.2">
      <c r="A352" s="23" t="s">
        <v>1676</v>
      </c>
      <c r="B352" s="22" t="s">
        <v>1934</v>
      </c>
      <c r="C352" s="23" t="s">
        <v>1631</v>
      </c>
      <c r="D352" s="23" t="s">
        <v>1935</v>
      </c>
      <c r="E352" s="153" t="s">
        <v>1679</v>
      </c>
      <c r="F352" s="153"/>
      <c r="G352" s="24" t="s">
        <v>61</v>
      </c>
      <c r="H352" s="39">
        <v>1</v>
      </c>
      <c r="I352" s="40">
        <v>94.94</v>
      </c>
      <c r="J352" s="40">
        <v>94.94</v>
      </c>
    </row>
    <row r="353" spans="1:10" x14ac:dyDescent="0.2">
      <c r="A353" s="41"/>
      <c r="B353" s="41"/>
      <c r="C353" s="41"/>
      <c r="D353" s="41"/>
      <c r="E353" s="41" t="s">
        <v>1692</v>
      </c>
      <c r="F353" s="46">
        <v>74.599999999999994</v>
      </c>
      <c r="G353" s="41" t="s">
        <v>1693</v>
      </c>
      <c r="H353" s="46">
        <v>0</v>
      </c>
      <c r="I353" s="41" t="s">
        <v>1694</v>
      </c>
      <c r="J353" s="46">
        <v>74.599999999999994</v>
      </c>
    </row>
    <row r="354" spans="1:10" ht="15" thickBot="1" x14ac:dyDescent="0.25">
      <c r="A354" s="41"/>
      <c r="B354" s="41"/>
      <c r="C354" s="41"/>
      <c r="D354" s="41"/>
      <c r="E354" s="41" t="s">
        <v>1695</v>
      </c>
      <c r="F354" s="46">
        <v>55.81</v>
      </c>
      <c r="G354" s="41"/>
      <c r="H354" s="152" t="s">
        <v>1696</v>
      </c>
      <c r="I354" s="152"/>
      <c r="J354" s="46">
        <v>249.47</v>
      </c>
    </row>
    <row r="355" spans="1:10" ht="0.95" customHeight="1" thickTop="1" x14ac:dyDescent="0.2">
      <c r="A355" s="42"/>
      <c r="B355" s="42"/>
      <c r="C355" s="42"/>
      <c r="D355" s="42"/>
      <c r="E355" s="42"/>
      <c r="F355" s="42"/>
      <c r="G355" s="42"/>
      <c r="H355" s="42"/>
      <c r="I355" s="42"/>
      <c r="J355" s="42"/>
    </row>
    <row r="356" spans="1:10" ht="18" customHeight="1" x14ac:dyDescent="0.2">
      <c r="A356" s="17" t="s">
        <v>678</v>
      </c>
      <c r="B356" s="16" t="s">
        <v>3</v>
      </c>
      <c r="C356" s="17" t="s">
        <v>4</v>
      </c>
      <c r="D356" s="17" t="s">
        <v>5</v>
      </c>
      <c r="E356" s="151" t="s">
        <v>1547</v>
      </c>
      <c r="F356" s="151"/>
      <c r="G356" s="18" t="s">
        <v>6</v>
      </c>
      <c r="H356" s="16" t="s">
        <v>7</v>
      </c>
      <c r="I356" s="16" t="s">
        <v>8</v>
      </c>
      <c r="J356" s="16" t="s">
        <v>10</v>
      </c>
    </row>
    <row r="357" spans="1:10" ht="26.1" customHeight="1" x14ac:dyDescent="0.2">
      <c r="A357" s="32" t="s">
        <v>1626</v>
      </c>
      <c r="B357" s="33" t="s">
        <v>679</v>
      </c>
      <c r="C357" s="32" t="s">
        <v>23</v>
      </c>
      <c r="D357" s="32" t="s">
        <v>680</v>
      </c>
      <c r="E357" s="154">
        <v>86</v>
      </c>
      <c r="F357" s="154"/>
      <c r="G357" s="34" t="s">
        <v>61</v>
      </c>
      <c r="H357" s="35">
        <v>1</v>
      </c>
      <c r="I357" s="36">
        <v>74.69</v>
      </c>
      <c r="J357" s="36">
        <v>74.69</v>
      </c>
    </row>
    <row r="358" spans="1:10" ht="24" customHeight="1" x14ac:dyDescent="0.2">
      <c r="A358" s="20" t="s">
        <v>1627</v>
      </c>
      <c r="B358" s="19" t="s">
        <v>1662</v>
      </c>
      <c r="C358" s="20" t="s">
        <v>18</v>
      </c>
      <c r="D358" s="20" t="s">
        <v>1663</v>
      </c>
      <c r="E358" s="155" t="s">
        <v>1639</v>
      </c>
      <c r="F358" s="155"/>
      <c r="G358" s="21" t="s">
        <v>1640</v>
      </c>
      <c r="H358" s="37">
        <v>0.7</v>
      </c>
      <c r="I358" s="38">
        <v>19.72</v>
      </c>
      <c r="J358" s="38">
        <v>13.8</v>
      </c>
    </row>
    <row r="359" spans="1:10" ht="24" customHeight="1" x14ac:dyDescent="0.2">
      <c r="A359" s="20" t="s">
        <v>1627</v>
      </c>
      <c r="B359" s="19" t="s">
        <v>1708</v>
      </c>
      <c r="C359" s="20" t="s">
        <v>18</v>
      </c>
      <c r="D359" s="20" t="s">
        <v>1709</v>
      </c>
      <c r="E359" s="155" t="s">
        <v>1639</v>
      </c>
      <c r="F359" s="155"/>
      <c r="G359" s="21" t="s">
        <v>1640</v>
      </c>
      <c r="H359" s="37">
        <v>0.7</v>
      </c>
      <c r="I359" s="38">
        <v>29.64</v>
      </c>
      <c r="J359" s="38">
        <v>20.74</v>
      </c>
    </row>
    <row r="360" spans="1:10" ht="26.1" customHeight="1" x14ac:dyDescent="0.2">
      <c r="A360" s="23" t="s">
        <v>1676</v>
      </c>
      <c r="B360" s="22" t="s">
        <v>1936</v>
      </c>
      <c r="C360" s="23" t="s">
        <v>18</v>
      </c>
      <c r="D360" s="23" t="s">
        <v>1937</v>
      </c>
      <c r="E360" s="153" t="s">
        <v>1679</v>
      </c>
      <c r="F360" s="153"/>
      <c r="G360" s="24" t="s">
        <v>25</v>
      </c>
      <c r="H360" s="39">
        <v>1</v>
      </c>
      <c r="I360" s="40">
        <v>40.15</v>
      </c>
      <c r="J360" s="40">
        <v>40.15</v>
      </c>
    </row>
    <row r="361" spans="1:10" x14ac:dyDescent="0.2">
      <c r="A361" s="41"/>
      <c r="B361" s="41"/>
      <c r="C361" s="41"/>
      <c r="D361" s="41"/>
      <c r="E361" s="41" t="s">
        <v>1692</v>
      </c>
      <c r="F361" s="46">
        <v>26.1</v>
      </c>
      <c r="G361" s="41" t="s">
        <v>1693</v>
      </c>
      <c r="H361" s="46">
        <v>0</v>
      </c>
      <c r="I361" s="41" t="s">
        <v>1694</v>
      </c>
      <c r="J361" s="46">
        <v>26.1</v>
      </c>
    </row>
    <row r="362" spans="1:10" ht="15" thickBot="1" x14ac:dyDescent="0.25">
      <c r="A362" s="41"/>
      <c r="B362" s="41"/>
      <c r="C362" s="41"/>
      <c r="D362" s="41"/>
      <c r="E362" s="41" t="s">
        <v>1695</v>
      </c>
      <c r="F362" s="46">
        <v>21.52</v>
      </c>
      <c r="G362" s="41"/>
      <c r="H362" s="152" t="s">
        <v>1696</v>
      </c>
      <c r="I362" s="152"/>
      <c r="J362" s="46">
        <v>96.21</v>
      </c>
    </row>
    <row r="363" spans="1:10" ht="0.95" customHeight="1" thickTop="1" x14ac:dyDescent="0.2">
      <c r="A363" s="42"/>
      <c r="B363" s="42"/>
      <c r="C363" s="42"/>
      <c r="D363" s="42"/>
      <c r="E363" s="42"/>
      <c r="F363" s="42"/>
      <c r="G363" s="42"/>
      <c r="H363" s="42"/>
      <c r="I363" s="42"/>
      <c r="J363" s="42"/>
    </row>
    <row r="364" spans="1:10" ht="18" customHeight="1" x14ac:dyDescent="0.2">
      <c r="A364" s="17" t="s">
        <v>712</v>
      </c>
      <c r="B364" s="16" t="s">
        <v>3</v>
      </c>
      <c r="C364" s="17" t="s">
        <v>4</v>
      </c>
      <c r="D364" s="17" t="s">
        <v>5</v>
      </c>
      <c r="E364" s="151" t="s">
        <v>1547</v>
      </c>
      <c r="F364" s="151"/>
      <c r="G364" s="18" t="s">
        <v>6</v>
      </c>
      <c r="H364" s="16" t="s">
        <v>7</v>
      </c>
      <c r="I364" s="16" t="s">
        <v>8</v>
      </c>
      <c r="J364" s="16" t="s">
        <v>10</v>
      </c>
    </row>
    <row r="365" spans="1:10" ht="39" customHeight="1" x14ac:dyDescent="0.2">
      <c r="A365" s="32" t="s">
        <v>1626</v>
      </c>
      <c r="B365" s="33" t="s">
        <v>713</v>
      </c>
      <c r="C365" s="32" t="s">
        <v>23</v>
      </c>
      <c r="D365" s="32" t="s">
        <v>714</v>
      </c>
      <c r="E365" s="154" t="s">
        <v>1579</v>
      </c>
      <c r="F365" s="154"/>
      <c r="G365" s="34" t="s">
        <v>25</v>
      </c>
      <c r="H365" s="35">
        <v>1</v>
      </c>
      <c r="I365" s="36">
        <v>203.77</v>
      </c>
      <c r="J365" s="36">
        <v>203.77</v>
      </c>
    </row>
    <row r="366" spans="1:10" ht="51.95" customHeight="1" x14ac:dyDescent="0.2">
      <c r="A366" s="20" t="s">
        <v>1627</v>
      </c>
      <c r="B366" s="19" t="s">
        <v>1938</v>
      </c>
      <c r="C366" s="20" t="s">
        <v>18</v>
      </c>
      <c r="D366" s="20" t="s">
        <v>1939</v>
      </c>
      <c r="E366" s="155" t="s">
        <v>1578</v>
      </c>
      <c r="F366" s="155"/>
      <c r="G366" s="21" t="s">
        <v>37</v>
      </c>
      <c r="H366" s="37">
        <v>1.44E-2</v>
      </c>
      <c r="I366" s="38">
        <v>680.23</v>
      </c>
      <c r="J366" s="38">
        <v>9.7899999999999991</v>
      </c>
    </row>
    <row r="367" spans="1:10" ht="26.1" customHeight="1" x14ac:dyDescent="0.2">
      <c r="A367" s="20" t="s">
        <v>1627</v>
      </c>
      <c r="B367" s="19" t="s">
        <v>1940</v>
      </c>
      <c r="C367" s="20" t="s">
        <v>18</v>
      </c>
      <c r="D367" s="20" t="s">
        <v>1941</v>
      </c>
      <c r="E367" s="155" t="s">
        <v>1639</v>
      </c>
      <c r="F367" s="155"/>
      <c r="G367" s="21" t="s">
        <v>1640</v>
      </c>
      <c r="H367" s="37">
        <v>1.657</v>
      </c>
      <c r="I367" s="38">
        <v>21.05</v>
      </c>
      <c r="J367" s="38">
        <v>34.869999999999997</v>
      </c>
    </row>
    <row r="368" spans="1:10" ht="24" customHeight="1" x14ac:dyDescent="0.2">
      <c r="A368" s="20" t="s">
        <v>1627</v>
      </c>
      <c r="B368" s="19" t="s">
        <v>1708</v>
      </c>
      <c r="C368" s="20" t="s">
        <v>18</v>
      </c>
      <c r="D368" s="20" t="s">
        <v>1709</v>
      </c>
      <c r="E368" s="155" t="s">
        <v>1639</v>
      </c>
      <c r="F368" s="155"/>
      <c r="G368" s="21" t="s">
        <v>1640</v>
      </c>
      <c r="H368" s="37">
        <v>1.657</v>
      </c>
      <c r="I368" s="38">
        <v>29.64</v>
      </c>
      <c r="J368" s="38">
        <v>49.11</v>
      </c>
    </row>
    <row r="369" spans="1:10" ht="39" customHeight="1" x14ac:dyDescent="0.2">
      <c r="A369" s="23" t="s">
        <v>1676</v>
      </c>
      <c r="B369" s="22" t="s">
        <v>1942</v>
      </c>
      <c r="C369" s="23" t="s">
        <v>18</v>
      </c>
      <c r="D369" s="23" t="s">
        <v>1943</v>
      </c>
      <c r="E369" s="153" t="s">
        <v>1679</v>
      </c>
      <c r="F369" s="153"/>
      <c r="G369" s="24" t="s">
        <v>25</v>
      </c>
      <c r="H369" s="39">
        <v>1</v>
      </c>
      <c r="I369" s="40">
        <v>110</v>
      </c>
      <c r="J369" s="40">
        <v>110</v>
      </c>
    </row>
    <row r="370" spans="1:10" x14ac:dyDescent="0.2">
      <c r="A370" s="41"/>
      <c r="B370" s="41"/>
      <c r="C370" s="41"/>
      <c r="D370" s="41"/>
      <c r="E370" s="41" t="s">
        <v>1692</v>
      </c>
      <c r="F370" s="46">
        <v>66.02</v>
      </c>
      <c r="G370" s="41" t="s">
        <v>1693</v>
      </c>
      <c r="H370" s="46">
        <v>0</v>
      </c>
      <c r="I370" s="41" t="s">
        <v>1694</v>
      </c>
      <c r="J370" s="46">
        <v>66.02</v>
      </c>
    </row>
    <row r="371" spans="1:10" ht="15" thickBot="1" x14ac:dyDescent="0.25">
      <c r="A371" s="41"/>
      <c r="B371" s="41"/>
      <c r="C371" s="41"/>
      <c r="D371" s="41"/>
      <c r="E371" s="41" t="s">
        <v>1695</v>
      </c>
      <c r="F371" s="46">
        <v>58.72</v>
      </c>
      <c r="G371" s="41"/>
      <c r="H371" s="152" t="s">
        <v>1696</v>
      </c>
      <c r="I371" s="152"/>
      <c r="J371" s="46">
        <v>262.49</v>
      </c>
    </row>
    <row r="372" spans="1:10" ht="0.95" customHeight="1" thickTop="1" x14ac:dyDescent="0.2">
      <c r="A372" s="42"/>
      <c r="B372" s="42"/>
      <c r="C372" s="42"/>
      <c r="D372" s="42"/>
      <c r="E372" s="42"/>
      <c r="F372" s="42"/>
      <c r="G372" s="42"/>
      <c r="H372" s="42"/>
      <c r="I372" s="42"/>
      <c r="J372" s="42"/>
    </row>
    <row r="373" spans="1:10" ht="18" customHeight="1" x14ac:dyDescent="0.2">
      <c r="A373" s="17" t="s">
        <v>717</v>
      </c>
      <c r="B373" s="16" t="s">
        <v>3</v>
      </c>
      <c r="C373" s="17" t="s">
        <v>4</v>
      </c>
      <c r="D373" s="17" t="s">
        <v>5</v>
      </c>
      <c r="E373" s="151" t="s">
        <v>1547</v>
      </c>
      <c r="F373" s="151"/>
      <c r="G373" s="18" t="s">
        <v>6</v>
      </c>
      <c r="H373" s="16" t="s">
        <v>7</v>
      </c>
      <c r="I373" s="16" t="s">
        <v>8</v>
      </c>
      <c r="J373" s="16" t="s">
        <v>10</v>
      </c>
    </row>
    <row r="374" spans="1:10" ht="39" customHeight="1" x14ac:dyDescent="0.2">
      <c r="A374" s="32" t="s">
        <v>1626</v>
      </c>
      <c r="B374" s="33" t="s">
        <v>718</v>
      </c>
      <c r="C374" s="32" t="s">
        <v>23</v>
      </c>
      <c r="D374" s="32" t="s">
        <v>719</v>
      </c>
      <c r="E374" s="154" t="s">
        <v>1562</v>
      </c>
      <c r="F374" s="154"/>
      <c r="G374" s="34" t="s">
        <v>25</v>
      </c>
      <c r="H374" s="35">
        <v>1</v>
      </c>
      <c r="I374" s="36">
        <v>6600.88</v>
      </c>
      <c r="J374" s="36">
        <v>6600.88</v>
      </c>
    </row>
    <row r="375" spans="1:10" ht="24" customHeight="1" x14ac:dyDescent="0.2">
      <c r="A375" s="20" t="s">
        <v>1627</v>
      </c>
      <c r="B375" s="19" t="s">
        <v>1882</v>
      </c>
      <c r="C375" s="20" t="s">
        <v>18</v>
      </c>
      <c r="D375" s="20" t="s">
        <v>1883</v>
      </c>
      <c r="E375" s="155" t="s">
        <v>1884</v>
      </c>
      <c r="F375" s="155"/>
      <c r="G375" s="21" t="s">
        <v>37</v>
      </c>
      <c r="H375" s="37">
        <v>0.15</v>
      </c>
      <c r="I375" s="38">
        <v>78</v>
      </c>
      <c r="J375" s="38">
        <v>11.7</v>
      </c>
    </row>
    <row r="376" spans="1:10" ht="24" customHeight="1" x14ac:dyDescent="0.2">
      <c r="A376" s="20" t="s">
        <v>1627</v>
      </c>
      <c r="B376" s="19" t="s">
        <v>1708</v>
      </c>
      <c r="C376" s="20" t="s">
        <v>18</v>
      </c>
      <c r="D376" s="20" t="s">
        <v>1709</v>
      </c>
      <c r="E376" s="155" t="s">
        <v>1639</v>
      </c>
      <c r="F376" s="155"/>
      <c r="G376" s="21" t="s">
        <v>1640</v>
      </c>
      <c r="H376" s="37">
        <v>1.2</v>
      </c>
      <c r="I376" s="38">
        <v>29.64</v>
      </c>
      <c r="J376" s="38">
        <v>35.56</v>
      </c>
    </row>
    <row r="377" spans="1:10" ht="26.1" customHeight="1" x14ac:dyDescent="0.2">
      <c r="A377" s="20" t="s">
        <v>1627</v>
      </c>
      <c r="B377" s="19" t="s">
        <v>1940</v>
      </c>
      <c r="C377" s="20" t="s">
        <v>18</v>
      </c>
      <c r="D377" s="20" t="s">
        <v>1941</v>
      </c>
      <c r="E377" s="155" t="s">
        <v>1639</v>
      </c>
      <c r="F377" s="155"/>
      <c r="G377" s="21" t="s">
        <v>1640</v>
      </c>
      <c r="H377" s="37">
        <v>0.60938179999999997</v>
      </c>
      <c r="I377" s="38">
        <v>21.05</v>
      </c>
      <c r="J377" s="38">
        <v>12.82</v>
      </c>
    </row>
    <row r="378" spans="1:10" ht="26.1" customHeight="1" x14ac:dyDescent="0.2">
      <c r="A378" s="20" t="s">
        <v>1627</v>
      </c>
      <c r="B378" s="19" t="s">
        <v>1944</v>
      </c>
      <c r="C378" s="20" t="s">
        <v>18</v>
      </c>
      <c r="D378" s="20" t="s">
        <v>1945</v>
      </c>
      <c r="E378" s="155" t="s">
        <v>1578</v>
      </c>
      <c r="F378" s="155"/>
      <c r="G378" s="21" t="s">
        <v>37</v>
      </c>
      <c r="H378" s="37">
        <v>0.15</v>
      </c>
      <c r="I378" s="38">
        <v>672.02</v>
      </c>
      <c r="J378" s="38">
        <v>100.8</v>
      </c>
    </row>
    <row r="379" spans="1:10" ht="51.95" customHeight="1" x14ac:dyDescent="0.2">
      <c r="A379" s="23" t="s">
        <v>1676</v>
      </c>
      <c r="B379" s="22" t="s">
        <v>1946</v>
      </c>
      <c r="C379" s="23" t="s">
        <v>1631</v>
      </c>
      <c r="D379" s="23" t="s">
        <v>1947</v>
      </c>
      <c r="E379" s="153" t="s">
        <v>1679</v>
      </c>
      <c r="F379" s="153"/>
      <c r="G379" s="24" t="s">
        <v>1948</v>
      </c>
      <c r="H379" s="39">
        <v>1</v>
      </c>
      <c r="I379" s="40">
        <v>150.68</v>
      </c>
      <c r="J379" s="40">
        <v>150.68</v>
      </c>
    </row>
    <row r="380" spans="1:10" ht="78" customHeight="1" x14ac:dyDescent="0.2">
      <c r="A380" s="23" t="s">
        <v>1676</v>
      </c>
      <c r="B380" s="22" t="s">
        <v>1949</v>
      </c>
      <c r="C380" s="23" t="s">
        <v>1631</v>
      </c>
      <c r="D380" s="23" t="s">
        <v>1950</v>
      </c>
      <c r="E380" s="153" t="s">
        <v>1679</v>
      </c>
      <c r="F380" s="153"/>
      <c r="G380" s="24" t="s">
        <v>61</v>
      </c>
      <c r="H380" s="39">
        <v>4</v>
      </c>
      <c r="I380" s="40">
        <v>1085.1199999999999</v>
      </c>
      <c r="J380" s="40">
        <v>4340.4799999999996</v>
      </c>
    </row>
    <row r="381" spans="1:10" ht="24" customHeight="1" x14ac:dyDescent="0.2">
      <c r="A381" s="23" t="s">
        <v>1676</v>
      </c>
      <c r="B381" s="22" t="s">
        <v>1951</v>
      </c>
      <c r="C381" s="23" t="s">
        <v>18</v>
      </c>
      <c r="D381" s="23" t="s">
        <v>1952</v>
      </c>
      <c r="E381" s="153" t="s">
        <v>1679</v>
      </c>
      <c r="F381" s="153"/>
      <c r="G381" s="24" t="s">
        <v>29</v>
      </c>
      <c r="H381" s="39">
        <v>6</v>
      </c>
      <c r="I381" s="40">
        <v>46.19</v>
      </c>
      <c r="J381" s="40">
        <v>277.14</v>
      </c>
    </row>
    <row r="382" spans="1:10" ht="26.1" customHeight="1" x14ac:dyDescent="0.2">
      <c r="A382" s="23" t="s">
        <v>1676</v>
      </c>
      <c r="B382" s="22" t="s">
        <v>1953</v>
      </c>
      <c r="C382" s="23" t="s">
        <v>1631</v>
      </c>
      <c r="D382" s="23" t="s">
        <v>1954</v>
      </c>
      <c r="E382" s="153" t="s">
        <v>1679</v>
      </c>
      <c r="F382" s="153"/>
      <c r="G382" s="24" t="s">
        <v>61</v>
      </c>
      <c r="H382" s="39">
        <v>4</v>
      </c>
      <c r="I382" s="40">
        <v>57.19</v>
      </c>
      <c r="J382" s="40">
        <v>228.76</v>
      </c>
    </row>
    <row r="383" spans="1:10" ht="26.1" customHeight="1" x14ac:dyDescent="0.2">
      <c r="A383" s="23" t="s">
        <v>1676</v>
      </c>
      <c r="B383" s="22" t="s">
        <v>1955</v>
      </c>
      <c r="C383" s="23" t="s">
        <v>18</v>
      </c>
      <c r="D383" s="23" t="s">
        <v>1956</v>
      </c>
      <c r="E383" s="153" t="s">
        <v>1679</v>
      </c>
      <c r="F383" s="153"/>
      <c r="G383" s="24" t="s">
        <v>25</v>
      </c>
      <c r="H383" s="39">
        <v>0.66</v>
      </c>
      <c r="I383" s="40">
        <v>1664.28</v>
      </c>
      <c r="J383" s="40">
        <v>1098.42</v>
      </c>
    </row>
    <row r="384" spans="1:10" ht="39" customHeight="1" x14ac:dyDescent="0.2">
      <c r="A384" s="23" t="s">
        <v>1676</v>
      </c>
      <c r="B384" s="22" t="s">
        <v>1957</v>
      </c>
      <c r="C384" s="23" t="s">
        <v>18</v>
      </c>
      <c r="D384" s="23" t="s">
        <v>1958</v>
      </c>
      <c r="E384" s="153" t="s">
        <v>1679</v>
      </c>
      <c r="F384" s="153"/>
      <c r="G384" s="24" t="s">
        <v>25</v>
      </c>
      <c r="H384" s="39">
        <v>4</v>
      </c>
      <c r="I384" s="40">
        <v>86.13</v>
      </c>
      <c r="J384" s="40">
        <v>344.52</v>
      </c>
    </row>
    <row r="385" spans="1:10" x14ac:dyDescent="0.2">
      <c r="A385" s="41"/>
      <c r="B385" s="41"/>
      <c r="C385" s="41"/>
      <c r="D385" s="41"/>
      <c r="E385" s="41" t="s">
        <v>1692</v>
      </c>
      <c r="F385" s="46">
        <v>63.19</v>
      </c>
      <c r="G385" s="41" t="s">
        <v>1693</v>
      </c>
      <c r="H385" s="46">
        <v>0</v>
      </c>
      <c r="I385" s="41" t="s">
        <v>1694</v>
      </c>
      <c r="J385" s="46">
        <v>63.19</v>
      </c>
    </row>
    <row r="386" spans="1:10" ht="15" thickBot="1" x14ac:dyDescent="0.25">
      <c r="A386" s="41"/>
      <c r="B386" s="41"/>
      <c r="C386" s="41"/>
      <c r="D386" s="41"/>
      <c r="E386" s="41" t="s">
        <v>1695</v>
      </c>
      <c r="F386" s="46">
        <v>1902.37</v>
      </c>
      <c r="G386" s="41"/>
      <c r="H386" s="152" t="s">
        <v>1696</v>
      </c>
      <c r="I386" s="152"/>
      <c r="J386" s="46">
        <v>8503.25</v>
      </c>
    </row>
    <row r="387" spans="1:10" ht="0.95" customHeight="1" thickTop="1" x14ac:dyDescent="0.2">
      <c r="A387" s="42"/>
      <c r="B387" s="42"/>
      <c r="C387" s="42"/>
      <c r="D387" s="42"/>
      <c r="E387" s="42"/>
      <c r="F387" s="42"/>
      <c r="G387" s="42"/>
      <c r="H387" s="42"/>
      <c r="I387" s="42"/>
      <c r="J387" s="42"/>
    </row>
    <row r="388" spans="1:10" ht="18" customHeight="1" x14ac:dyDescent="0.2">
      <c r="A388" s="17" t="s">
        <v>720</v>
      </c>
      <c r="B388" s="16" t="s">
        <v>3</v>
      </c>
      <c r="C388" s="17" t="s">
        <v>4</v>
      </c>
      <c r="D388" s="17" t="s">
        <v>5</v>
      </c>
      <c r="E388" s="151" t="s">
        <v>1547</v>
      </c>
      <c r="F388" s="151"/>
      <c r="G388" s="18" t="s">
        <v>6</v>
      </c>
      <c r="H388" s="16" t="s">
        <v>7</v>
      </c>
      <c r="I388" s="16" t="s">
        <v>8</v>
      </c>
      <c r="J388" s="16" t="s">
        <v>10</v>
      </c>
    </row>
    <row r="389" spans="1:10" ht="26.1" customHeight="1" x14ac:dyDescent="0.2">
      <c r="A389" s="32" t="s">
        <v>1626</v>
      </c>
      <c r="B389" s="33" t="s">
        <v>721</v>
      </c>
      <c r="C389" s="32" t="s">
        <v>23</v>
      </c>
      <c r="D389" s="32" t="s">
        <v>722</v>
      </c>
      <c r="E389" s="154" t="s">
        <v>1601</v>
      </c>
      <c r="F389" s="154"/>
      <c r="G389" s="34" t="s">
        <v>25</v>
      </c>
      <c r="H389" s="35">
        <v>1</v>
      </c>
      <c r="I389" s="36">
        <v>16.91</v>
      </c>
      <c r="J389" s="36">
        <v>16.91</v>
      </c>
    </row>
    <row r="390" spans="1:10" ht="24" customHeight="1" x14ac:dyDescent="0.2">
      <c r="A390" s="20" t="s">
        <v>1627</v>
      </c>
      <c r="B390" s="19" t="s">
        <v>1662</v>
      </c>
      <c r="C390" s="20" t="s">
        <v>18</v>
      </c>
      <c r="D390" s="20" t="s">
        <v>1663</v>
      </c>
      <c r="E390" s="155" t="s">
        <v>1639</v>
      </c>
      <c r="F390" s="155"/>
      <c r="G390" s="21" t="s">
        <v>1640</v>
      </c>
      <c r="H390" s="37">
        <v>0.15</v>
      </c>
      <c r="I390" s="38">
        <v>19.72</v>
      </c>
      <c r="J390" s="38">
        <v>2.95</v>
      </c>
    </row>
    <row r="391" spans="1:10" ht="24" customHeight="1" x14ac:dyDescent="0.2">
      <c r="A391" s="20" t="s">
        <v>1627</v>
      </c>
      <c r="B391" s="19" t="s">
        <v>1708</v>
      </c>
      <c r="C391" s="20" t="s">
        <v>18</v>
      </c>
      <c r="D391" s="20" t="s">
        <v>1709</v>
      </c>
      <c r="E391" s="155" t="s">
        <v>1639</v>
      </c>
      <c r="F391" s="155"/>
      <c r="G391" s="21" t="s">
        <v>1640</v>
      </c>
      <c r="H391" s="37">
        <v>0.15</v>
      </c>
      <c r="I391" s="38">
        <v>29.64</v>
      </c>
      <c r="J391" s="38">
        <v>4.4400000000000004</v>
      </c>
    </row>
    <row r="392" spans="1:10" ht="26.1" customHeight="1" x14ac:dyDescent="0.2">
      <c r="A392" s="23" t="s">
        <v>1676</v>
      </c>
      <c r="B392" s="22" t="s">
        <v>1959</v>
      </c>
      <c r="C392" s="23" t="s">
        <v>18</v>
      </c>
      <c r="D392" s="23" t="s">
        <v>1960</v>
      </c>
      <c r="E392" s="153" t="s">
        <v>1679</v>
      </c>
      <c r="F392" s="153"/>
      <c r="G392" s="24" t="s">
        <v>25</v>
      </c>
      <c r="H392" s="39">
        <v>1</v>
      </c>
      <c r="I392" s="40">
        <v>9.52</v>
      </c>
      <c r="J392" s="40">
        <v>9.52</v>
      </c>
    </row>
    <row r="393" spans="1:10" x14ac:dyDescent="0.2">
      <c r="A393" s="41"/>
      <c r="B393" s="41"/>
      <c r="C393" s="41"/>
      <c r="D393" s="41"/>
      <c r="E393" s="41" t="s">
        <v>1692</v>
      </c>
      <c r="F393" s="46">
        <v>5.59</v>
      </c>
      <c r="G393" s="41" t="s">
        <v>1693</v>
      </c>
      <c r="H393" s="46">
        <v>0</v>
      </c>
      <c r="I393" s="41" t="s">
        <v>1694</v>
      </c>
      <c r="J393" s="46">
        <v>5.59</v>
      </c>
    </row>
    <row r="394" spans="1:10" ht="15" thickBot="1" x14ac:dyDescent="0.25">
      <c r="A394" s="41"/>
      <c r="B394" s="41"/>
      <c r="C394" s="41"/>
      <c r="D394" s="41"/>
      <c r="E394" s="41" t="s">
        <v>1695</v>
      </c>
      <c r="F394" s="46">
        <v>4.87</v>
      </c>
      <c r="G394" s="41"/>
      <c r="H394" s="152" t="s">
        <v>1696</v>
      </c>
      <c r="I394" s="152"/>
      <c r="J394" s="46">
        <v>21.78</v>
      </c>
    </row>
    <row r="395" spans="1:10" ht="0.95" customHeight="1" thickTop="1" x14ac:dyDescent="0.2">
      <c r="A395" s="42"/>
      <c r="B395" s="42"/>
      <c r="C395" s="42"/>
      <c r="D395" s="42"/>
      <c r="E395" s="42"/>
      <c r="F395" s="42"/>
      <c r="G395" s="42"/>
      <c r="H395" s="42"/>
      <c r="I395" s="42"/>
      <c r="J395" s="42"/>
    </row>
    <row r="396" spans="1:10" ht="18" customHeight="1" x14ac:dyDescent="0.2">
      <c r="A396" s="17" t="s">
        <v>723</v>
      </c>
      <c r="B396" s="16" t="s">
        <v>3</v>
      </c>
      <c r="C396" s="17" t="s">
        <v>4</v>
      </c>
      <c r="D396" s="17" t="s">
        <v>5</v>
      </c>
      <c r="E396" s="151" t="s">
        <v>1547</v>
      </c>
      <c r="F396" s="151"/>
      <c r="G396" s="18" t="s">
        <v>6</v>
      </c>
      <c r="H396" s="16" t="s">
        <v>7</v>
      </c>
      <c r="I396" s="16" t="s">
        <v>8</v>
      </c>
      <c r="J396" s="16" t="s">
        <v>10</v>
      </c>
    </row>
    <row r="397" spans="1:10" ht="26.1" customHeight="1" x14ac:dyDescent="0.2">
      <c r="A397" s="32" t="s">
        <v>1626</v>
      </c>
      <c r="B397" s="33" t="s">
        <v>724</v>
      </c>
      <c r="C397" s="32" t="s">
        <v>23</v>
      </c>
      <c r="D397" s="32" t="s">
        <v>725</v>
      </c>
      <c r="E397" s="154">
        <v>84</v>
      </c>
      <c r="F397" s="154"/>
      <c r="G397" s="34" t="s">
        <v>61</v>
      </c>
      <c r="H397" s="35">
        <v>1</v>
      </c>
      <c r="I397" s="36">
        <v>303.33</v>
      </c>
      <c r="J397" s="36">
        <v>303.33</v>
      </c>
    </row>
    <row r="398" spans="1:10" ht="24" customHeight="1" x14ac:dyDescent="0.2">
      <c r="A398" s="20" t="s">
        <v>1627</v>
      </c>
      <c r="B398" s="19" t="s">
        <v>1708</v>
      </c>
      <c r="C398" s="20" t="s">
        <v>18</v>
      </c>
      <c r="D398" s="20" t="s">
        <v>1709</v>
      </c>
      <c r="E398" s="155" t="s">
        <v>1639</v>
      </c>
      <c r="F398" s="155"/>
      <c r="G398" s="21" t="s">
        <v>1640</v>
      </c>
      <c r="H398" s="37">
        <v>0.5</v>
      </c>
      <c r="I398" s="38">
        <v>29.64</v>
      </c>
      <c r="J398" s="38">
        <v>14.82</v>
      </c>
    </row>
    <row r="399" spans="1:10" ht="24" customHeight="1" x14ac:dyDescent="0.2">
      <c r="A399" s="20" t="s">
        <v>1627</v>
      </c>
      <c r="B399" s="19" t="s">
        <v>1662</v>
      </c>
      <c r="C399" s="20" t="s">
        <v>18</v>
      </c>
      <c r="D399" s="20" t="s">
        <v>1663</v>
      </c>
      <c r="E399" s="155" t="s">
        <v>1639</v>
      </c>
      <c r="F399" s="155"/>
      <c r="G399" s="21" t="s">
        <v>1640</v>
      </c>
      <c r="H399" s="37">
        <v>0.5</v>
      </c>
      <c r="I399" s="38">
        <v>19.72</v>
      </c>
      <c r="J399" s="38">
        <v>9.86</v>
      </c>
    </row>
    <row r="400" spans="1:10" ht="26.1" customHeight="1" x14ac:dyDescent="0.2">
      <c r="A400" s="23" t="s">
        <v>1676</v>
      </c>
      <c r="B400" s="22" t="s">
        <v>1961</v>
      </c>
      <c r="C400" s="23" t="s">
        <v>1631</v>
      </c>
      <c r="D400" s="23" t="s">
        <v>1962</v>
      </c>
      <c r="E400" s="153" t="s">
        <v>1679</v>
      </c>
      <c r="F400" s="153"/>
      <c r="G400" s="24" t="s">
        <v>61</v>
      </c>
      <c r="H400" s="39">
        <v>1</v>
      </c>
      <c r="I400" s="40">
        <v>247</v>
      </c>
      <c r="J400" s="40">
        <v>247</v>
      </c>
    </row>
    <row r="401" spans="1:10" ht="26.1" customHeight="1" x14ac:dyDescent="0.2">
      <c r="A401" s="23" t="s">
        <v>1676</v>
      </c>
      <c r="B401" s="22" t="s">
        <v>1963</v>
      </c>
      <c r="C401" s="23" t="s">
        <v>1631</v>
      </c>
      <c r="D401" s="23" t="s">
        <v>1964</v>
      </c>
      <c r="E401" s="153" t="s">
        <v>1679</v>
      </c>
      <c r="F401" s="153"/>
      <c r="G401" s="24" t="s">
        <v>61</v>
      </c>
      <c r="H401" s="39">
        <v>1</v>
      </c>
      <c r="I401" s="40">
        <v>31.65</v>
      </c>
      <c r="J401" s="40">
        <v>31.65</v>
      </c>
    </row>
    <row r="402" spans="1:10" x14ac:dyDescent="0.2">
      <c r="A402" s="41"/>
      <c r="B402" s="41"/>
      <c r="C402" s="41"/>
      <c r="D402" s="41"/>
      <c r="E402" s="41" t="s">
        <v>1692</v>
      </c>
      <c r="F402" s="46">
        <v>18.64</v>
      </c>
      <c r="G402" s="41" t="s">
        <v>1693</v>
      </c>
      <c r="H402" s="46">
        <v>0</v>
      </c>
      <c r="I402" s="41" t="s">
        <v>1694</v>
      </c>
      <c r="J402" s="46">
        <v>18.64</v>
      </c>
    </row>
    <row r="403" spans="1:10" ht="15" thickBot="1" x14ac:dyDescent="0.25">
      <c r="A403" s="41"/>
      <c r="B403" s="41"/>
      <c r="C403" s="41"/>
      <c r="D403" s="41"/>
      <c r="E403" s="41" t="s">
        <v>1695</v>
      </c>
      <c r="F403" s="46">
        <v>87.41</v>
      </c>
      <c r="G403" s="41"/>
      <c r="H403" s="152" t="s">
        <v>1696</v>
      </c>
      <c r="I403" s="152"/>
      <c r="J403" s="46">
        <v>390.74</v>
      </c>
    </row>
    <row r="404" spans="1:10" ht="0.95" customHeight="1" thickTop="1" x14ac:dyDescent="0.2">
      <c r="A404" s="42"/>
      <c r="B404" s="42"/>
      <c r="C404" s="42"/>
      <c r="D404" s="42"/>
      <c r="E404" s="42"/>
      <c r="F404" s="42"/>
      <c r="G404" s="42"/>
      <c r="H404" s="42"/>
      <c r="I404" s="42"/>
      <c r="J404" s="42"/>
    </row>
    <row r="405" spans="1:10" ht="18" customHeight="1" x14ac:dyDescent="0.2">
      <c r="A405" s="17" t="s">
        <v>729</v>
      </c>
      <c r="B405" s="16" t="s">
        <v>3</v>
      </c>
      <c r="C405" s="17" t="s">
        <v>4</v>
      </c>
      <c r="D405" s="17" t="s">
        <v>5</v>
      </c>
      <c r="E405" s="151" t="s">
        <v>1547</v>
      </c>
      <c r="F405" s="151"/>
      <c r="G405" s="18" t="s">
        <v>6</v>
      </c>
      <c r="H405" s="16" t="s">
        <v>7</v>
      </c>
      <c r="I405" s="16" t="s">
        <v>8</v>
      </c>
      <c r="J405" s="16" t="s">
        <v>10</v>
      </c>
    </row>
    <row r="406" spans="1:10" ht="26.1" customHeight="1" x14ac:dyDescent="0.2">
      <c r="A406" s="32" t="s">
        <v>1626</v>
      </c>
      <c r="B406" s="33" t="s">
        <v>730</v>
      </c>
      <c r="C406" s="32" t="s">
        <v>23</v>
      </c>
      <c r="D406" s="32" t="s">
        <v>731</v>
      </c>
      <c r="E406" s="154" t="s">
        <v>1587</v>
      </c>
      <c r="F406" s="154"/>
      <c r="G406" s="34" t="s">
        <v>25</v>
      </c>
      <c r="H406" s="35">
        <v>1</v>
      </c>
      <c r="I406" s="36">
        <v>126.12</v>
      </c>
      <c r="J406" s="36">
        <v>126.12</v>
      </c>
    </row>
    <row r="407" spans="1:10" ht="24" customHeight="1" x14ac:dyDescent="0.2">
      <c r="A407" s="20" t="s">
        <v>1627</v>
      </c>
      <c r="B407" s="19" t="s">
        <v>1708</v>
      </c>
      <c r="C407" s="20" t="s">
        <v>18</v>
      </c>
      <c r="D407" s="20" t="s">
        <v>1709</v>
      </c>
      <c r="E407" s="155" t="s">
        <v>1639</v>
      </c>
      <c r="F407" s="155"/>
      <c r="G407" s="21" t="s">
        <v>1640</v>
      </c>
      <c r="H407" s="37">
        <v>0.54395039999999995</v>
      </c>
      <c r="I407" s="38">
        <v>29.64</v>
      </c>
      <c r="J407" s="38">
        <v>16.12</v>
      </c>
    </row>
    <row r="408" spans="1:10" ht="26.1" customHeight="1" x14ac:dyDescent="0.2">
      <c r="A408" s="20" t="s">
        <v>1627</v>
      </c>
      <c r="B408" s="19" t="s">
        <v>1940</v>
      </c>
      <c r="C408" s="20" t="s">
        <v>18</v>
      </c>
      <c r="D408" s="20" t="s">
        <v>1941</v>
      </c>
      <c r="E408" s="155" t="s">
        <v>1639</v>
      </c>
      <c r="F408" s="155"/>
      <c r="G408" s="21" t="s">
        <v>1640</v>
      </c>
      <c r="H408" s="37">
        <v>0.16998450000000001</v>
      </c>
      <c r="I408" s="38">
        <v>21.05</v>
      </c>
      <c r="J408" s="38">
        <v>3.57</v>
      </c>
    </row>
    <row r="409" spans="1:10" ht="39" customHeight="1" x14ac:dyDescent="0.2">
      <c r="A409" s="23" t="s">
        <v>1676</v>
      </c>
      <c r="B409" s="22" t="s">
        <v>1965</v>
      </c>
      <c r="C409" s="23" t="s">
        <v>18</v>
      </c>
      <c r="D409" s="23" t="s">
        <v>1966</v>
      </c>
      <c r="E409" s="153" t="s">
        <v>1679</v>
      </c>
      <c r="F409" s="153"/>
      <c r="G409" s="24" t="s">
        <v>25</v>
      </c>
      <c r="H409" s="39">
        <v>1</v>
      </c>
      <c r="I409" s="40">
        <v>98.43</v>
      </c>
      <c r="J409" s="40">
        <v>98.43</v>
      </c>
    </row>
    <row r="410" spans="1:10" ht="24" customHeight="1" x14ac:dyDescent="0.2">
      <c r="A410" s="23" t="s">
        <v>1676</v>
      </c>
      <c r="B410" s="22" t="s">
        <v>1967</v>
      </c>
      <c r="C410" s="23" t="s">
        <v>18</v>
      </c>
      <c r="D410" s="23" t="s">
        <v>1968</v>
      </c>
      <c r="E410" s="153" t="s">
        <v>1679</v>
      </c>
      <c r="F410" s="153"/>
      <c r="G410" s="24" t="s">
        <v>25</v>
      </c>
      <c r="H410" s="39">
        <v>1</v>
      </c>
      <c r="I410" s="40">
        <v>8</v>
      </c>
      <c r="J410" s="40">
        <v>8</v>
      </c>
    </row>
    <row r="411" spans="1:10" x14ac:dyDescent="0.2">
      <c r="A411" s="41"/>
      <c r="B411" s="41"/>
      <c r="C411" s="41"/>
      <c r="D411" s="41"/>
      <c r="E411" s="41" t="s">
        <v>1692</v>
      </c>
      <c r="F411" s="46">
        <v>15.35</v>
      </c>
      <c r="G411" s="41" t="s">
        <v>1693</v>
      </c>
      <c r="H411" s="46">
        <v>0</v>
      </c>
      <c r="I411" s="41" t="s">
        <v>1694</v>
      </c>
      <c r="J411" s="46">
        <v>15.35</v>
      </c>
    </row>
    <row r="412" spans="1:10" ht="15" thickBot="1" x14ac:dyDescent="0.25">
      <c r="A412" s="41"/>
      <c r="B412" s="41"/>
      <c r="C412" s="41"/>
      <c r="D412" s="41"/>
      <c r="E412" s="41" t="s">
        <v>1695</v>
      </c>
      <c r="F412" s="46">
        <v>36.340000000000003</v>
      </c>
      <c r="G412" s="41"/>
      <c r="H412" s="152" t="s">
        <v>1696</v>
      </c>
      <c r="I412" s="152"/>
      <c r="J412" s="46">
        <v>162.46</v>
      </c>
    </row>
    <row r="413" spans="1:10" ht="0.95" customHeight="1" thickTop="1" x14ac:dyDescent="0.2">
      <c r="A413" s="42"/>
      <c r="B413" s="42"/>
      <c r="C413" s="42"/>
      <c r="D413" s="42"/>
      <c r="E413" s="42"/>
      <c r="F413" s="42"/>
      <c r="G413" s="42"/>
      <c r="H413" s="42"/>
      <c r="I413" s="42"/>
      <c r="J413" s="42"/>
    </row>
    <row r="414" spans="1:10" ht="18" customHeight="1" x14ac:dyDescent="0.2">
      <c r="A414" s="17" t="s">
        <v>734</v>
      </c>
      <c r="B414" s="16" t="s">
        <v>3</v>
      </c>
      <c r="C414" s="17" t="s">
        <v>4</v>
      </c>
      <c r="D414" s="17" t="s">
        <v>5</v>
      </c>
      <c r="E414" s="151" t="s">
        <v>1547</v>
      </c>
      <c r="F414" s="151"/>
      <c r="G414" s="18" t="s">
        <v>6</v>
      </c>
      <c r="H414" s="16" t="s">
        <v>7</v>
      </c>
      <c r="I414" s="16" t="s">
        <v>8</v>
      </c>
      <c r="J414" s="16" t="s">
        <v>10</v>
      </c>
    </row>
    <row r="415" spans="1:10" ht="24" customHeight="1" x14ac:dyDescent="0.2">
      <c r="A415" s="32" t="s">
        <v>1626</v>
      </c>
      <c r="B415" s="33" t="s">
        <v>735</v>
      </c>
      <c r="C415" s="32" t="s">
        <v>23</v>
      </c>
      <c r="D415" s="32" t="s">
        <v>736</v>
      </c>
      <c r="E415" s="154" t="s">
        <v>1601</v>
      </c>
      <c r="F415" s="154"/>
      <c r="G415" s="34" t="s">
        <v>61</v>
      </c>
      <c r="H415" s="35">
        <v>1</v>
      </c>
      <c r="I415" s="36">
        <v>6.21</v>
      </c>
      <c r="J415" s="36">
        <v>6.21</v>
      </c>
    </row>
    <row r="416" spans="1:10" ht="24" customHeight="1" x14ac:dyDescent="0.2">
      <c r="A416" s="20" t="s">
        <v>1627</v>
      </c>
      <c r="B416" s="19" t="s">
        <v>1708</v>
      </c>
      <c r="C416" s="20" t="s">
        <v>18</v>
      </c>
      <c r="D416" s="20" t="s">
        <v>1709</v>
      </c>
      <c r="E416" s="155" t="s">
        <v>1639</v>
      </c>
      <c r="F416" s="155"/>
      <c r="G416" s="21" t="s">
        <v>1640</v>
      </c>
      <c r="H416" s="37">
        <v>0.1</v>
      </c>
      <c r="I416" s="38">
        <v>29.64</v>
      </c>
      <c r="J416" s="38">
        <v>2.96</v>
      </c>
    </row>
    <row r="417" spans="1:10" ht="26.1" customHeight="1" x14ac:dyDescent="0.2">
      <c r="A417" s="23" t="s">
        <v>1676</v>
      </c>
      <c r="B417" s="22" t="s">
        <v>1969</v>
      </c>
      <c r="C417" s="23" t="s">
        <v>18</v>
      </c>
      <c r="D417" s="23" t="s">
        <v>1970</v>
      </c>
      <c r="E417" s="153" t="s">
        <v>1679</v>
      </c>
      <c r="F417" s="153"/>
      <c r="G417" s="24" t="s">
        <v>25</v>
      </c>
      <c r="H417" s="39">
        <v>1</v>
      </c>
      <c r="I417" s="40">
        <v>3.25</v>
      </c>
      <c r="J417" s="40">
        <v>3.25</v>
      </c>
    </row>
    <row r="418" spans="1:10" x14ac:dyDescent="0.2">
      <c r="A418" s="41"/>
      <c r="B418" s="41"/>
      <c r="C418" s="41"/>
      <c r="D418" s="41"/>
      <c r="E418" s="41" t="s">
        <v>1692</v>
      </c>
      <c r="F418" s="46">
        <v>2.35</v>
      </c>
      <c r="G418" s="41" t="s">
        <v>1693</v>
      </c>
      <c r="H418" s="46">
        <v>0</v>
      </c>
      <c r="I418" s="41" t="s">
        <v>1694</v>
      </c>
      <c r="J418" s="46">
        <v>2.35</v>
      </c>
    </row>
    <row r="419" spans="1:10" ht="15" thickBot="1" x14ac:dyDescent="0.25">
      <c r="A419" s="41"/>
      <c r="B419" s="41"/>
      <c r="C419" s="41"/>
      <c r="D419" s="41"/>
      <c r="E419" s="41" t="s">
        <v>1695</v>
      </c>
      <c r="F419" s="46">
        <v>1.78</v>
      </c>
      <c r="G419" s="41"/>
      <c r="H419" s="152" t="s">
        <v>1696</v>
      </c>
      <c r="I419" s="152"/>
      <c r="J419" s="46">
        <v>7.99</v>
      </c>
    </row>
    <row r="420" spans="1:10" ht="0.95" customHeight="1" thickTop="1" x14ac:dyDescent="0.2">
      <c r="A420" s="42"/>
      <c r="B420" s="42"/>
      <c r="C420" s="42"/>
      <c r="D420" s="42"/>
      <c r="E420" s="42"/>
      <c r="F420" s="42"/>
      <c r="G420" s="42"/>
      <c r="H420" s="42"/>
      <c r="I420" s="42"/>
      <c r="J420" s="42"/>
    </row>
    <row r="421" spans="1:10" ht="18" customHeight="1" x14ac:dyDescent="0.2">
      <c r="A421" s="17" t="s">
        <v>737</v>
      </c>
      <c r="B421" s="16" t="s">
        <v>3</v>
      </c>
      <c r="C421" s="17" t="s">
        <v>4</v>
      </c>
      <c r="D421" s="17" t="s">
        <v>5</v>
      </c>
      <c r="E421" s="151" t="s">
        <v>1547</v>
      </c>
      <c r="F421" s="151"/>
      <c r="G421" s="18" t="s">
        <v>6</v>
      </c>
      <c r="H421" s="16" t="s">
        <v>7</v>
      </c>
      <c r="I421" s="16" t="s">
        <v>8</v>
      </c>
      <c r="J421" s="16" t="s">
        <v>10</v>
      </c>
    </row>
    <row r="422" spans="1:10" ht="26.1" customHeight="1" x14ac:dyDescent="0.2">
      <c r="A422" s="32" t="s">
        <v>1626</v>
      </c>
      <c r="B422" s="33" t="s">
        <v>738</v>
      </c>
      <c r="C422" s="32" t="s">
        <v>23</v>
      </c>
      <c r="D422" s="32" t="s">
        <v>739</v>
      </c>
      <c r="E422" s="154" t="s">
        <v>1601</v>
      </c>
      <c r="F422" s="154"/>
      <c r="G422" s="34" t="s">
        <v>61</v>
      </c>
      <c r="H422" s="35">
        <v>1</v>
      </c>
      <c r="I422" s="36">
        <v>10.55</v>
      </c>
      <c r="J422" s="36">
        <v>10.55</v>
      </c>
    </row>
    <row r="423" spans="1:10" ht="24" customHeight="1" x14ac:dyDescent="0.2">
      <c r="A423" s="20" t="s">
        <v>1627</v>
      </c>
      <c r="B423" s="19" t="s">
        <v>1708</v>
      </c>
      <c r="C423" s="20" t="s">
        <v>18</v>
      </c>
      <c r="D423" s="20" t="s">
        <v>1709</v>
      </c>
      <c r="E423" s="155" t="s">
        <v>1639</v>
      </c>
      <c r="F423" s="155"/>
      <c r="G423" s="21" t="s">
        <v>1640</v>
      </c>
      <c r="H423" s="37">
        <v>0.01</v>
      </c>
      <c r="I423" s="38">
        <v>29.64</v>
      </c>
      <c r="J423" s="38">
        <v>0.28999999999999998</v>
      </c>
    </row>
    <row r="424" spans="1:10" ht="24" customHeight="1" x14ac:dyDescent="0.2">
      <c r="A424" s="20" t="s">
        <v>1627</v>
      </c>
      <c r="B424" s="19" t="s">
        <v>1662</v>
      </c>
      <c r="C424" s="20" t="s">
        <v>18</v>
      </c>
      <c r="D424" s="20" t="s">
        <v>1663</v>
      </c>
      <c r="E424" s="155" t="s">
        <v>1639</v>
      </c>
      <c r="F424" s="155"/>
      <c r="G424" s="21" t="s">
        <v>1640</v>
      </c>
      <c r="H424" s="37">
        <v>0.01</v>
      </c>
      <c r="I424" s="38">
        <v>19.72</v>
      </c>
      <c r="J424" s="38">
        <v>0.19</v>
      </c>
    </row>
    <row r="425" spans="1:10" ht="26.1" customHeight="1" x14ac:dyDescent="0.2">
      <c r="A425" s="23" t="s">
        <v>1676</v>
      </c>
      <c r="B425" s="22" t="s">
        <v>1971</v>
      </c>
      <c r="C425" s="23" t="s">
        <v>1631</v>
      </c>
      <c r="D425" s="23" t="s">
        <v>1972</v>
      </c>
      <c r="E425" s="153" t="s">
        <v>1679</v>
      </c>
      <c r="F425" s="153"/>
      <c r="G425" s="24" t="s">
        <v>61</v>
      </c>
      <c r="H425" s="39">
        <v>1</v>
      </c>
      <c r="I425" s="40">
        <v>4.53</v>
      </c>
      <c r="J425" s="40">
        <v>4.53</v>
      </c>
    </row>
    <row r="426" spans="1:10" ht="26.1" customHeight="1" x14ac:dyDescent="0.2">
      <c r="A426" s="23" t="s">
        <v>1676</v>
      </c>
      <c r="B426" s="22" t="s">
        <v>1973</v>
      </c>
      <c r="C426" s="23" t="s">
        <v>1631</v>
      </c>
      <c r="D426" s="23" t="s">
        <v>1974</v>
      </c>
      <c r="E426" s="153" t="s">
        <v>1679</v>
      </c>
      <c r="F426" s="153"/>
      <c r="G426" s="24" t="s">
        <v>61</v>
      </c>
      <c r="H426" s="39">
        <v>1</v>
      </c>
      <c r="I426" s="40">
        <v>5.54</v>
      </c>
      <c r="J426" s="40">
        <v>5.54</v>
      </c>
    </row>
    <row r="427" spans="1:10" x14ac:dyDescent="0.2">
      <c r="A427" s="41"/>
      <c r="B427" s="41"/>
      <c r="C427" s="41"/>
      <c r="D427" s="41"/>
      <c r="E427" s="41" t="s">
        <v>1692</v>
      </c>
      <c r="F427" s="46">
        <v>0.36</v>
      </c>
      <c r="G427" s="41" t="s">
        <v>1693</v>
      </c>
      <c r="H427" s="46">
        <v>0</v>
      </c>
      <c r="I427" s="41" t="s">
        <v>1694</v>
      </c>
      <c r="J427" s="46">
        <v>0.36</v>
      </c>
    </row>
    <row r="428" spans="1:10" ht="15" thickBot="1" x14ac:dyDescent="0.25">
      <c r="A428" s="41"/>
      <c r="B428" s="41"/>
      <c r="C428" s="41"/>
      <c r="D428" s="41"/>
      <c r="E428" s="41" t="s">
        <v>1695</v>
      </c>
      <c r="F428" s="46">
        <v>3.04</v>
      </c>
      <c r="G428" s="41"/>
      <c r="H428" s="152" t="s">
        <v>1696</v>
      </c>
      <c r="I428" s="152"/>
      <c r="J428" s="46">
        <v>13.59</v>
      </c>
    </row>
    <row r="429" spans="1:10" ht="0.95" customHeight="1" thickTop="1" x14ac:dyDescent="0.2">
      <c r="A429" s="42"/>
      <c r="B429" s="42"/>
      <c r="C429" s="42"/>
      <c r="D429" s="42"/>
      <c r="E429" s="42"/>
      <c r="F429" s="42"/>
      <c r="G429" s="42"/>
      <c r="H429" s="42"/>
      <c r="I429" s="42"/>
      <c r="J429" s="42"/>
    </row>
    <row r="430" spans="1:10" ht="18" customHeight="1" x14ac:dyDescent="0.2">
      <c r="A430" s="17" t="s">
        <v>740</v>
      </c>
      <c r="B430" s="16" t="s">
        <v>3</v>
      </c>
      <c r="C430" s="17" t="s">
        <v>4</v>
      </c>
      <c r="D430" s="17" t="s">
        <v>5</v>
      </c>
      <c r="E430" s="151" t="s">
        <v>1547</v>
      </c>
      <c r="F430" s="151"/>
      <c r="G430" s="18" t="s">
        <v>6</v>
      </c>
      <c r="H430" s="16" t="s">
        <v>7</v>
      </c>
      <c r="I430" s="16" t="s">
        <v>8</v>
      </c>
      <c r="J430" s="16" t="s">
        <v>10</v>
      </c>
    </row>
    <row r="431" spans="1:10" ht="51.95" customHeight="1" x14ac:dyDescent="0.2">
      <c r="A431" s="32" t="s">
        <v>1626</v>
      </c>
      <c r="B431" s="33" t="s">
        <v>741</v>
      </c>
      <c r="C431" s="32" t="s">
        <v>23</v>
      </c>
      <c r="D431" s="32" t="s">
        <v>742</v>
      </c>
      <c r="E431" s="154" t="s">
        <v>1601</v>
      </c>
      <c r="F431" s="154"/>
      <c r="G431" s="34" t="s">
        <v>61</v>
      </c>
      <c r="H431" s="35">
        <v>1</v>
      </c>
      <c r="I431" s="36">
        <v>12.86</v>
      </c>
      <c r="J431" s="36">
        <v>12.86</v>
      </c>
    </row>
    <row r="432" spans="1:10" ht="24" customHeight="1" x14ac:dyDescent="0.2">
      <c r="A432" s="20" t="s">
        <v>1627</v>
      </c>
      <c r="B432" s="19" t="s">
        <v>1708</v>
      </c>
      <c r="C432" s="20" t="s">
        <v>18</v>
      </c>
      <c r="D432" s="20" t="s">
        <v>1709</v>
      </c>
      <c r="E432" s="155" t="s">
        <v>1639</v>
      </c>
      <c r="F432" s="155"/>
      <c r="G432" s="21" t="s">
        <v>1640</v>
      </c>
      <c r="H432" s="37">
        <v>0.27</v>
      </c>
      <c r="I432" s="38">
        <v>29.64</v>
      </c>
      <c r="J432" s="38">
        <v>8</v>
      </c>
    </row>
    <row r="433" spans="1:10" ht="51.95" customHeight="1" x14ac:dyDescent="0.2">
      <c r="A433" s="23" t="s">
        <v>1676</v>
      </c>
      <c r="B433" s="22" t="s">
        <v>1975</v>
      </c>
      <c r="C433" s="23" t="s">
        <v>18</v>
      </c>
      <c r="D433" s="23" t="s">
        <v>742</v>
      </c>
      <c r="E433" s="153" t="s">
        <v>1679</v>
      </c>
      <c r="F433" s="153"/>
      <c r="G433" s="24" t="s">
        <v>25</v>
      </c>
      <c r="H433" s="39">
        <v>1</v>
      </c>
      <c r="I433" s="40">
        <v>4.8600000000000003</v>
      </c>
      <c r="J433" s="40">
        <v>4.8600000000000003</v>
      </c>
    </row>
    <row r="434" spans="1:10" x14ac:dyDescent="0.2">
      <c r="A434" s="41"/>
      <c r="B434" s="41"/>
      <c r="C434" s="41"/>
      <c r="D434" s="41"/>
      <c r="E434" s="41" t="s">
        <v>1692</v>
      </c>
      <c r="F434" s="46">
        <v>6.35</v>
      </c>
      <c r="G434" s="41" t="s">
        <v>1693</v>
      </c>
      <c r="H434" s="46">
        <v>0</v>
      </c>
      <c r="I434" s="41" t="s">
        <v>1694</v>
      </c>
      <c r="J434" s="46">
        <v>6.35</v>
      </c>
    </row>
    <row r="435" spans="1:10" ht="15" thickBot="1" x14ac:dyDescent="0.25">
      <c r="A435" s="41"/>
      <c r="B435" s="41"/>
      <c r="C435" s="41"/>
      <c r="D435" s="41"/>
      <c r="E435" s="41" t="s">
        <v>1695</v>
      </c>
      <c r="F435" s="46">
        <v>3.7</v>
      </c>
      <c r="G435" s="41"/>
      <c r="H435" s="152" t="s">
        <v>1696</v>
      </c>
      <c r="I435" s="152"/>
      <c r="J435" s="46">
        <v>16.559999999999999</v>
      </c>
    </row>
    <row r="436" spans="1:10" ht="0.95" customHeight="1" thickTop="1" x14ac:dyDescent="0.2">
      <c r="A436" s="42"/>
      <c r="B436" s="42"/>
      <c r="C436" s="42"/>
      <c r="D436" s="42"/>
      <c r="E436" s="42"/>
      <c r="F436" s="42"/>
      <c r="G436" s="42"/>
      <c r="H436" s="42"/>
      <c r="I436" s="42"/>
      <c r="J436" s="42"/>
    </row>
    <row r="437" spans="1:10" ht="18" customHeight="1" x14ac:dyDescent="0.2">
      <c r="A437" s="17" t="s">
        <v>752</v>
      </c>
      <c r="B437" s="16" t="s">
        <v>3</v>
      </c>
      <c r="C437" s="17" t="s">
        <v>4</v>
      </c>
      <c r="D437" s="17" t="s">
        <v>5</v>
      </c>
      <c r="E437" s="151" t="s">
        <v>1547</v>
      </c>
      <c r="F437" s="151"/>
      <c r="G437" s="18" t="s">
        <v>6</v>
      </c>
      <c r="H437" s="16" t="s">
        <v>7</v>
      </c>
      <c r="I437" s="16" t="s">
        <v>8</v>
      </c>
      <c r="J437" s="16" t="s">
        <v>10</v>
      </c>
    </row>
    <row r="438" spans="1:10" ht="26.1" customHeight="1" x14ac:dyDescent="0.2">
      <c r="A438" s="32" t="s">
        <v>1626</v>
      </c>
      <c r="B438" s="33" t="s">
        <v>753</v>
      </c>
      <c r="C438" s="32" t="s">
        <v>23</v>
      </c>
      <c r="D438" s="32" t="s">
        <v>754</v>
      </c>
      <c r="E438" s="154" t="s">
        <v>1556</v>
      </c>
      <c r="F438" s="154"/>
      <c r="G438" s="34" t="s">
        <v>25</v>
      </c>
      <c r="H438" s="35">
        <v>1</v>
      </c>
      <c r="I438" s="36">
        <v>102.61</v>
      </c>
      <c r="J438" s="36">
        <v>102.61</v>
      </c>
    </row>
    <row r="439" spans="1:10" ht="24" customHeight="1" x14ac:dyDescent="0.2">
      <c r="A439" s="20" t="s">
        <v>1627</v>
      </c>
      <c r="B439" s="19" t="s">
        <v>1708</v>
      </c>
      <c r="C439" s="20" t="s">
        <v>18</v>
      </c>
      <c r="D439" s="20" t="s">
        <v>1709</v>
      </c>
      <c r="E439" s="155" t="s">
        <v>1639</v>
      </c>
      <c r="F439" s="155"/>
      <c r="G439" s="21" t="s">
        <v>1640</v>
      </c>
      <c r="H439" s="37">
        <v>0.5</v>
      </c>
      <c r="I439" s="38">
        <v>29.64</v>
      </c>
      <c r="J439" s="38">
        <v>14.82</v>
      </c>
    </row>
    <row r="440" spans="1:10" ht="26.1" customHeight="1" x14ac:dyDescent="0.2">
      <c r="A440" s="23" t="s">
        <v>1676</v>
      </c>
      <c r="B440" s="22" t="s">
        <v>1976</v>
      </c>
      <c r="C440" s="23" t="s">
        <v>18</v>
      </c>
      <c r="D440" s="23" t="s">
        <v>1977</v>
      </c>
      <c r="E440" s="153" t="s">
        <v>1679</v>
      </c>
      <c r="F440" s="153"/>
      <c r="G440" s="24" t="s">
        <v>25</v>
      </c>
      <c r="H440" s="39">
        <v>1</v>
      </c>
      <c r="I440" s="40">
        <v>87.79</v>
      </c>
      <c r="J440" s="40">
        <v>87.79</v>
      </c>
    </row>
    <row r="441" spans="1:10" x14ac:dyDescent="0.2">
      <c r="A441" s="41"/>
      <c r="B441" s="41"/>
      <c r="C441" s="41"/>
      <c r="D441" s="41"/>
      <c r="E441" s="41" t="s">
        <v>1692</v>
      </c>
      <c r="F441" s="46">
        <v>11.77</v>
      </c>
      <c r="G441" s="41" t="s">
        <v>1693</v>
      </c>
      <c r="H441" s="46">
        <v>0</v>
      </c>
      <c r="I441" s="41" t="s">
        <v>1694</v>
      </c>
      <c r="J441" s="46">
        <v>11.77</v>
      </c>
    </row>
    <row r="442" spans="1:10" ht="15" thickBot="1" x14ac:dyDescent="0.25">
      <c r="A442" s="41"/>
      <c r="B442" s="41"/>
      <c r="C442" s="41"/>
      <c r="D442" s="41"/>
      <c r="E442" s="41" t="s">
        <v>1695</v>
      </c>
      <c r="F442" s="46">
        <v>29.57</v>
      </c>
      <c r="G442" s="41"/>
      <c r="H442" s="152" t="s">
        <v>1696</v>
      </c>
      <c r="I442" s="152"/>
      <c r="J442" s="46">
        <v>132.18</v>
      </c>
    </row>
    <row r="443" spans="1:10" ht="0.95" customHeight="1" thickTop="1" x14ac:dyDescent="0.2">
      <c r="A443" s="42"/>
      <c r="B443" s="42"/>
      <c r="C443" s="42"/>
      <c r="D443" s="42"/>
      <c r="E443" s="42"/>
      <c r="F443" s="42"/>
      <c r="G443" s="42"/>
      <c r="H443" s="42"/>
      <c r="I443" s="42"/>
      <c r="J443" s="42"/>
    </row>
    <row r="444" spans="1:10" ht="18" customHeight="1" x14ac:dyDescent="0.2">
      <c r="A444" s="17" t="s">
        <v>755</v>
      </c>
      <c r="B444" s="16" t="s">
        <v>3</v>
      </c>
      <c r="C444" s="17" t="s">
        <v>4</v>
      </c>
      <c r="D444" s="17" t="s">
        <v>5</v>
      </c>
      <c r="E444" s="151" t="s">
        <v>1547</v>
      </c>
      <c r="F444" s="151"/>
      <c r="G444" s="18" t="s">
        <v>6</v>
      </c>
      <c r="H444" s="16" t="s">
        <v>7</v>
      </c>
      <c r="I444" s="16" t="s">
        <v>8</v>
      </c>
      <c r="J444" s="16" t="s">
        <v>10</v>
      </c>
    </row>
    <row r="445" spans="1:10" ht="24" customHeight="1" x14ac:dyDescent="0.2">
      <c r="A445" s="32" t="s">
        <v>1626</v>
      </c>
      <c r="B445" s="33" t="s">
        <v>756</v>
      </c>
      <c r="C445" s="32" t="s">
        <v>23</v>
      </c>
      <c r="D445" s="32" t="s">
        <v>757</v>
      </c>
      <c r="E445" s="154">
        <v>58</v>
      </c>
      <c r="F445" s="154"/>
      <c r="G445" s="34" t="s">
        <v>25</v>
      </c>
      <c r="H445" s="35">
        <v>1</v>
      </c>
      <c r="I445" s="36">
        <v>15.57</v>
      </c>
      <c r="J445" s="36">
        <v>15.57</v>
      </c>
    </row>
    <row r="446" spans="1:10" ht="26.1" customHeight="1" x14ac:dyDescent="0.2">
      <c r="A446" s="20" t="s">
        <v>1627</v>
      </c>
      <c r="B446" s="19" t="s">
        <v>1940</v>
      </c>
      <c r="C446" s="20" t="s">
        <v>18</v>
      </c>
      <c r="D446" s="20" t="s">
        <v>1941</v>
      </c>
      <c r="E446" s="155" t="s">
        <v>1639</v>
      </c>
      <c r="F446" s="155"/>
      <c r="G446" s="21" t="s">
        <v>1640</v>
      </c>
      <c r="H446" s="37">
        <v>0.218</v>
      </c>
      <c r="I446" s="38">
        <v>21.05</v>
      </c>
      <c r="J446" s="38">
        <v>4.58</v>
      </c>
    </row>
    <row r="447" spans="1:10" ht="24" customHeight="1" x14ac:dyDescent="0.2">
      <c r="A447" s="20" t="s">
        <v>1627</v>
      </c>
      <c r="B447" s="19" t="s">
        <v>1708</v>
      </c>
      <c r="C447" s="20" t="s">
        <v>18</v>
      </c>
      <c r="D447" s="20" t="s">
        <v>1709</v>
      </c>
      <c r="E447" s="155" t="s">
        <v>1639</v>
      </c>
      <c r="F447" s="155"/>
      <c r="G447" s="21" t="s">
        <v>1640</v>
      </c>
      <c r="H447" s="37">
        <v>0.218</v>
      </c>
      <c r="I447" s="38">
        <v>29.64</v>
      </c>
      <c r="J447" s="38">
        <v>6.46</v>
      </c>
    </row>
    <row r="448" spans="1:10" ht="26.1" customHeight="1" x14ac:dyDescent="0.2">
      <c r="A448" s="23" t="s">
        <v>1676</v>
      </c>
      <c r="B448" s="22" t="s">
        <v>1978</v>
      </c>
      <c r="C448" s="23" t="s">
        <v>18</v>
      </c>
      <c r="D448" s="23" t="s">
        <v>1979</v>
      </c>
      <c r="E448" s="153" t="s">
        <v>1679</v>
      </c>
      <c r="F448" s="153"/>
      <c r="G448" s="24" t="s">
        <v>25</v>
      </c>
      <c r="H448" s="39">
        <v>1</v>
      </c>
      <c r="I448" s="40">
        <v>4.53</v>
      </c>
      <c r="J448" s="40">
        <v>4.53</v>
      </c>
    </row>
    <row r="449" spans="1:10" x14ac:dyDescent="0.2">
      <c r="A449" s="41"/>
      <c r="B449" s="41"/>
      <c r="C449" s="41"/>
      <c r="D449" s="41"/>
      <c r="E449" s="41" t="s">
        <v>1692</v>
      </c>
      <c r="F449" s="46">
        <v>8.39</v>
      </c>
      <c r="G449" s="41" t="s">
        <v>1693</v>
      </c>
      <c r="H449" s="46">
        <v>0</v>
      </c>
      <c r="I449" s="41" t="s">
        <v>1694</v>
      </c>
      <c r="J449" s="46">
        <v>8.39</v>
      </c>
    </row>
    <row r="450" spans="1:10" ht="15" thickBot="1" x14ac:dyDescent="0.25">
      <c r="A450" s="41"/>
      <c r="B450" s="41"/>
      <c r="C450" s="41"/>
      <c r="D450" s="41"/>
      <c r="E450" s="41" t="s">
        <v>1695</v>
      </c>
      <c r="F450" s="46">
        <v>4.4800000000000004</v>
      </c>
      <c r="G450" s="41"/>
      <c r="H450" s="152" t="s">
        <v>1696</v>
      </c>
      <c r="I450" s="152"/>
      <c r="J450" s="46">
        <v>20.05</v>
      </c>
    </row>
    <row r="451" spans="1:10" ht="0.95" customHeight="1" thickTop="1" x14ac:dyDescent="0.2">
      <c r="A451" s="42"/>
      <c r="B451" s="42"/>
      <c r="C451" s="42"/>
      <c r="D451" s="42"/>
      <c r="E451" s="42"/>
      <c r="F451" s="42"/>
      <c r="G451" s="42"/>
      <c r="H451" s="42"/>
      <c r="I451" s="42"/>
      <c r="J451" s="42"/>
    </row>
    <row r="452" spans="1:10" ht="18" customHeight="1" x14ac:dyDescent="0.2">
      <c r="A452" s="17" t="s">
        <v>758</v>
      </c>
      <c r="B452" s="16" t="s">
        <v>3</v>
      </c>
      <c r="C452" s="17" t="s">
        <v>4</v>
      </c>
      <c r="D452" s="17" t="s">
        <v>5</v>
      </c>
      <c r="E452" s="151" t="s">
        <v>1547</v>
      </c>
      <c r="F452" s="151"/>
      <c r="G452" s="18" t="s">
        <v>6</v>
      </c>
      <c r="H452" s="16" t="s">
        <v>7</v>
      </c>
      <c r="I452" s="16" t="s">
        <v>8</v>
      </c>
      <c r="J452" s="16" t="s">
        <v>10</v>
      </c>
    </row>
    <row r="453" spans="1:10" ht="39" customHeight="1" x14ac:dyDescent="0.2">
      <c r="A453" s="32" t="s">
        <v>1626</v>
      </c>
      <c r="B453" s="33" t="s">
        <v>759</v>
      </c>
      <c r="C453" s="32" t="s">
        <v>23</v>
      </c>
      <c r="D453" s="32" t="s">
        <v>760</v>
      </c>
      <c r="E453" s="154">
        <v>99</v>
      </c>
      <c r="F453" s="154"/>
      <c r="G453" s="34" t="s">
        <v>633</v>
      </c>
      <c r="H453" s="35">
        <v>1</v>
      </c>
      <c r="I453" s="36">
        <v>142.03</v>
      </c>
      <c r="J453" s="36">
        <v>142.03</v>
      </c>
    </row>
    <row r="454" spans="1:10" ht="26.1" customHeight="1" x14ac:dyDescent="0.2">
      <c r="A454" s="20" t="s">
        <v>1627</v>
      </c>
      <c r="B454" s="19" t="s">
        <v>1940</v>
      </c>
      <c r="C454" s="20" t="s">
        <v>18</v>
      </c>
      <c r="D454" s="20" t="s">
        <v>1941</v>
      </c>
      <c r="E454" s="155" t="s">
        <v>1639</v>
      </c>
      <c r="F454" s="155"/>
      <c r="G454" s="21" t="s">
        <v>1640</v>
      </c>
      <c r="H454" s="37">
        <v>0.65</v>
      </c>
      <c r="I454" s="38">
        <v>21.05</v>
      </c>
      <c r="J454" s="38">
        <v>13.68</v>
      </c>
    </row>
    <row r="455" spans="1:10" ht="24" customHeight="1" x14ac:dyDescent="0.2">
      <c r="A455" s="20" t="s">
        <v>1627</v>
      </c>
      <c r="B455" s="19" t="s">
        <v>1708</v>
      </c>
      <c r="C455" s="20" t="s">
        <v>18</v>
      </c>
      <c r="D455" s="20" t="s">
        <v>1709</v>
      </c>
      <c r="E455" s="155" t="s">
        <v>1639</v>
      </c>
      <c r="F455" s="155"/>
      <c r="G455" s="21" t="s">
        <v>1640</v>
      </c>
      <c r="H455" s="37">
        <v>0.65</v>
      </c>
      <c r="I455" s="38">
        <v>29.64</v>
      </c>
      <c r="J455" s="38">
        <v>19.260000000000002</v>
      </c>
    </row>
    <row r="456" spans="1:10" ht="39" customHeight="1" x14ac:dyDescent="0.2">
      <c r="A456" s="23" t="s">
        <v>1676</v>
      </c>
      <c r="B456" s="22" t="s">
        <v>1980</v>
      </c>
      <c r="C456" s="23" t="s">
        <v>18</v>
      </c>
      <c r="D456" s="23" t="s">
        <v>1981</v>
      </c>
      <c r="E456" s="153" t="s">
        <v>1679</v>
      </c>
      <c r="F456" s="153"/>
      <c r="G456" s="24" t="s">
        <v>29</v>
      </c>
      <c r="H456" s="39">
        <v>1.01</v>
      </c>
      <c r="I456" s="40">
        <v>108.01</v>
      </c>
      <c r="J456" s="40">
        <v>109.09</v>
      </c>
    </row>
    <row r="457" spans="1:10" x14ac:dyDescent="0.2">
      <c r="A457" s="41"/>
      <c r="B457" s="41"/>
      <c r="C457" s="41"/>
      <c r="D457" s="41"/>
      <c r="E457" s="41" t="s">
        <v>1692</v>
      </c>
      <c r="F457" s="46">
        <v>25.02</v>
      </c>
      <c r="G457" s="41" t="s">
        <v>1693</v>
      </c>
      <c r="H457" s="46">
        <v>0</v>
      </c>
      <c r="I457" s="41" t="s">
        <v>1694</v>
      </c>
      <c r="J457" s="46">
        <v>25.02</v>
      </c>
    </row>
    <row r="458" spans="1:10" ht="15" thickBot="1" x14ac:dyDescent="0.25">
      <c r="A458" s="41"/>
      <c r="B458" s="41"/>
      <c r="C458" s="41"/>
      <c r="D458" s="41"/>
      <c r="E458" s="41" t="s">
        <v>1695</v>
      </c>
      <c r="F458" s="46">
        <v>40.93</v>
      </c>
      <c r="G458" s="41"/>
      <c r="H458" s="152" t="s">
        <v>1696</v>
      </c>
      <c r="I458" s="152"/>
      <c r="J458" s="46">
        <v>182.96</v>
      </c>
    </row>
    <row r="459" spans="1:10" ht="0.95" customHeight="1" thickTop="1" x14ac:dyDescent="0.2">
      <c r="A459" s="42"/>
      <c r="B459" s="42"/>
      <c r="C459" s="42"/>
      <c r="D459" s="42"/>
      <c r="E459" s="42"/>
      <c r="F459" s="42"/>
      <c r="G459" s="42"/>
      <c r="H459" s="42"/>
      <c r="I459" s="42"/>
      <c r="J459" s="42"/>
    </row>
    <row r="460" spans="1:10" ht="18" customHeight="1" x14ac:dyDescent="0.2">
      <c r="A460" s="17" t="s">
        <v>766</v>
      </c>
      <c r="B460" s="16" t="s">
        <v>3</v>
      </c>
      <c r="C460" s="17" t="s">
        <v>4</v>
      </c>
      <c r="D460" s="17" t="s">
        <v>5</v>
      </c>
      <c r="E460" s="151" t="s">
        <v>1547</v>
      </c>
      <c r="F460" s="151"/>
      <c r="G460" s="18" t="s">
        <v>6</v>
      </c>
      <c r="H460" s="16" t="s">
        <v>7</v>
      </c>
      <c r="I460" s="16" t="s">
        <v>8</v>
      </c>
      <c r="J460" s="16" t="s">
        <v>10</v>
      </c>
    </row>
    <row r="461" spans="1:10" ht="26.1" customHeight="1" x14ac:dyDescent="0.2">
      <c r="A461" s="32" t="s">
        <v>1626</v>
      </c>
      <c r="B461" s="33" t="s">
        <v>767</v>
      </c>
      <c r="C461" s="32" t="s">
        <v>23</v>
      </c>
      <c r="D461" s="32" t="s">
        <v>768</v>
      </c>
      <c r="E461" s="154" t="s">
        <v>1556</v>
      </c>
      <c r="F461" s="154"/>
      <c r="G461" s="34" t="s">
        <v>25</v>
      </c>
      <c r="H461" s="35">
        <v>1</v>
      </c>
      <c r="I461" s="36">
        <v>5416.33</v>
      </c>
      <c r="J461" s="36">
        <v>5416.33</v>
      </c>
    </row>
    <row r="462" spans="1:10" ht="24" customHeight="1" x14ac:dyDescent="0.2">
      <c r="A462" s="20" t="s">
        <v>1627</v>
      </c>
      <c r="B462" s="19" t="s">
        <v>1662</v>
      </c>
      <c r="C462" s="20" t="s">
        <v>18</v>
      </c>
      <c r="D462" s="20" t="s">
        <v>1663</v>
      </c>
      <c r="E462" s="155" t="s">
        <v>1639</v>
      </c>
      <c r="F462" s="155"/>
      <c r="G462" s="21" t="s">
        <v>1640</v>
      </c>
      <c r="H462" s="37">
        <v>2.5</v>
      </c>
      <c r="I462" s="38">
        <v>19.72</v>
      </c>
      <c r="J462" s="38">
        <v>49.3</v>
      </c>
    </row>
    <row r="463" spans="1:10" ht="24" customHeight="1" x14ac:dyDescent="0.2">
      <c r="A463" s="20" t="s">
        <v>1627</v>
      </c>
      <c r="B463" s="19" t="s">
        <v>1882</v>
      </c>
      <c r="C463" s="20" t="s">
        <v>18</v>
      </c>
      <c r="D463" s="20" t="s">
        <v>1883</v>
      </c>
      <c r="E463" s="155" t="s">
        <v>1884</v>
      </c>
      <c r="F463" s="155"/>
      <c r="G463" s="21" t="s">
        <v>37</v>
      </c>
      <c r="H463" s="37">
        <v>0.33</v>
      </c>
      <c r="I463" s="38">
        <v>78</v>
      </c>
      <c r="J463" s="38">
        <v>25.74</v>
      </c>
    </row>
    <row r="464" spans="1:10" ht="39" customHeight="1" x14ac:dyDescent="0.2">
      <c r="A464" s="20" t="s">
        <v>1627</v>
      </c>
      <c r="B464" s="19" t="s">
        <v>1634</v>
      </c>
      <c r="C464" s="20" t="s">
        <v>18</v>
      </c>
      <c r="D464" s="20" t="s">
        <v>1635</v>
      </c>
      <c r="E464" s="155" t="s">
        <v>1636</v>
      </c>
      <c r="F464" s="155"/>
      <c r="G464" s="21" t="s">
        <v>37</v>
      </c>
      <c r="H464" s="37">
        <v>0.31</v>
      </c>
      <c r="I464" s="38">
        <v>463.23</v>
      </c>
      <c r="J464" s="38">
        <v>143.6</v>
      </c>
    </row>
    <row r="465" spans="1:10" ht="24" customHeight="1" x14ac:dyDescent="0.2">
      <c r="A465" s="20" t="s">
        <v>1627</v>
      </c>
      <c r="B465" s="19" t="s">
        <v>1713</v>
      </c>
      <c r="C465" s="20" t="s">
        <v>18</v>
      </c>
      <c r="D465" s="20" t="s">
        <v>1714</v>
      </c>
      <c r="E465" s="155" t="s">
        <v>1639</v>
      </c>
      <c r="F465" s="155"/>
      <c r="G465" s="21" t="s">
        <v>1640</v>
      </c>
      <c r="H465" s="37">
        <v>2.5</v>
      </c>
      <c r="I465" s="38">
        <v>24.41</v>
      </c>
      <c r="J465" s="38">
        <v>61.02</v>
      </c>
    </row>
    <row r="466" spans="1:10" ht="51.95" customHeight="1" x14ac:dyDescent="0.2">
      <c r="A466" s="23" t="s">
        <v>1676</v>
      </c>
      <c r="B466" s="22" t="s">
        <v>1982</v>
      </c>
      <c r="C466" s="23" t="s">
        <v>1631</v>
      </c>
      <c r="D466" s="23" t="s">
        <v>1983</v>
      </c>
      <c r="E466" s="153" t="s">
        <v>1744</v>
      </c>
      <c r="F466" s="153"/>
      <c r="G466" s="24" t="s">
        <v>20</v>
      </c>
      <c r="H466" s="39">
        <v>1.5</v>
      </c>
      <c r="I466" s="40">
        <v>2389.7399999999998</v>
      </c>
      <c r="J466" s="40">
        <v>3584.61</v>
      </c>
    </row>
    <row r="467" spans="1:10" ht="26.1" customHeight="1" x14ac:dyDescent="0.2">
      <c r="A467" s="23" t="s">
        <v>1676</v>
      </c>
      <c r="B467" s="22" t="s">
        <v>1984</v>
      </c>
      <c r="C467" s="23" t="s">
        <v>1631</v>
      </c>
      <c r="D467" s="23" t="s">
        <v>1985</v>
      </c>
      <c r="E467" s="153" t="s">
        <v>1744</v>
      </c>
      <c r="F467" s="153"/>
      <c r="G467" s="24" t="s">
        <v>61</v>
      </c>
      <c r="H467" s="39">
        <v>1.9185000000000001</v>
      </c>
      <c r="I467" s="40">
        <v>809</v>
      </c>
      <c r="J467" s="40">
        <v>1552.06</v>
      </c>
    </row>
    <row r="468" spans="1:10" x14ac:dyDescent="0.2">
      <c r="A468" s="41"/>
      <c r="B468" s="41"/>
      <c r="C468" s="41"/>
      <c r="D468" s="41"/>
      <c r="E468" s="41" t="s">
        <v>1692</v>
      </c>
      <c r="F468" s="46">
        <v>111.52</v>
      </c>
      <c r="G468" s="41" t="s">
        <v>1693</v>
      </c>
      <c r="H468" s="46">
        <v>0</v>
      </c>
      <c r="I468" s="41" t="s">
        <v>1694</v>
      </c>
      <c r="J468" s="46">
        <v>111.52</v>
      </c>
    </row>
    <row r="469" spans="1:10" ht="15" thickBot="1" x14ac:dyDescent="0.25">
      <c r="A469" s="41"/>
      <c r="B469" s="41"/>
      <c r="C469" s="41"/>
      <c r="D469" s="41"/>
      <c r="E469" s="41" t="s">
        <v>1695</v>
      </c>
      <c r="F469" s="46">
        <v>1560.98</v>
      </c>
      <c r="G469" s="41"/>
      <c r="H469" s="152" t="s">
        <v>1696</v>
      </c>
      <c r="I469" s="152"/>
      <c r="J469" s="46">
        <v>6977.31</v>
      </c>
    </row>
    <row r="470" spans="1:10" ht="0.95" customHeight="1" thickTop="1" x14ac:dyDescent="0.2">
      <c r="A470" s="42"/>
      <c r="B470" s="42"/>
      <c r="C470" s="42"/>
      <c r="D470" s="42"/>
      <c r="E470" s="42"/>
      <c r="F470" s="42"/>
      <c r="G470" s="42"/>
      <c r="H470" s="42"/>
      <c r="I470" s="42"/>
      <c r="J470" s="42"/>
    </row>
    <row r="471" spans="1:10" ht="18" customHeight="1" x14ac:dyDescent="0.2">
      <c r="A471" s="17" t="s">
        <v>769</v>
      </c>
      <c r="B471" s="16" t="s">
        <v>3</v>
      </c>
      <c r="C471" s="17" t="s">
        <v>4</v>
      </c>
      <c r="D471" s="17" t="s">
        <v>5</v>
      </c>
      <c r="E471" s="151" t="s">
        <v>1547</v>
      </c>
      <c r="F471" s="151"/>
      <c r="G471" s="18" t="s">
        <v>6</v>
      </c>
      <c r="H471" s="16" t="s">
        <v>7</v>
      </c>
      <c r="I471" s="16" t="s">
        <v>8</v>
      </c>
      <c r="J471" s="16" t="s">
        <v>10</v>
      </c>
    </row>
    <row r="472" spans="1:10" ht="39" customHeight="1" x14ac:dyDescent="0.2">
      <c r="A472" s="32" t="s">
        <v>1626</v>
      </c>
      <c r="B472" s="33" t="s">
        <v>770</v>
      </c>
      <c r="C472" s="32" t="s">
        <v>23</v>
      </c>
      <c r="D472" s="32" t="s">
        <v>771</v>
      </c>
      <c r="E472" s="154" t="s">
        <v>1556</v>
      </c>
      <c r="F472" s="154"/>
      <c r="G472" s="34" t="s">
        <v>29</v>
      </c>
      <c r="H472" s="35">
        <v>1</v>
      </c>
      <c r="I472" s="36">
        <v>495.98</v>
      </c>
      <c r="J472" s="36">
        <v>495.98</v>
      </c>
    </row>
    <row r="473" spans="1:10" ht="39" customHeight="1" x14ac:dyDescent="0.2">
      <c r="A473" s="20" t="s">
        <v>1627</v>
      </c>
      <c r="B473" s="19" t="s">
        <v>1986</v>
      </c>
      <c r="C473" s="20" t="s">
        <v>18</v>
      </c>
      <c r="D473" s="20" t="s">
        <v>1987</v>
      </c>
      <c r="E473" s="155" t="s">
        <v>1588</v>
      </c>
      <c r="F473" s="155"/>
      <c r="G473" s="21" t="s">
        <v>37</v>
      </c>
      <c r="H473" s="37">
        <v>0.06</v>
      </c>
      <c r="I473" s="38">
        <v>942.09</v>
      </c>
      <c r="J473" s="38">
        <v>56.52</v>
      </c>
    </row>
    <row r="474" spans="1:10" ht="39" customHeight="1" x14ac:dyDescent="0.2">
      <c r="A474" s="20" t="s">
        <v>1627</v>
      </c>
      <c r="B474" s="19" t="s">
        <v>1988</v>
      </c>
      <c r="C474" s="20" t="s">
        <v>18</v>
      </c>
      <c r="D474" s="20" t="s">
        <v>1989</v>
      </c>
      <c r="E474" s="155" t="s">
        <v>1706</v>
      </c>
      <c r="F474" s="155"/>
      <c r="G474" s="21" t="s">
        <v>1707</v>
      </c>
      <c r="H474" s="37">
        <v>0.12</v>
      </c>
      <c r="I474" s="38">
        <v>0.56000000000000005</v>
      </c>
      <c r="J474" s="38">
        <v>0.06</v>
      </c>
    </row>
    <row r="475" spans="1:10" ht="26.1" customHeight="1" x14ac:dyDescent="0.2">
      <c r="A475" s="20" t="s">
        <v>1627</v>
      </c>
      <c r="B475" s="19" t="s">
        <v>1990</v>
      </c>
      <c r="C475" s="20" t="s">
        <v>18</v>
      </c>
      <c r="D475" s="20" t="s">
        <v>1991</v>
      </c>
      <c r="E475" s="155" t="s">
        <v>1559</v>
      </c>
      <c r="F475" s="155"/>
      <c r="G475" s="21" t="s">
        <v>20</v>
      </c>
      <c r="H475" s="37">
        <v>1.44</v>
      </c>
      <c r="I475" s="38">
        <v>144.54</v>
      </c>
      <c r="J475" s="38">
        <v>208.13</v>
      </c>
    </row>
    <row r="476" spans="1:10" ht="24" customHeight="1" x14ac:dyDescent="0.2">
      <c r="A476" s="20" t="s">
        <v>1627</v>
      </c>
      <c r="B476" s="19" t="s">
        <v>1662</v>
      </c>
      <c r="C476" s="20" t="s">
        <v>18</v>
      </c>
      <c r="D476" s="20" t="s">
        <v>1663</v>
      </c>
      <c r="E476" s="155" t="s">
        <v>1639</v>
      </c>
      <c r="F476" s="155"/>
      <c r="G476" s="21" t="s">
        <v>1640</v>
      </c>
      <c r="H476" s="37">
        <v>0.89400000000000002</v>
      </c>
      <c r="I476" s="38">
        <v>19.72</v>
      </c>
      <c r="J476" s="38">
        <v>17.62</v>
      </c>
    </row>
    <row r="477" spans="1:10" ht="24" customHeight="1" x14ac:dyDescent="0.2">
      <c r="A477" s="20" t="s">
        <v>1627</v>
      </c>
      <c r="B477" s="19" t="s">
        <v>1713</v>
      </c>
      <c r="C477" s="20" t="s">
        <v>18</v>
      </c>
      <c r="D477" s="20" t="s">
        <v>1714</v>
      </c>
      <c r="E477" s="155" t="s">
        <v>1639</v>
      </c>
      <c r="F477" s="155"/>
      <c r="G477" s="21" t="s">
        <v>1640</v>
      </c>
      <c r="H477" s="37">
        <v>0.79500000000000004</v>
      </c>
      <c r="I477" s="38">
        <v>24.41</v>
      </c>
      <c r="J477" s="38">
        <v>19.399999999999999</v>
      </c>
    </row>
    <row r="478" spans="1:10" ht="39" customHeight="1" x14ac:dyDescent="0.2">
      <c r="A478" s="20" t="s">
        <v>1627</v>
      </c>
      <c r="B478" s="19" t="s">
        <v>1992</v>
      </c>
      <c r="C478" s="20" t="s">
        <v>18</v>
      </c>
      <c r="D478" s="20" t="s">
        <v>1993</v>
      </c>
      <c r="E478" s="155" t="s">
        <v>1566</v>
      </c>
      <c r="F478" s="155"/>
      <c r="G478" s="21" t="s">
        <v>89</v>
      </c>
      <c r="H478" s="37">
        <v>12.5</v>
      </c>
      <c r="I478" s="38">
        <v>15.54</v>
      </c>
      <c r="J478" s="38">
        <v>194.25</v>
      </c>
    </row>
    <row r="479" spans="1:10" x14ac:dyDescent="0.2">
      <c r="A479" s="41"/>
      <c r="B479" s="41"/>
      <c r="C479" s="41"/>
      <c r="D479" s="41"/>
      <c r="E479" s="41" t="s">
        <v>1692</v>
      </c>
      <c r="F479" s="46">
        <v>103.15</v>
      </c>
      <c r="G479" s="41" t="s">
        <v>1693</v>
      </c>
      <c r="H479" s="46">
        <v>0</v>
      </c>
      <c r="I479" s="41" t="s">
        <v>1694</v>
      </c>
      <c r="J479" s="46">
        <v>103.15</v>
      </c>
    </row>
    <row r="480" spans="1:10" ht="15" thickBot="1" x14ac:dyDescent="0.25">
      <c r="A480" s="41"/>
      <c r="B480" s="41"/>
      <c r="C480" s="41"/>
      <c r="D480" s="41"/>
      <c r="E480" s="41" t="s">
        <v>1695</v>
      </c>
      <c r="F480" s="46">
        <v>142.94</v>
      </c>
      <c r="G480" s="41"/>
      <c r="H480" s="152" t="s">
        <v>1696</v>
      </c>
      <c r="I480" s="152"/>
      <c r="J480" s="46">
        <v>638.91999999999996</v>
      </c>
    </row>
    <row r="481" spans="1:10" ht="0.95" customHeight="1" thickTop="1" x14ac:dyDescent="0.2">
      <c r="A481" s="42"/>
      <c r="B481" s="42"/>
      <c r="C481" s="42"/>
      <c r="D481" s="42"/>
      <c r="E481" s="42"/>
      <c r="F481" s="42"/>
      <c r="G481" s="42"/>
      <c r="H481" s="42"/>
      <c r="I481" s="42"/>
      <c r="J481" s="42"/>
    </row>
    <row r="482" spans="1:10" ht="18" customHeight="1" x14ac:dyDescent="0.2">
      <c r="A482" s="17" t="s">
        <v>772</v>
      </c>
      <c r="B482" s="16" t="s">
        <v>3</v>
      </c>
      <c r="C482" s="17" t="s">
        <v>4</v>
      </c>
      <c r="D482" s="17" t="s">
        <v>5</v>
      </c>
      <c r="E482" s="151" t="s">
        <v>1547</v>
      </c>
      <c r="F482" s="151"/>
      <c r="G482" s="18" t="s">
        <v>6</v>
      </c>
      <c r="H482" s="16" t="s">
        <v>7</v>
      </c>
      <c r="I482" s="16" t="s">
        <v>8</v>
      </c>
      <c r="J482" s="16" t="s">
        <v>10</v>
      </c>
    </row>
    <row r="483" spans="1:10" ht="26.1" customHeight="1" x14ac:dyDescent="0.2">
      <c r="A483" s="32" t="s">
        <v>1626</v>
      </c>
      <c r="B483" s="33" t="s">
        <v>773</v>
      </c>
      <c r="C483" s="32" t="s">
        <v>23</v>
      </c>
      <c r="D483" s="32" t="s">
        <v>774</v>
      </c>
      <c r="E483" s="154" t="s">
        <v>1556</v>
      </c>
      <c r="F483" s="154"/>
      <c r="G483" s="34" t="s">
        <v>20</v>
      </c>
      <c r="H483" s="35">
        <v>1</v>
      </c>
      <c r="I483" s="36">
        <v>861.02</v>
      </c>
      <c r="J483" s="36">
        <v>861.02</v>
      </c>
    </row>
    <row r="484" spans="1:10" ht="26.1" customHeight="1" x14ac:dyDescent="0.2">
      <c r="A484" s="20" t="s">
        <v>1627</v>
      </c>
      <c r="B484" s="19" t="s">
        <v>1994</v>
      </c>
      <c r="C484" s="20" t="s">
        <v>18</v>
      </c>
      <c r="D484" s="20" t="s">
        <v>1995</v>
      </c>
      <c r="E484" s="155" t="s">
        <v>1639</v>
      </c>
      <c r="F484" s="155"/>
      <c r="G484" s="21" t="s">
        <v>1640</v>
      </c>
      <c r="H484" s="37">
        <v>0.8</v>
      </c>
      <c r="I484" s="38">
        <v>20.65</v>
      </c>
      <c r="J484" s="38">
        <v>16.52</v>
      </c>
    </row>
    <row r="485" spans="1:10" ht="24" customHeight="1" x14ac:dyDescent="0.2">
      <c r="A485" s="20" t="s">
        <v>1627</v>
      </c>
      <c r="B485" s="19" t="s">
        <v>1740</v>
      </c>
      <c r="C485" s="20" t="s">
        <v>18</v>
      </c>
      <c r="D485" s="20" t="s">
        <v>1741</v>
      </c>
      <c r="E485" s="155" t="s">
        <v>1639</v>
      </c>
      <c r="F485" s="155"/>
      <c r="G485" s="21" t="s">
        <v>1640</v>
      </c>
      <c r="H485" s="37">
        <v>0.8</v>
      </c>
      <c r="I485" s="38">
        <v>26.04</v>
      </c>
      <c r="J485" s="38">
        <v>20.83</v>
      </c>
    </row>
    <row r="486" spans="1:10" ht="26.1" customHeight="1" x14ac:dyDescent="0.2">
      <c r="A486" s="20" t="s">
        <v>1627</v>
      </c>
      <c r="B486" s="19" t="s">
        <v>1996</v>
      </c>
      <c r="C486" s="20" t="s">
        <v>1631</v>
      </c>
      <c r="D486" s="20" t="s">
        <v>1997</v>
      </c>
      <c r="E486" s="155" t="s">
        <v>1998</v>
      </c>
      <c r="F486" s="155"/>
      <c r="G486" s="21" t="s">
        <v>20</v>
      </c>
      <c r="H486" s="37">
        <v>1</v>
      </c>
      <c r="I486" s="38">
        <v>156.01</v>
      </c>
      <c r="J486" s="38">
        <v>156.01</v>
      </c>
    </row>
    <row r="487" spans="1:10" ht="65.099999999999994" customHeight="1" x14ac:dyDescent="0.2">
      <c r="A487" s="23" t="s">
        <v>1676</v>
      </c>
      <c r="B487" s="22" t="s">
        <v>1742</v>
      </c>
      <c r="C487" s="23" t="s">
        <v>1631</v>
      </c>
      <c r="D487" s="23" t="s">
        <v>1743</v>
      </c>
      <c r="E487" s="153" t="s">
        <v>1744</v>
      </c>
      <c r="F487" s="153"/>
      <c r="G487" s="24" t="s">
        <v>20</v>
      </c>
      <c r="H487" s="39">
        <v>1.05</v>
      </c>
      <c r="I487" s="40">
        <v>635.87</v>
      </c>
      <c r="J487" s="40">
        <v>667.66</v>
      </c>
    </row>
    <row r="488" spans="1:10" x14ac:dyDescent="0.2">
      <c r="A488" s="41"/>
      <c r="B488" s="41"/>
      <c r="C488" s="41"/>
      <c r="D488" s="41"/>
      <c r="E488" s="41" t="s">
        <v>1692</v>
      </c>
      <c r="F488" s="46">
        <v>27.65</v>
      </c>
      <c r="G488" s="41" t="s">
        <v>1693</v>
      </c>
      <c r="H488" s="46">
        <v>0</v>
      </c>
      <c r="I488" s="41" t="s">
        <v>1694</v>
      </c>
      <c r="J488" s="46">
        <v>27.65</v>
      </c>
    </row>
    <row r="489" spans="1:10" ht="15" thickBot="1" x14ac:dyDescent="0.25">
      <c r="A489" s="41"/>
      <c r="B489" s="41"/>
      <c r="C489" s="41"/>
      <c r="D489" s="41"/>
      <c r="E489" s="41" t="s">
        <v>1695</v>
      </c>
      <c r="F489" s="46">
        <v>248.14</v>
      </c>
      <c r="G489" s="41"/>
      <c r="H489" s="152" t="s">
        <v>1696</v>
      </c>
      <c r="I489" s="152"/>
      <c r="J489" s="46">
        <v>1109.1600000000001</v>
      </c>
    </row>
    <row r="490" spans="1:10" ht="0.95" customHeight="1" thickTop="1" x14ac:dyDescent="0.2">
      <c r="A490" s="42"/>
      <c r="B490" s="42"/>
      <c r="C490" s="42"/>
      <c r="D490" s="42"/>
      <c r="E490" s="42"/>
      <c r="F490" s="42"/>
      <c r="G490" s="42"/>
      <c r="H490" s="42"/>
      <c r="I490" s="42"/>
      <c r="J490" s="42"/>
    </row>
    <row r="491" spans="1:10" ht="18" customHeight="1" x14ac:dyDescent="0.2">
      <c r="A491" s="17" t="s">
        <v>775</v>
      </c>
      <c r="B491" s="16" t="s">
        <v>3</v>
      </c>
      <c r="C491" s="17" t="s">
        <v>4</v>
      </c>
      <c r="D491" s="17" t="s">
        <v>5</v>
      </c>
      <c r="E491" s="151" t="s">
        <v>1547</v>
      </c>
      <c r="F491" s="151"/>
      <c r="G491" s="18" t="s">
        <v>6</v>
      </c>
      <c r="H491" s="16" t="s">
        <v>7</v>
      </c>
      <c r="I491" s="16" t="s">
        <v>8</v>
      </c>
      <c r="J491" s="16" t="s">
        <v>10</v>
      </c>
    </row>
    <row r="492" spans="1:10" ht="39" customHeight="1" x14ac:dyDescent="0.2">
      <c r="A492" s="32" t="s">
        <v>1626</v>
      </c>
      <c r="B492" s="33" t="s">
        <v>776</v>
      </c>
      <c r="C492" s="32" t="s">
        <v>23</v>
      </c>
      <c r="D492" s="32" t="s">
        <v>777</v>
      </c>
      <c r="E492" s="154" t="s">
        <v>1553</v>
      </c>
      <c r="F492" s="154"/>
      <c r="G492" s="34" t="s">
        <v>29</v>
      </c>
      <c r="H492" s="35">
        <v>1</v>
      </c>
      <c r="I492" s="36">
        <v>2369.6799999999998</v>
      </c>
      <c r="J492" s="36">
        <v>2369.6799999999998</v>
      </c>
    </row>
    <row r="493" spans="1:10" ht="39" customHeight="1" x14ac:dyDescent="0.2">
      <c r="A493" s="20" t="s">
        <v>1627</v>
      </c>
      <c r="B493" s="19" t="s">
        <v>1999</v>
      </c>
      <c r="C493" s="20" t="s">
        <v>18</v>
      </c>
      <c r="D493" s="20" t="s">
        <v>2000</v>
      </c>
      <c r="E493" s="155" t="s">
        <v>1877</v>
      </c>
      <c r="F493" s="155"/>
      <c r="G493" s="21" t="s">
        <v>20</v>
      </c>
      <c r="H493" s="37">
        <v>3.35</v>
      </c>
      <c r="I493" s="38">
        <v>142.69999999999999</v>
      </c>
      <c r="J493" s="38">
        <v>478.04</v>
      </c>
    </row>
    <row r="494" spans="1:10" ht="26.1" customHeight="1" x14ac:dyDescent="0.2">
      <c r="A494" s="20" t="s">
        <v>1627</v>
      </c>
      <c r="B494" s="19" t="s">
        <v>2001</v>
      </c>
      <c r="C494" s="20" t="s">
        <v>18</v>
      </c>
      <c r="D494" s="20" t="s">
        <v>2002</v>
      </c>
      <c r="E494" s="155" t="s">
        <v>1566</v>
      </c>
      <c r="F494" s="155"/>
      <c r="G494" s="21" t="s">
        <v>89</v>
      </c>
      <c r="H494" s="37">
        <v>5.5</v>
      </c>
      <c r="I494" s="38">
        <v>14.18</v>
      </c>
      <c r="J494" s="38">
        <v>77.989999999999995</v>
      </c>
    </row>
    <row r="495" spans="1:10" ht="39" customHeight="1" x14ac:dyDescent="0.2">
      <c r="A495" s="20" t="s">
        <v>1627</v>
      </c>
      <c r="B495" s="19" t="s">
        <v>2003</v>
      </c>
      <c r="C495" s="20" t="s">
        <v>18</v>
      </c>
      <c r="D495" s="20" t="s">
        <v>2004</v>
      </c>
      <c r="E495" s="155" t="s">
        <v>1636</v>
      </c>
      <c r="F495" s="155"/>
      <c r="G495" s="21" t="s">
        <v>37</v>
      </c>
      <c r="H495" s="37">
        <v>0.57799999999999996</v>
      </c>
      <c r="I495" s="38">
        <v>515.41999999999996</v>
      </c>
      <c r="J495" s="38">
        <v>297.91000000000003</v>
      </c>
    </row>
    <row r="496" spans="1:10" ht="26.1" customHeight="1" x14ac:dyDescent="0.2">
      <c r="A496" s="20" t="s">
        <v>1627</v>
      </c>
      <c r="B496" s="19" t="s">
        <v>2005</v>
      </c>
      <c r="C496" s="20" t="s">
        <v>18</v>
      </c>
      <c r="D496" s="20" t="s">
        <v>2006</v>
      </c>
      <c r="E496" s="155" t="s">
        <v>1559</v>
      </c>
      <c r="F496" s="155"/>
      <c r="G496" s="21" t="s">
        <v>20</v>
      </c>
      <c r="H496" s="37">
        <v>3.5</v>
      </c>
      <c r="I496" s="38">
        <v>73.010000000000005</v>
      </c>
      <c r="J496" s="38">
        <v>255.53</v>
      </c>
    </row>
    <row r="497" spans="1:10" ht="51.95" customHeight="1" x14ac:dyDescent="0.2">
      <c r="A497" s="20" t="s">
        <v>1627</v>
      </c>
      <c r="B497" s="19" t="s">
        <v>230</v>
      </c>
      <c r="C497" s="20" t="s">
        <v>18</v>
      </c>
      <c r="D497" s="20" t="s">
        <v>231</v>
      </c>
      <c r="E497" s="155" t="s">
        <v>1570</v>
      </c>
      <c r="F497" s="155"/>
      <c r="G497" s="21" t="s">
        <v>20</v>
      </c>
      <c r="H497" s="37">
        <v>8.6999999999999993</v>
      </c>
      <c r="I497" s="38">
        <v>53.84</v>
      </c>
      <c r="J497" s="38">
        <v>468.4</v>
      </c>
    </row>
    <row r="498" spans="1:10" ht="51.95" customHeight="1" x14ac:dyDescent="0.2">
      <c r="A498" s="20" t="s">
        <v>1627</v>
      </c>
      <c r="B498" s="19" t="s">
        <v>2007</v>
      </c>
      <c r="C498" s="20" t="s">
        <v>1631</v>
      </c>
      <c r="D498" s="20" t="s">
        <v>2008</v>
      </c>
      <c r="E498" s="155" t="s">
        <v>2009</v>
      </c>
      <c r="F498" s="155"/>
      <c r="G498" s="21" t="s">
        <v>20</v>
      </c>
      <c r="H498" s="37">
        <v>3.35</v>
      </c>
      <c r="I498" s="38">
        <v>128.28</v>
      </c>
      <c r="J498" s="38">
        <v>429.73</v>
      </c>
    </row>
    <row r="499" spans="1:10" ht="51.95" customHeight="1" x14ac:dyDescent="0.2">
      <c r="A499" s="20" t="s">
        <v>1627</v>
      </c>
      <c r="B499" s="19" t="s">
        <v>1848</v>
      </c>
      <c r="C499" s="20" t="s">
        <v>18</v>
      </c>
      <c r="D499" s="20" t="s">
        <v>1849</v>
      </c>
      <c r="E499" s="155" t="s">
        <v>1583</v>
      </c>
      <c r="F499" s="155"/>
      <c r="G499" s="21" t="s">
        <v>20</v>
      </c>
      <c r="H499" s="37">
        <v>8.6999999999999993</v>
      </c>
      <c r="I499" s="38">
        <v>6.74</v>
      </c>
      <c r="J499" s="38">
        <v>58.63</v>
      </c>
    </row>
    <row r="500" spans="1:10" ht="39" customHeight="1" x14ac:dyDescent="0.2">
      <c r="A500" s="20" t="s">
        <v>1627</v>
      </c>
      <c r="B500" s="19" t="s">
        <v>147</v>
      </c>
      <c r="C500" s="20" t="s">
        <v>18</v>
      </c>
      <c r="D500" s="20" t="s">
        <v>148</v>
      </c>
      <c r="E500" s="155" t="s">
        <v>1566</v>
      </c>
      <c r="F500" s="155"/>
      <c r="G500" s="21" t="s">
        <v>89</v>
      </c>
      <c r="H500" s="37">
        <v>21</v>
      </c>
      <c r="I500" s="38">
        <v>14.45</v>
      </c>
      <c r="J500" s="38">
        <v>303.45</v>
      </c>
    </row>
    <row r="501" spans="1:10" x14ac:dyDescent="0.2">
      <c r="A501" s="41"/>
      <c r="B501" s="41"/>
      <c r="C501" s="41"/>
      <c r="D501" s="41"/>
      <c r="E501" s="41" t="s">
        <v>1692</v>
      </c>
      <c r="F501" s="46">
        <v>509.71</v>
      </c>
      <c r="G501" s="41" t="s">
        <v>1693</v>
      </c>
      <c r="H501" s="46">
        <v>0</v>
      </c>
      <c r="I501" s="41" t="s">
        <v>1694</v>
      </c>
      <c r="J501" s="46">
        <v>509.71</v>
      </c>
    </row>
    <row r="502" spans="1:10" ht="15" thickBot="1" x14ac:dyDescent="0.25">
      <c r="A502" s="41"/>
      <c r="B502" s="41"/>
      <c r="C502" s="41"/>
      <c r="D502" s="41"/>
      <c r="E502" s="41" t="s">
        <v>1695</v>
      </c>
      <c r="F502" s="46">
        <v>682.94</v>
      </c>
      <c r="G502" s="41"/>
      <c r="H502" s="152" t="s">
        <v>1696</v>
      </c>
      <c r="I502" s="152"/>
      <c r="J502" s="46">
        <v>3052.62</v>
      </c>
    </row>
    <row r="503" spans="1:10" ht="0.95" customHeight="1" thickTop="1" x14ac:dyDescent="0.2">
      <c r="A503" s="42"/>
      <c r="B503" s="42"/>
      <c r="C503" s="42"/>
      <c r="D503" s="42"/>
      <c r="E503" s="42"/>
      <c r="F503" s="42"/>
      <c r="G503" s="42"/>
      <c r="H503" s="42"/>
      <c r="I503" s="42"/>
      <c r="J503" s="42"/>
    </row>
    <row r="504" spans="1:10" ht="18" customHeight="1" x14ac:dyDescent="0.2">
      <c r="A504" s="17" t="s">
        <v>778</v>
      </c>
      <c r="B504" s="16" t="s">
        <v>3</v>
      </c>
      <c r="C504" s="17" t="s">
        <v>4</v>
      </c>
      <c r="D504" s="17" t="s">
        <v>5</v>
      </c>
      <c r="E504" s="151" t="s">
        <v>1547</v>
      </c>
      <c r="F504" s="151"/>
      <c r="G504" s="18" t="s">
        <v>6</v>
      </c>
      <c r="H504" s="16" t="s">
        <v>7</v>
      </c>
      <c r="I504" s="16" t="s">
        <v>8</v>
      </c>
      <c r="J504" s="16" t="s">
        <v>10</v>
      </c>
    </row>
    <row r="505" spans="1:10" ht="51.95" customHeight="1" x14ac:dyDescent="0.2">
      <c r="A505" s="32" t="s">
        <v>1626</v>
      </c>
      <c r="B505" s="33" t="s">
        <v>779</v>
      </c>
      <c r="C505" s="32" t="s">
        <v>23</v>
      </c>
      <c r="D505" s="32" t="s">
        <v>780</v>
      </c>
      <c r="E505" s="154">
        <v>168</v>
      </c>
      <c r="F505" s="154"/>
      <c r="G505" s="34" t="s">
        <v>633</v>
      </c>
      <c r="H505" s="35">
        <v>1</v>
      </c>
      <c r="I505" s="36">
        <v>333.01</v>
      </c>
      <c r="J505" s="36">
        <v>333.01</v>
      </c>
    </row>
    <row r="506" spans="1:10" ht="26.1" customHeight="1" x14ac:dyDescent="0.2">
      <c r="A506" s="20" t="s">
        <v>1627</v>
      </c>
      <c r="B506" s="19" t="s">
        <v>223</v>
      </c>
      <c r="C506" s="20" t="s">
        <v>18</v>
      </c>
      <c r="D506" s="20" t="s">
        <v>224</v>
      </c>
      <c r="E506" s="155" t="s">
        <v>1552</v>
      </c>
      <c r="F506" s="155"/>
      <c r="G506" s="21" t="s">
        <v>20</v>
      </c>
      <c r="H506" s="37">
        <v>0.22500000000000001</v>
      </c>
      <c r="I506" s="38">
        <v>51.64</v>
      </c>
      <c r="J506" s="38">
        <v>11.61</v>
      </c>
    </row>
    <row r="507" spans="1:10" ht="24" customHeight="1" x14ac:dyDescent="0.2">
      <c r="A507" s="20" t="s">
        <v>1627</v>
      </c>
      <c r="B507" s="19" t="s">
        <v>1713</v>
      </c>
      <c r="C507" s="20" t="s">
        <v>18</v>
      </c>
      <c r="D507" s="20" t="s">
        <v>1714</v>
      </c>
      <c r="E507" s="155" t="s">
        <v>1639</v>
      </c>
      <c r="F507" s="155"/>
      <c r="G507" s="21" t="s">
        <v>1640</v>
      </c>
      <c r="H507" s="37">
        <v>0.5</v>
      </c>
      <c r="I507" s="38">
        <v>24.41</v>
      </c>
      <c r="J507" s="38">
        <v>12.2</v>
      </c>
    </row>
    <row r="508" spans="1:10" ht="39" customHeight="1" x14ac:dyDescent="0.2">
      <c r="A508" s="20" t="s">
        <v>1627</v>
      </c>
      <c r="B508" s="19" t="s">
        <v>1634</v>
      </c>
      <c r="C508" s="20" t="s">
        <v>18</v>
      </c>
      <c r="D508" s="20" t="s">
        <v>1635</v>
      </c>
      <c r="E508" s="155" t="s">
        <v>1636</v>
      </c>
      <c r="F508" s="155"/>
      <c r="G508" s="21" t="s">
        <v>37</v>
      </c>
      <c r="H508" s="37">
        <v>0.22500000000000001</v>
      </c>
      <c r="I508" s="38">
        <v>463.23</v>
      </c>
      <c r="J508" s="38">
        <v>104.22</v>
      </c>
    </row>
    <row r="509" spans="1:10" ht="26.1" customHeight="1" x14ac:dyDescent="0.2">
      <c r="A509" s="20" t="s">
        <v>1627</v>
      </c>
      <c r="B509" s="19" t="s">
        <v>1990</v>
      </c>
      <c r="C509" s="20" t="s">
        <v>18</v>
      </c>
      <c r="D509" s="20" t="s">
        <v>1991</v>
      </c>
      <c r="E509" s="155" t="s">
        <v>1559</v>
      </c>
      <c r="F509" s="155"/>
      <c r="G509" s="21" t="s">
        <v>20</v>
      </c>
      <c r="H509" s="37">
        <v>1.35</v>
      </c>
      <c r="I509" s="38">
        <v>144.54</v>
      </c>
      <c r="J509" s="38">
        <v>195.12</v>
      </c>
    </row>
    <row r="510" spans="1:10" ht="24" customHeight="1" x14ac:dyDescent="0.2">
      <c r="A510" s="20" t="s">
        <v>1627</v>
      </c>
      <c r="B510" s="19" t="s">
        <v>1662</v>
      </c>
      <c r="C510" s="20" t="s">
        <v>18</v>
      </c>
      <c r="D510" s="20" t="s">
        <v>1663</v>
      </c>
      <c r="E510" s="155" t="s">
        <v>1639</v>
      </c>
      <c r="F510" s="155"/>
      <c r="G510" s="21" t="s">
        <v>1640</v>
      </c>
      <c r="H510" s="37">
        <v>0.5</v>
      </c>
      <c r="I510" s="38">
        <v>19.72</v>
      </c>
      <c r="J510" s="38">
        <v>9.86</v>
      </c>
    </row>
    <row r="511" spans="1:10" x14ac:dyDescent="0.2">
      <c r="A511" s="41"/>
      <c r="B511" s="41"/>
      <c r="C511" s="41"/>
      <c r="D511" s="41"/>
      <c r="E511" s="41" t="s">
        <v>1692</v>
      </c>
      <c r="F511" s="46">
        <v>58.72</v>
      </c>
      <c r="G511" s="41" t="s">
        <v>1693</v>
      </c>
      <c r="H511" s="46">
        <v>0</v>
      </c>
      <c r="I511" s="41" t="s">
        <v>1694</v>
      </c>
      <c r="J511" s="46">
        <v>58.72</v>
      </c>
    </row>
    <row r="512" spans="1:10" ht="15" thickBot="1" x14ac:dyDescent="0.25">
      <c r="A512" s="41"/>
      <c r="B512" s="41"/>
      <c r="C512" s="41"/>
      <c r="D512" s="41"/>
      <c r="E512" s="41" t="s">
        <v>1695</v>
      </c>
      <c r="F512" s="46">
        <v>95.97</v>
      </c>
      <c r="G512" s="41"/>
      <c r="H512" s="152" t="s">
        <v>1696</v>
      </c>
      <c r="I512" s="152"/>
      <c r="J512" s="46">
        <v>428.98</v>
      </c>
    </row>
    <row r="513" spans="1:10" ht="0.95" customHeight="1" thickTop="1" x14ac:dyDescent="0.2">
      <c r="A513" s="42"/>
      <c r="B513" s="42"/>
      <c r="C513" s="42"/>
      <c r="D513" s="42"/>
      <c r="E513" s="42"/>
      <c r="F513" s="42"/>
      <c r="G513" s="42"/>
      <c r="H513" s="42"/>
      <c r="I513" s="42"/>
      <c r="J513" s="42"/>
    </row>
    <row r="514" spans="1:10" ht="18" customHeight="1" x14ac:dyDescent="0.2">
      <c r="A514" s="17" t="s">
        <v>781</v>
      </c>
      <c r="B514" s="16" t="s">
        <v>3</v>
      </c>
      <c r="C514" s="17" t="s">
        <v>4</v>
      </c>
      <c r="D514" s="17" t="s">
        <v>5</v>
      </c>
      <c r="E514" s="151" t="s">
        <v>1547</v>
      </c>
      <c r="F514" s="151"/>
      <c r="G514" s="18" t="s">
        <v>6</v>
      </c>
      <c r="H514" s="16" t="s">
        <v>7</v>
      </c>
      <c r="I514" s="16" t="s">
        <v>8</v>
      </c>
      <c r="J514" s="16" t="s">
        <v>10</v>
      </c>
    </row>
    <row r="515" spans="1:10" ht="24" customHeight="1" x14ac:dyDescent="0.2">
      <c r="A515" s="32" t="s">
        <v>1626</v>
      </c>
      <c r="B515" s="33" t="s">
        <v>782</v>
      </c>
      <c r="C515" s="32" t="s">
        <v>23</v>
      </c>
      <c r="D515" s="32" t="s">
        <v>783</v>
      </c>
      <c r="E515" s="154" t="s">
        <v>1553</v>
      </c>
      <c r="F515" s="154"/>
      <c r="G515" s="34" t="s">
        <v>173</v>
      </c>
      <c r="H515" s="35">
        <v>1</v>
      </c>
      <c r="I515" s="36">
        <v>1091.1500000000001</v>
      </c>
      <c r="J515" s="36">
        <v>1091.1500000000001</v>
      </c>
    </row>
    <row r="516" spans="1:10" ht="26.1" customHeight="1" x14ac:dyDescent="0.2">
      <c r="A516" s="20" t="s">
        <v>1627</v>
      </c>
      <c r="B516" s="19" t="s">
        <v>2010</v>
      </c>
      <c r="C516" s="20" t="s">
        <v>1631</v>
      </c>
      <c r="D516" s="20" t="s">
        <v>2011</v>
      </c>
      <c r="E516" s="155" t="s">
        <v>2012</v>
      </c>
      <c r="F516" s="155"/>
      <c r="G516" s="21" t="s">
        <v>20</v>
      </c>
      <c r="H516" s="37">
        <v>2.7</v>
      </c>
      <c r="I516" s="38">
        <v>251.24</v>
      </c>
      <c r="J516" s="38">
        <v>678.34</v>
      </c>
    </row>
    <row r="517" spans="1:10" ht="26.1" customHeight="1" x14ac:dyDescent="0.2">
      <c r="A517" s="20" t="s">
        <v>1627</v>
      </c>
      <c r="B517" s="19" t="s">
        <v>223</v>
      </c>
      <c r="C517" s="20" t="s">
        <v>18</v>
      </c>
      <c r="D517" s="20" t="s">
        <v>224</v>
      </c>
      <c r="E517" s="155" t="s">
        <v>1552</v>
      </c>
      <c r="F517" s="155"/>
      <c r="G517" s="21" t="s">
        <v>20</v>
      </c>
      <c r="H517" s="37">
        <v>2.7</v>
      </c>
      <c r="I517" s="38">
        <v>51.64</v>
      </c>
      <c r="J517" s="38">
        <v>139.41999999999999</v>
      </c>
    </row>
    <row r="518" spans="1:10" ht="51.95" customHeight="1" x14ac:dyDescent="0.2">
      <c r="A518" s="20" t="s">
        <v>1627</v>
      </c>
      <c r="B518" s="19" t="s">
        <v>2013</v>
      </c>
      <c r="C518" s="20" t="s">
        <v>18</v>
      </c>
      <c r="D518" s="20" t="s">
        <v>2014</v>
      </c>
      <c r="E518" s="155" t="s">
        <v>2015</v>
      </c>
      <c r="F518" s="155"/>
      <c r="G518" s="21" t="s">
        <v>37</v>
      </c>
      <c r="H518" s="37">
        <v>0.4</v>
      </c>
      <c r="I518" s="38">
        <v>683.49</v>
      </c>
      <c r="J518" s="38">
        <v>273.39</v>
      </c>
    </row>
    <row r="519" spans="1:10" x14ac:dyDescent="0.2">
      <c r="A519" s="41"/>
      <c r="B519" s="41"/>
      <c r="C519" s="41"/>
      <c r="D519" s="41"/>
      <c r="E519" s="41" t="s">
        <v>1692</v>
      </c>
      <c r="F519" s="46">
        <v>207.75</v>
      </c>
      <c r="G519" s="41" t="s">
        <v>1693</v>
      </c>
      <c r="H519" s="46">
        <v>0</v>
      </c>
      <c r="I519" s="41" t="s">
        <v>1694</v>
      </c>
      <c r="J519" s="46">
        <v>207.75</v>
      </c>
    </row>
    <row r="520" spans="1:10" ht="15" thickBot="1" x14ac:dyDescent="0.25">
      <c r="A520" s="41"/>
      <c r="B520" s="41"/>
      <c r="C520" s="41"/>
      <c r="D520" s="41"/>
      <c r="E520" s="41" t="s">
        <v>1695</v>
      </c>
      <c r="F520" s="46">
        <v>314.45999999999998</v>
      </c>
      <c r="G520" s="41"/>
      <c r="H520" s="152" t="s">
        <v>1696</v>
      </c>
      <c r="I520" s="152"/>
      <c r="J520" s="46">
        <v>1405.61</v>
      </c>
    </row>
    <row r="521" spans="1:10" ht="0.95" customHeight="1" thickTop="1" x14ac:dyDescent="0.2">
      <c r="A521" s="42"/>
      <c r="B521" s="42"/>
      <c r="C521" s="42"/>
      <c r="D521" s="42"/>
      <c r="E521" s="42"/>
      <c r="F521" s="42"/>
      <c r="G521" s="42"/>
      <c r="H521" s="42"/>
      <c r="I521" s="42"/>
      <c r="J521" s="42"/>
    </row>
    <row r="522" spans="1:10" ht="18" customHeight="1" x14ac:dyDescent="0.2">
      <c r="A522" s="17" t="s">
        <v>784</v>
      </c>
      <c r="B522" s="16" t="s">
        <v>3</v>
      </c>
      <c r="C522" s="17" t="s">
        <v>4</v>
      </c>
      <c r="D522" s="17" t="s">
        <v>5</v>
      </c>
      <c r="E522" s="151" t="s">
        <v>1547</v>
      </c>
      <c r="F522" s="151"/>
      <c r="G522" s="18" t="s">
        <v>6</v>
      </c>
      <c r="H522" s="16" t="s">
        <v>7</v>
      </c>
      <c r="I522" s="16" t="s">
        <v>8</v>
      </c>
      <c r="J522" s="16" t="s">
        <v>10</v>
      </c>
    </row>
    <row r="523" spans="1:10" ht="39" customHeight="1" x14ac:dyDescent="0.2">
      <c r="A523" s="32" t="s">
        <v>1626</v>
      </c>
      <c r="B523" s="33" t="s">
        <v>785</v>
      </c>
      <c r="C523" s="32" t="s">
        <v>23</v>
      </c>
      <c r="D523" s="32" t="s">
        <v>786</v>
      </c>
      <c r="E523" s="154">
        <v>168</v>
      </c>
      <c r="F523" s="154"/>
      <c r="G523" s="34" t="s">
        <v>25</v>
      </c>
      <c r="H523" s="35">
        <v>1</v>
      </c>
      <c r="I523" s="36">
        <v>669.05</v>
      </c>
      <c r="J523" s="36">
        <v>669.05</v>
      </c>
    </row>
    <row r="524" spans="1:10" ht="24" customHeight="1" x14ac:dyDescent="0.2">
      <c r="A524" s="20" t="s">
        <v>1627</v>
      </c>
      <c r="B524" s="19" t="s">
        <v>1662</v>
      </c>
      <c r="C524" s="20" t="s">
        <v>18</v>
      </c>
      <c r="D524" s="20" t="s">
        <v>1663</v>
      </c>
      <c r="E524" s="155" t="s">
        <v>1639</v>
      </c>
      <c r="F524" s="155"/>
      <c r="G524" s="21" t="s">
        <v>1640</v>
      </c>
      <c r="H524" s="37">
        <v>0.5</v>
      </c>
      <c r="I524" s="38">
        <v>19.72</v>
      </c>
      <c r="J524" s="38">
        <v>9.86</v>
      </c>
    </row>
    <row r="525" spans="1:10" ht="26.1" customHeight="1" x14ac:dyDescent="0.2">
      <c r="A525" s="20" t="s">
        <v>1627</v>
      </c>
      <c r="B525" s="19" t="s">
        <v>223</v>
      </c>
      <c r="C525" s="20" t="s">
        <v>18</v>
      </c>
      <c r="D525" s="20" t="s">
        <v>224</v>
      </c>
      <c r="E525" s="155" t="s">
        <v>1552</v>
      </c>
      <c r="F525" s="155"/>
      <c r="G525" s="21" t="s">
        <v>20</v>
      </c>
      <c r="H525" s="37">
        <v>0.52800000000000002</v>
      </c>
      <c r="I525" s="38">
        <v>51.64</v>
      </c>
      <c r="J525" s="38">
        <v>27.26</v>
      </c>
    </row>
    <row r="526" spans="1:10" ht="39" customHeight="1" x14ac:dyDescent="0.2">
      <c r="A526" s="20" t="s">
        <v>1627</v>
      </c>
      <c r="B526" s="19" t="s">
        <v>1634</v>
      </c>
      <c r="C526" s="20" t="s">
        <v>18</v>
      </c>
      <c r="D526" s="20" t="s">
        <v>1635</v>
      </c>
      <c r="E526" s="155" t="s">
        <v>1636</v>
      </c>
      <c r="F526" s="155"/>
      <c r="G526" s="21" t="s">
        <v>37</v>
      </c>
      <c r="H526" s="37">
        <v>0.52800000000000002</v>
      </c>
      <c r="I526" s="38">
        <v>463.23</v>
      </c>
      <c r="J526" s="38">
        <v>244.58</v>
      </c>
    </row>
    <row r="527" spans="1:10" ht="39" customHeight="1" x14ac:dyDescent="0.2">
      <c r="A527" s="20" t="s">
        <v>1627</v>
      </c>
      <c r="B527" s="19" t="s">
        <v>1855</v>
      </c>
      <c r="C527" s="20" t="s">
        <v>1631</v>
      </c>
      <c r="D527" s="20" t="s">
        <v>1856</v>
      </c>
      <c r="E527" s="155" t="s">
        <v>1857</v>
      </c>
      <c r="F527" s="155"/>
      <c r="G527" s="21" t="s">
        <v>1729</v>
      </c>
      <c r="H527" s="37">
        <v>3.5</v>
      </c>
      <c r="I527" s="38">
        <v>12.7</v>
      </c>
      <c r="J527" s="38">
        <v>44.45</v>
      </c>
    </row>
    <row r="528" spans="1:10" ht="24" customHeight="1" x14ac:dyDescent="0.2">
      <c r="A528" s="20" t="s">
        <v>1627</v>
      </c>
      <c r="B528" s="19" t="s">
        <v>1713</v>
      </c>
      <c r="C528" s="20" t="s">
        <v>18</v>
      </c>
      <c r="D528" s="20" t="s">
        <v>1714</v>
      </c>
      <c r="E528" s="155" t="s">
        <v>1639</v>
      </c>
      <c r="F528" s="155"/>
      <c r="G528" s="21" t="s">
        <v>1640</v>
      </c>
      <c r="H528" s="37">
        <v>0.5</v>
      </c>
      <c r="I528" s="38">
        <v>24.41</v>
      </c>
      <c r="J528" s="38">
        <v>12.2</v>
      </c>
    </row>
    <row r="529" spans="1:10" ht="26.1" customHeight="1" x14ac:dyDescent="0.2">
      <c r="A529" s="20" t="s">
        <v>1627</v>
      </c>
      <c r="B529" s="19" t="s">
        <v>1990</v>
      </c>
      <c r="C529" s="20" t="s">
        <v>18</v>
      </c>
      <c r="D529" s="20" t="s">
        <v>1991</v>
      </c>
      <c r="E529" s="155" t="s">
        <v>1559</v>
      </c>
      <c r="F529" s="155"/>
      <c r="G529" s="21" t="s">
        <v>20</v>
      </c>
      <c r="H529" s="37">
        <v>2.2879999999999998</v>
      </c>
      <c r="I529" s="38">
        <v>144.54</v>
      </c>
      <c r="J529" s="38">
        <v>330.7</v>
      </c>
    </row>
    <row r="530" spans="1:10" x14ac:dyDescent="0.2">
      <c r="A530" s="41"/>
      <c r="B530" s="41"/>
      <c r="C530" s="41"/>
      <c r="D530" s="41"/>
      <c r="E530" s="41" t="s">
        <v>1692</v>
      </c>
      <c r="F530" s="46">
        <v>104.69</v>
      </c>
      <c r="G530" s="41" t="s">
        <v>1693</v>
      </c>
      <c r="H530" s="46">
        <v>0</v>
      </c>
      <c r="I530" s="41" t="s">
        <v>1694</v>
      </c>
      <c r="J530" s="46">
        <v>104.69</v>
      </c>
    </row>
    <row r="531" spans="1:10" ht="15" thickBot="1" x14ac:dyDescent="0.25">
      <c r="A531" s="41"/>
      <c r="B531" s="41"/>
      <c r="C531" s="41"/>
      <c r="D531" s="41"/>
      <c r="E531" s="41" t="s">
        <v>1695</v>
      </c>
      <c r="F531" s="46">
        <v>192.82</v>
      </c>
      <c r="G531" s="41"/>
      <c r="H531" s="152" t="s">
        <v>1696</v>
      </c>
      <c r="I531" s="152"/>
      <c r="J531" s="46">
        <v>861.87</v>
      </c>
    </row>
    <row r="532" spans="1:10" ht="0.95" customHeight="1" thickTop="1" x14ac:dyDescent="0.2">
      <c r="A532" s="42"/>
      <c r="B532" s="42"/>
      <c r="C532" s="42"/>
      <c r="D532" s="42"/>
      <c r="E532" s="42"/>
      <c r="F532" s="42"/>
      <c r="G532" s="42"/>
      <c r="H532" s="42"/>
      <c r="I532" s="42"/>
      <c r="J532" s="42"/>
    </row>
    <row r="533" spans="1:10" ht="18" customHeight="1" x14ac:dyDescent="0.2">
      <c r="A533" s="17" t="s">
        <v>790</v>
      </c>
      <c r="B533" s="16" t="s">
        <v>3</v>
      </c>
      <c r="C533" s="17" t="s">
        <v>4</v>
      </c>
      <c r="D533" s="17" t="s">
        <v>5</v>
      </c>
      <c r="E533" s="151" t="s">
        <v>1547</v>
      </c>
      <c r="F533" s="151"/>
      <c r="G533" s="18" t="s">
        <v>6</v>
      </c>
      <c r="H533" s="16" t="s">
        <v>7</v>
      </c>
      <c r="I533" s="16" t="s">
        <v>8</v>
      </c>
      <c r="J533" s="16" t="s">
        <v>10</v>
      </c>
    </row>
    <row r="534" spans="1:10" ht="26.1" customHeight="1" x14ac:dyDescent="0.2">
      <c r="A534" s="32" t="s">
        <v>1626</v>
      </c>
      <c r="B534" s="33" t="s">
        <v>22</v>
      </c>
      <c r="C534" s="32" t="s">
        <v>23</v>
      </c>
      <c r="D534" s="32" t="s">
        <v>24</v>
      </c>
      <c r="E534" s="154" t="s">
        <v>1569</v>
      </c>
      <c r="F534" s="154"/>
      <c r="G534" s="34" t="s">
        <v>25</v>
      </c>
      <c r="H534" s="35">
        <v>1</v>
      </c>
      <c r="I534" s="36">
        <v>28437.61</v>
      </c>
      <c r="J534" s="36">
        <v>28437.61</v>
      </c>
    </row>
    <row r="535" spans="1:10" ht="26.1" customHeight="1" x14ac:dyDescent="0.2">
      <c r="A535" s="20" t="s">
        <v>1627</v>
      </c>
      <c r="B535" s="19" t="s">
        <v>1628</v>
      </c>
      <c r="C535" s="20" t="s">
        <v>18</v>
      </c>
      <c r="D535" s="20" t="s">
        <v>1629</v>
      </c>
      <c r="E535" s="155" t="s">
        <v>1573</v>
      </c>
      <c r="F535" s="155"/>
      <c r="G535" s="21" t="s">
        <v>25</v>
      </c>
      <c r="H535" s="37">
        <v>2</v>
      </c>
      <c r="I535" s="38">
        <v>306</v>
      </c>
      <c r="J535" s="38">
        <v>612</v>
      </c>
    </row>
    <row r="536" spans="1:10" ht="26.1" customHeight="1" x14ac:dyDescent="0.2">
      <c r="A536" s="20" t="s">
        <v>1627</v>
      </c>
      <c r="B536" s="19" t="s">
        <v>1630</v>
      </c>
      <c r="C536" s="20" t="s">
        <v>1631</v>
      </c>
      <c r="D536" s="20" t="s">
        <v>1632</v>
      </c>
      <c r="E536" s="155" t="s">
        <v>1633</v>
      </c>
      <c r="F536" s="155"/>
      <c r="G536" s="21" t="s">
        <v>61</v>
      </c>
      <c r="H536" s="37">
        <v>4</v>
      </c>
      <c r="I536" s="38">
        <v>59.63</v>
      </c>
      <c r="J536" s="38">
        <v>238.52</v>
      </c>
    </row>
    <row r="537" spans="1:10" ht="39" customHeight="1" x14ac:dyDescent="0.2">
      <c r="A537" s="20" t="s">
        <v>1627</v>
      </c>
      <c r="B537" s="19" t="s">
        <v>1634</v>
      </c>
      <c r="C537" s="20" t="s">
        <v>18</v>
      </c>
      <c r="D537" s="20" t="s">
        <v>1635</v>
      </c>
      <c r="E537" s="155" t="s">
        <v>1636</v>
      </c>
      <c r="F537" s="155"/>
      <c r="G537" s="21" t="s">
        <v>37</v>
      </c>
      <c r="H537" s="37">
        <v>3.7240000000000002</v>
      </c>
      <c r="I537" s="38">
        <v>463.23</v>
      </c>
      <c r="J537" s="38">
        <v>1725.06</v>
      </c>
    </row>
    <row r="538" spans="1:10" ht="24" customHeight="1" x14ac:dyDescent="0.2">
      <c r="A538" s="20" t="s">
        <v>1627</v>
      </c>
      <c r="B538" s="19" t="s">
        <v>1637</v>
      </c>
      <c r="C538" s="20" t="s">
        <v>18</v>
      </c>
      <c r="D538" s="20" t="s">
        <v>1638</v>
      </c>
      <c r="E538" s="155" t="s">
        <v>1639</v>
      </c>
      <c r="F538" s="155"/>
      <c r="G538" s="21" t="s">
        <v>1640</v>
      </c>
      <c r="H538" s="37">
        <v>30</v>
      </c>
      <c r="I538" s="38">
        <v>24.01</v>
      </c>
      <c r="J538" s="38">
        <v>720.3</v>
      </c>
    </row>
    <row r="539" spans="1:10" ht="26.1" customHeight="1" x14ac:dyDescent="0.2">
      <c r="A539" s="20" t="s">
        <v>1627</v>
      </c>
      <c r="B539" s="19" t="s">
        <v>1641</v>
      </c>
      <c r="C539" s="20" t="s">
        <v>1631</v>
      </c>
      <c r="D539" s="20" t="s">
        <v>1642</v>
      </c>
      <c r="E539" s="155" t="s">
        <v>1643</v>
      </c>
      <c r="F539" s="155"/>
      <c r="G539" s="21" t="s">
        <v>1644</v>
      </c>
      <c r="H539" s="37">
        <v>2</v>
      </c>
      <c r="I539" s="38">
        <v>109.58</v>
      </c>
      <c r="J539" s="38">
        <v>219.16</v>
      </c>
    </row>
    <row r="540" spans="1:10" ht="26.1" customHeight="1" x14ac:dyDescent="0.2">
      <c r="A540" s="20" t="s">
        <v>1627</v>
      </c>
      <c r="B540" s="19" t="s">
        <v>1645</v>
      </c>
      <c r="C540" s="20" t="s">
        <v>1631</v>
      </c>
      <c r="D540" s="20" t="s">
        <v>1646</v>
      </c>
      <c r="E540" s="155" t="s">
        <v>1647</v>
      </c>
      <c r="F540" s="155"/>
      <c r="G540" s="21" t="s">
        <v>20</v>
      </c>
      <c r="H540" s="37">
        <v>74.48</v>
      </c>
      <c r="I540" s="38">
        <v>17.02</v>
      </c>
      <c r="J540" s="38">
        <v>1267.6400000000001</v>
      </c>
    </row>
    <row r="541" spans="1:10" ht="39" customHeight="1" x14ac:dyDescent="0.2">
      <c r="A541" s="20" t="s">
        <v>1627</v>
      </c>
      <c r="B541" s="19" t="s">
        <v>1648</v>
      </c>
      <c r="C541" s="20" t="s">
        <v>18</v>
      </c>
      <c r="D541" s="20" t="s">
        <v>1649</v>
      </c>
      <c r="E541" s="155" t="s">
        <v>1574</v>
      </c>
      <c r="F541" s="155"/>
      <c r="G541" s="21" t="s">
        <v>20</v>
      </c>
      <c r="H541" s="37">
        <v>70.739999999999995</v>
      </c>
      <c r="I541" s="38">
        <v>14.5</v>
      </c>
      <c r="J541" s="38">
        <v>1025.73</v>
      </c>
    </row>
    <row r="542" spans="1:10" ht="26.1" customHeight="1" x14ac:dyDescent="0.2">
      <c r="A542" s="20" t="s">
        <v>1627</v>
      </c>
      <c r="B542" s="19" t="s">
        <v>1650</v>
      </c>
      <c r="C542" s="20" t="s">
        <v>18</v>
      </c>
      <c r="D542" s="20" t="s">
        <v>1651</v>
      </c>
      <c r="E542" s="155" t="s">
        <v>1605</v>
      </c>
      <c r="F542" s="155"/>
      <c r="G542" s="21" t="s">
        <v>25</v>
      </c>
      <c r="H542" s="37">
        <v>1</v>
      </c>
      <c r="I542" s="38">
        <v>42.31</v>
      </c>
      <c r="J542" s="38">
        <v>42.31</v>
      </c>
    </row>
    <row r="543" spans="1:10" ht="26.1" customHeight="1" x14ac:dyDescent="0.2">
      <c r="A543" s="20" t="s">
        <v>1627</v>
      </c>
      <c r="B543" s="19" t="s">
        <v>1652</v>
      </c>
      <c r="C543" s="20" t="s">
        <v>1631</v>
      </c>
      <c r="D543" s="20" t="s">
        <v>1653</v>
      </c>
      <c r="E543" s="155" t="s">
        <v>1654</v>
      </c>
      <c r="F543" s="155"/>
      <c r="G543" s="21" t="s">
        <v>61</v>
      </c>
      <c r="H543" s="37">
        <v>7</v>
      </c>
      <c r="I543" s="38">
        <v>246.06</v>
      </c>
      <c r="J543" s="38">
        <v>1722.42</v>
      </c>
    </row>
    <row r="544" spans="1:10" ht="51.95" customHeight="1" x14ac:dyDescent="0.2">
      <c r="A544" s="20" t="s">
        <v>1627</v>
      </c>
      <c r="B544" s="19" t="s">
        <v>1655</v>
      </c>
      <c r="C544" s="20" t="s">
        <v>18</v>
      </c>
      <c r="D544" s="20" t="s">
        <v>1656</v>
      </c>
      <c r="E544" s="155" t="s">
        <v>1550</v>
      </c>
      <c r="F544" s="155"/>
      <c r="G544" s="21" t="s">
        <v>20</v>
      </c>
      <c r="H544" s="37">
        <v>70.739999999999995</v>
      </c>
      <c r="I544" s="38">
        <v>65.27</v>
      </c>
      <c r="J544" s="38">
        <v>4617.1899999999996</v>
      </c>
    </row>
    <row r="545" spans="1:10" ht="51.95" customHeight="1" x14ac:dyDescent="0.2">
      <c r="A545" s="20" t="s">
        <v>1627</v>
      </c>
      <c r="B545" s="19" t="s">
        <v>1657</v>
      </c>
      <c r="C545" s="20" t="s">
        <v>1631</v>
      </c>
      <c r="D545" s="20" t="s">
        <v>1658</v>
      </c>
      <c r="E545" s="155" t="s">
        <v>1659</v>
      </c>
      <c r="F545" s="155"/>
      <c r="G545" s="21" t="s">
        <v>1644</v>
      </c>
      <c r="H545" s="37">
        <v>5</v>
      </c>
      <c r="I545" s="38">
        <v>290.89999999999998</v>
      </c>
      <c r="J545" s="38">
        <v>1454.5</v>
      </c>
    </row>
    <row r="546" spans="1:10" ht="26.1" customHeight="1" x14ac:dyDescent="0.2">
      <c r="A546" s="20" t="s">
        <v>1627</v>
      </c>
      <c r="B546" s="19" t="s">
        <v>1660</v>
      </c>
      <c r="C546" s="20" t="s">
        <v>18</v>
      </c>
      <c r="D546" s="20" t="s">
        <v>1661</v>
      </c>
      <c r="E546" s="155" t="s">
        <v>1639</v>
      </c>
      <c r="F546" s="155"/>
      <c r="G546" s="21" t="s">
        <v>1640</v>
      </c>
      <c r="H546" s="37">
        <v>8</v>
      </c>
      <c r="I546" s="38">
        <v>28.52</v>
      </c>
      <c r="J546" s="38">
        <v>228.16</v>
      </c>
    </row>
    <row r="547" spans="1:10" ht="24" customHeight="1" x14ac:dyDescent="0.2">
      <c r="A547" s="20" t="s">
        <v>1627</v>
      </c>
      <c r="B547" s="19" t="s">
        <v>1662</v>
      </c>
      <c r="C547" s="20" t="s">
        <v>18</v>
      </c>
      <c r="D547" s="20" t="s">
        <v>1663</v>
      </c>
      <c r="E547" s="155" t="s">
        <v>1639</v>
      </c>
      <c r="F547" s="155"/>
      <c r="G547" s="21" t="s">
        <v>1640</v>
      </c>
      <c r="H547" s="37">
        <v>30</v>
      </c>
      <c r="I547" s="38">
        <v>19.72</v>
      </c>
      <c r="J547" s="38">
        <v>591.6</v>
      </c>
    </row>
    <row r="548" spans="1:10" ht="39" customHeight="1" x14ac:dyDescent="0.2">
      <c r="A548" s="20" t="s">
        <v>1627</v>
      </c>
      <c r="B548" s="19" t="s">
        <v>1664</v>
      </c>
      <c r="C548" s="20" t="s">
        <v>18</v>
      </c>
      <c r="D548" s="20" t="s">
        <v>1665</v>
      </c>
      <c r="E548" s="155" t="s">
        <v>1666</v>
      </c>
      <c r="F548" s="155"/>
      <c r="G548" s="21" t="s">
        <v>29</v>
      </c>
      <c r="H548" s="37">
        <v>6</v>
      </c>
      <c r="I548" s="38">
        <v>18.760000000000002</v>
      </c>
      <c r="J548" s="38">
        <v>112.56</v>
      </c>
    </row>
    <row r="549" spans="1:10" ht="65.099999999999994" customHeight="1" x14ac:dyDescent="0.2">
      <c r="A549" s="20" t="s">
        <v>1627</v>
      </c>
      <c r="B549" s="19" t="s">
        <v>1667</v>
      </c>
      <c r="C549" s="20" t="s">
        <v>18</v>
      </c>
      <c r="D549" s="20" t="s">
        <v>1668</v>
      </c>
      <c r="E549" s="155" t="s">
        <v>1573</v>
      </c>
      <c r="F549" s="155"/>
      <c r="G549" s="21" t="s">
        <v>25</v>
      </c>
      <c r="H549" s="37">
        <v>2</v>
      </c>
      <c r="I549" s="38">
        <v>261.98</v>
      </c>
      <c r="J549" s="38">
        <v>523.96</v>
      </c>
    </row>
    <row r="550" spans="1:10" ht="39" customHeight="1" x14ac:dyDescent="0.2">
      <c r="A550" s="20" t="s">
        <v>1627</v>
      </c>
      <c r="B550" s="19" t="s">
        <v>1669</v>
      </c>
      <c r="C550" s="20" t="s">
        <v>18</v>
      </c>
      <c r="D550" s="20" t="s">
        <v>1670</v>
      </c>
      <c r="E550" s="155" t="s">
        <v>1561</v>
      </c>
      <c r="F550" s="155"/>
      <c r="G550" s="21" t="s">
        <v>25</v>
      </c>
      <c r="H550" s="37">
        <v>4</v>
      </c>
      <c r="I550" s="38">
        <v>60.04</v>
      </c>
      <c r="J550" s="38">
        <v>240.16</v>
      </c>
    </row>
    <row r="551" spans="1:10" ht="26.1" customHeight="1" x14ac:dyDescent="0.2">
      <c r="A551" s="20" t="s">
        <v>1627</v>
      </c>
      <c r="B551" s="19" t="s">
        <v>1671</v>
      </c>
      <c r="C551" s="20" t="s">
        <v>1631</v>
      </c>
      <c r="D551" s="20" t="s">
        <v>1672</v>
      </c>
      <c r="E551" s="155" t="s">
        <v>1673</v>
      </c>
      <c r="F551" s="155"/>
      <c r="G551" s="21" t="s">
        <v>61</v>
      </c>
      <c r="H551" s="37">
        <v>1</v>
      </c>
      <c r="I551" s="38">
        <v>167.3</v>
      </c>
      <c r="J551" s="38">
        <v>167.3</v>
      </c>
    </row>
    <row r="552" spans="1:10" ht="39" customHeight="1" x14ac:dyDescent="0.2">
      <c r="A552" s="20" t="s">
        <v>1627</v>
      </c>
      <c r="B552" s="19" t="s">
        <v>1674</v>
      </c>
      <c r="C552" s="20" t="s">
        <v>18</v>
      </c>
      <c r="D552" s="20" t="s">
        <v>1675</v>
      </c>
      <c r="E552" s="155" t="s">
        <v>1636</v>
      </c>
      <c r="F552" s="155"/>
      <c r="G552" s="21" t="s">
        <v>37</v>
      </c>
      <c r="H552" s="37">
        <v>1.4</v>
      </c>
      <c r="I552" s="38">
        <v>557.57000000000005</v>
      </c>
      <c r="J552" s="38">
        <v>780.59</v>
      </c>
    </row>
    <row r="553" spans="1:10" ht="26.1" customHeight="1" x14ac:dyDescent="0.2">
      <c r="A553" s="23" t="s">
        <v>1676</v>
      </c>
      <c r="B553" s="22" t="s">
        <v>1677</v>
      </c>
      <c r="C553" s="23" t="s">
        <v>18</v>
      </c>
      <c r="D553" s="23" t="s">
        <v>1678</v>
      </c>
      <c r="E553" s="153" t="s">
        <v>1679</v>
      </c>
      <c r="F553" s="153"/>
      <c r="G553" s="24" t="s">
        <v>20</v>
      </c>
      <c r="H553" s="39">
        <v>115.2</v>
      </c>
      <c r="I553" s="40">
        <v>61.88</v>
      </c>
      <c r="J553" s="40">
        <v>7128.57</v>
      </c>
    </row>
    <row r="554" spans="1:10" ht="26.1" customHeight="1" x14ac:dyDescent="0.2">
      <c r="A554" s="23" t="s">
        <v>1676</v>
      </c>
      <c r="B554" s="22" t="s">
        <v>1680</v>
      </c>
      <c r="C554" s="23" t="s">
        <v>18</v>
      </c>
      <c r="D554" s="23" t="s">
        <v>1681</v>
      </c>
      <c r="E554" s="153" t="s">
        <v>1679</v>
      </c>
      <c r="F554" s="153"/>
      <c r="G554" s="24" t="s">
        <v>25</v>
      </c>
      <c r="H554" s="39">
        <v>12</v>
      </c>
      <c r="I554" s="40">
        <v>46.51</v>
      </c>
      <c r="J554" s="40">
        <v>558.12</v>
      </c>
    </row>
    <row r="555" spans="1:10" ht="51.95" customHeight="1" x14ac:dyDescent="0.2">
      <c r="A555" s="23" t="s">
        <v>1676</v>
      </c>
      <c r="B555" s="22" t="s">
        <v>1682</v>
      </c>
      <c r="C555" s="23" t="s">
        <v>18</v>
      </c>
      <c r="D555" s="23" t="s">
        <v>1683</v>
      </c>
      <c r="E555" s="153" t="s">
        <v>1679</v>
      </c>
      <c r="F555" s="153"/>
      <c r="G555" s="24" t="s">
        <v>25</v>
      </c>
      <c r="H555" s="39">
        <v>4</v>
      </c>
      <c r="I555" s="40">
        <v>42.53</v>
      </c>
      <c r="J555" s="40">
        <v>170.12</v>
      </c>
    </row>
    <row r="556" spans="1:10" ht="26.1" customHeight="1" x14ac:dyDescent="0.2">
      <c r="A556" s="23" t="s">
        <v>1676</v>
      </c>
      <c r="B556" s="22" t="s">
        <v>1684</v>
      </c>
      <c r="C556" s="23" t="s">
        <v>18</v>
      </c>
      <c r="D556" s="23" t="s">
        <v>1685</v>
      </c>
      <c r="E556" s="153" t="s">
        <v>1679</v>
      </c>
      <c r="F556" s="153"/>
      <c r="G556" s="24" t="s">
        <v>25</v>
      </c>
      <c r="H556" s="39">
        <v>4</v>
      </c>
      <c r="I556" s="40">
        <v>6.7</v>
      </c>
      <c r="J556" s="40">
        <v>26.8</v>
      </c>
    </row>
    <row r="557" spans="1:10" ht="51.95" customHeight="1" x14ac:dyDescent="0.2">
      <c r="A557" s="23" t="s">
        <v>1676</v>
      </c>
      <c r="B557" s="22" t="s">
        <v>1686</v>
      </c>
      <c r="C557" s="23" t="s">
        <v>18</v>
      </c>
      <c r="D557" s="23" t="s">
        <v>1687</v>
      </c>
      <c r="E557" s="153" t="s">
        <v>1679</v>
      </c>
      <c r="F557" s="153"/>
      <c r="G557" s="24" t="s">
        <v>25</v>
      </c>
      <c r="H557" s="39">
        <v>1</v>
      </c>
      <c r="I557" s="40">
        <v>3260.86</v>
      </c>
      <c r="J557" s="40">
        <v>3260.86</v>
      </c>
    </row>
    <row r="558" spans="1:10" ht="26.1" customHeight="1" x14ac:dyDescent="0.2">
      <c r="A558" s="23" t="s">
        <v>1676</v>
      </c>
      <c r="B558" s="22" t="s">
        <v>1688</v>
      </c>
      <c r="C558" s="23" t="s">
        <v>18</v>
      </c>
      <c r="D558" s="23" t="s">
        <v>1689</v>
      </c>
      <c r="E558" s="153" t="s">
        <v>1679</v>
      </c>
      <c r="F558" s="153"/>
      <c r="G558" s="24" t="s">
        <v>89</v>
      </c>
      <c r="H558" s="39">
        <v>1.5</v>
      </c>
      <c r="I558" s="40">
        <v>27.08</v>
      </c>
      <c r="J558" s="40">
        <v>40.619999999999997</v>
      </c>
    </row>
    <row r="559" spans="1:10" ht="26.1" customHeight="1" x14ac:dyDescent="0.2">
      <c r="A559" s="23" t="s">
        <v>1676</v>
      </c>
      <c r="B559" s="22" t="s">
        <v>1690</v>
      </c>
      <c r="C559" s="23" t="s">
        <v>1631</v>
      </c>
      <c r="D559" s="23" t="s">
        <v>1691</v>
      </c>
      <c r="E559" s="153" t="s">
        <v>1679</v>
      </c>
      <c r="F559" s="153"/>
      <c r="G559" s="24" t="s">
        <v>633</v>
      </c>
      <c r="H559" s="39">
        <v>144</v>
      </c>
      <c r="I559" s="40">
        <v>6.69</v>
      </c>
      <c r="J559" s="40">
        <v>963.36</v>
      </c>
    </row>
    <row r="560" spans="1:10" x14ac:dyDescent="0.2">
      <c r="A560" s="41"/>
      <c r="B560" s="41"/>
      <c r="C560" s="41"/>
      <c r="D560" s="41"/>
      <c r="E560" s="41" t="s">
        <v>1692</v>
      </c>
      <c r="F560" s="46">
        <v>5131.5200000000004</v>
      </c>
      <c r="G560" s="41" t="s">
        <v>1693</v>
      </c>
      <c r="H560" s="46">
        <v>0</v>
      </c>
      <c r="I560" s="41" t="s">
        <v>1694</v>
      </c>
      <c r="J560" s="46">
        <v>5131.5200000000004</v>
      </c>
    </row>
    <row r="561" spans="1:10" ht="15" thickBot="1" x14ac:dyDescent="0.25">
      <c r="A561" s="41"/>
      <c r="B561" s="41"/>
      <c r="C561" s="41"/>
      <c r="D561" s="41"/>
      <c r="E561" s="41" t="s">
        <v>1695</v>
      </c>
      <c r="F561" s="46">
        <v>8195.7099999999991</v>
      </c>
      <c r="G561" s="41"/>
      <c r="H561" s="152" t="s">
        <v>1696</v>
      </c>
      <c r="I561" s="152"/>
      <c r="J561" s="46">
        <v>36633.32</v>
      </c>
    </row>
    <row r="562" spans="1:10" ht="0.95" customHeight="1" thickTop="1" x14ac:dyDescent="0.2">
      <c r="A562" s="42"/>
      <c r="B562" s="42"/>
      <c r="C562" s="42"/>
      <c r="D562" s="42"/>
      <c r="E562" s="42"/>
      <c r="F562" s="42"/>
      <c r="G562" s="42"/>
      <c r="H562" s="42"/>
      <c r="I562" s="42"/>
      <c r="J562" s="42"/>
    </row>
    <row r="563" spans="1:10" ht="18" customHeight="1" x14ac:dyDescent="0.2">
      <c r="A563" s="17" t="s">
        <v>794</v>
      </c>
      <c r="B563" s="16" t="s">
        <v>3</v>
      </c>
      <c r="C563" s="17" t="s">
        <v>4</v>
      </c>
      <c r="D563" s="17" t="s">
        <v>5</v>
      </c>
      <c r="E563" s="151" t="s">
        <v>1547</v>
      </c>
      <c r="F563" s="151"/>
      <c r="G563" s="18" t="s">
        <v>6</v>
      </c>
      <c r="H563" s="16" t="s">
        <v>7</v>
      </c>
      <c r="I563" s="16" t="s">
        <v>8</v>
      </c>
      <c r="J563" s="16" t="s">
        <v>10</v>
      </c>
    </row>
    <row r="564" spans="1:10" ht="24" customHeight="1" x14ac:dyDescent="0.2">
      <c r="A564" s="32" t="s">
        <v>1626</v>
      </c>
      <c r="B564" s="33" t="s">
        <v>795</v>
      </c>
      <c r="C564" s="32" t="s">
        <v>23</v>
      </c>
      <c r="D564" s="32" t="s">
        <v>796</v>
      </c>
      <c r="E564" s="154" t="s">
        <v>1585</v>
      </c>
      <c r="F564" s="154"/>
      <c r="G564" s="34" t="s">
        <v>37</v>
      </c>
      <c r="H564" s="35">
        <v>1</v>
      </c>
      <c r="I564" s="36">
        <v>70.989999999999995</v>
      </c>
      <c r="J564" s="36">
        <v>70.989999999999995</v>
      </c>
    </row>
    <row r="565" spans="1:10" ht="24" customHeight="1" x14ac:dyDescent="0.2">
      <c r="A565" s="20" t="s">
        <v>1627</v>
      </c>
      <c r="B565" s="19" t="s">
        <v>1662</v>
      </c>
      <c r="C565" s="20" t="s">
        <v>18</v>
      </c>
      <c r="D565" s="20" t="s">
        <v>1663</v>
      </c>
      <c r="E565" s="155" t="s">
        <v>1639</v>
      </c>
      <c r="F565" s="155"/>
      <c r="G565" s="21" t="s">
        <v>1640</v>
      </c>
      <c r="H565" s="37">
        <v>3.6</v>
      </c>
      <c r="I565" s="38">
        <v>19.72</v>
      </c>
      <c r="J565" s="38">
        <v>70.989999999999995</v>
      </c>
    </row>
    <row r="566" spans="1:10" x14ac:dyDescent="0.2">
      <c r="A566" s="41"/>
      <c r="B566" s="41"/>
      <c r="C566" s="41"/>
      <c r="D566" s="41"/>
      <c r="E566" s="41" t="s">
        <v>1692</v>
      </c>
      <c r="F566" s="46">
        <v>49.5</v>
      </c>
      <c r="G566" s="41" t="s">
        <v>1693</v>
      </c>
      <c r="H566" s="46">
        <v>0</v>
      </c>
      <c r="I566" s="41" t="s">
        <v>1694</v>
      </c>
      <c r="J566" s="46">
        <v>49.5</v>
      </c>
    </row>
    <row r="567" spans="1:10" ht="15" thickBot="1" x14ac:dyDescent="0.25">
      <c r="A567" s="41"/>
      <c r="B567" s="41"/>
      <c r="C567" s="41"/>
      <c r="D567" s="41"/>
      <c r="E567" s="41" t="s">
        <v>1695</v>
      </c>
      <c r="F567" s="46">
        <v>20.45</v>
      </c>
      <c r="G567" s="41"/>
      <c r="H567" s="152" t="s">
        <v>1696</v>
      </c>
      <c r="I567" s="152"/>
      <c r="J567" s="46">
        <v>91.44</v>
      </c>
    </row>
    <row r="568" spans="1:10" ht="0.95" customHeight="1" thickTop="1" x14ac:dyDescent="0.2">
      <c r="A568" s="42"/>
      <c r="B568" s="42"/>
      <c r="C568" s="42"/>
      <c r="D568" s="42"/>
      <c r="E568" s="42"/>
      <c r="F568" s="42"/>
      <c r="G568" s="42"/>
      <c r="H568" s="42"/>
      <c r="I568" s="42"/>
      <c r="J568" s="42"/>
    </row>
    <row r="569" spans="1:10" ht="18" customHeight="1" x14ac:dyDescent="0.2">
      <c r="A569" s="17" t="s">
        <v>811</v>
      </c>
      <c r="B569" s="16" t="s">
        <v>3</v>
      </c>
      <c r="C569" s="17" t="s">
        <v>4</v>
      </c>
      <c r="D569" s="17" t="s">
        <v>5</v>
      </c>
      <c r="E569" s="151" t="s">
        <v>1547</v>
      </c>
      <c r="F569" s="151"/>
      <c r="G569" s="18" t="s">
        <v>6</v>
      </c>
      <c r="H569" s="16" t="s">
        <v>7</v>
      </c>
      <c r="I569" s="16" t="s">
        <v>8</v>
      </c>
      <c r="J569" s="16" t="s">
        <v>10</v>
      </c>
    </row>
    <row r="570" spans="1:10" ht="24" customHeight="1" x14ac:dyDescent="0.2">
      <c r="A570" s="32" t="s">
        <v>1626</v>
      </c>
      <c r="B570" s="33" t="s">
        <v>815</v>
      </c>
      <c r="C570" s="32" t="s">
        <v>23</v>
      </c>
      <c r="D570" s="32" t="s">
        <v>816</v>
      </c>
      <c r="E570" s="154" t="s">
        <v>1553</v>
      </c>
      <c r="F570" s="154"/>
      <c r="G570" s="34" t="s">
        <v>20</v>
      </c>
      <c r="H570" s="35">
        <v>1</v>
      </c>
      <c r="I570" s="36">
        <v>23.38</v>
      </c>
      <c r="J570" s="36">
        <v>23.38</v>
      </c>
    </row>
    <row r="571" spans="1:10" ht="24" customHeight="1" x14ac:dyDescent="0.2">
      <c r="A571" s="20" t="s">
        <v>1627</v>
      </c>
      <c r="B571" s="19" t="s">
        <v>1713</v>
      </c>
      <c r="C571" s="20" t="s">
        <v>18</v>
      </c>
      <c r="D571" s="20" t="s">
        <v>1714</v>
      </c>
      <c r="E571" s="155" t="s">
        <v>1639</v>
      </c>
      <c r="F571" s="155"/>
      <c r="G571" s="21" t="s">
        <v>1640</v>
      </c>
      <c r="H571" s="37">
        <v>0.15</v>
      </c>
      <c r="I571" s="38">
        <v>24.41</v>
      </c>
      <c r="J571" s="38">
        <v>3.66</v>
      </c>
    </row>
    <row r="572" spans="1:10" ht="24" customHeight="1" x14ac:dyDescent="0.2">
      <c r="A572" s="20" t="s">
        <v>1627</v>
      </c>
      <c r="B572" s="19" t="s">
        <v>1662</v>
      </c>
      <c r="C572" s="20" t="s">
        <v>18</v>
      </c>
      <c r="D572" s="20" t="s">
        <v>1663</v>
      </c>
      <c r="E572" s="155" t="s">
        <v>1639</v>
      </c>
      <c r="F572" s="155"/>
      <c r="G572" s="21" t="s">
        <v>1640</v>
      </c>
      <c r="H572" s="37">
        <v>1</v>
      </c>
      <c r="I572" s="38">
        <v>19.72</v>
      </c>
      <c r="J572" s="38">
        <v>19.72</v>
      </c>
    </row>
    <row r="573" spans="1:10" x14ac:dyDescent="0.2">
      <c r="A573" s="41"/>
      <c r="B573" s="41"/>
      <c r="C573" s="41"/>
      <c r="D573" s="41"/>
      <c r="E573" s="41" t="s">
        <v>1692</v>
      </c>
      <c r="F573" s="46">
        <v>16.5</v>
      </c>
      <c r="G573" s="41" t="s">
        <v>1693</v>
      </c>
      <c r="H573" s="46">
        <v>0</v>
      </c>
      <c r="I573" s="41" t="s">
        <v>1694</v>
      </c>
      <c r="J573" s="46">
        <v>16.5</v>
      </c>
    </row>
    <row r="574" spans="1:10" ht="15" thickBot="1" x14ac:dyDescent="0.25">
      <c r="A574" s="41"/>
      <c r="B574" s="41"/>
      <c r="C574" s="41"/>
      <c r="D574" s="41"/>
      <c r="E574" s="41" t="s">
        <v>1695</v>
      </c>
      <c r="F574" s="46">
        <v>6.73</v>
      </c>
      <c r="G574" s="41"/>
      <c r="H574" s="152" t="s">
        <v>1696</v>
      </c>
      <c r="I574" s="152"/>
      <c r="J574" s="46">
        <v>30.11</v>
      </c>
    </row>
    <row r="575" spans="1:10" ht="0.95" customHeight="1" thickTop="1" x14ac:dyDescent="0.2">
      <c r="A575" s="42"/>
      <c r="B575" s="42"/>
      <c r="C575" s="42"/>
      <c r="D575" s="42"/>
      <c r="E575" s="42"/>
      <c r="F575" s="42"/>
      <c r="G575" s="42"/>
      <c r="H575" s="42"/>
      <c r="I575" s="42"/>
      <c r="J575" s="42"/>
    </row>
    <row r="576" spans="1:10" ht="18" customHeight="1" x14ac:dyDescent="0.2">
      <c r="A576" s="17" t="s">
        <v>817</v>
      </c>
      <c r="B576" s="16" t="s">
        <v>3</v>
      </c>
      <c r="C576" s="17" t="s">
        <v>4</v>
      </c>
      <c r="D576" s="17" t="s">
        <v>5</v>
      </c>
      <c r="E576" s="151" t="s">
        <v>1547</v>
      </c>
      <c r="F576" s="151"/>
      <c r="G576" s="18" t="s">
        <v>6</v>
      </c>
      <c r="H576" s="16" t="s">
        <v>7</v>
      </c>
      <c r="I576" s="16" t="s">
        <v>8</v>
      </c>
      <c r="J576" s="16" t="s">
        <v>10</v>
      </c>
    </row>
    <row r="577" spans="1:10" ht="26.1" customHeight="1" x14ac:dyDescent="0.2">
      <c r="A577" s="32" t="s">
        <v>1626</v>
      </c>
      <c r="B577" s="33" t="s">
        <v>3236</v>
      </c>
      <c r="C577" s="32" t="s">
        <v>23</v>
      </c>
      <c r="D577" s="32" t="s">
        <v>3237</v>
      </c>
      <c r="E577" s="154" t="s">
        <v>3267</v>
      </c>
      <c r="F577" s="154"/>
      <c r="G577" s="34" t="s">
        <v>20</v>
      </c>
      <c r="H577" s="35">
        <v>1</v>
      </c>
      <c r="I577" s="36">
        <v>17.59</v>
      </c>
      <c r="J577" s="36">
        <v>17.59</v>
      </c>
    </row>
    <row r="578" spans="1:10" ht="24" customHeight="1" x14ac:dyDescent="0.2">
      <c r="A578" s="20" t="s">
        <v>1627</v>
      </c>
      <c r="B578" s="19" t="s">
        <v>3268</v>
      </c>
      <c r="C578" s="20" t="s">
        <v>18</v>
      </c>
      <c r="D578" s="20" t="s">
        <v>3269</v>
      </c>
      <c r="E578" s="155" t="s">
        <v>1639</v>
      </c>
      <c r="F578" s="155"/>
      <c r="G578" s="21" t="s">
        <v>1640</v>
      </c>
      <c r="H578" s="37">
        <v>0.09</v>
      </c>
      <c r="I578" s="38">
        <v>23.78</v>
      </c>
      <c r="J578" s="38">
        <v>2.14</v>
      </c>
    </row>
    <row r="579" spans="1:10" ht="39" customHeight="1" x14ac:dyDescent="0.2">
      <c r="A579" s="20" t="s">
        <v>1627</v>
      </c>
      <c r="B579" s="19" t="s">
        <v>3270</v>
      </c>
      <c r="C579" s="20" t="s">
        <v>18</v>
      </c>
      <c r="D579" s="20" t="s">
        <v>3271</v>
      </c>
      <c r="E579" s="155" t="s">
        <v>1706</v>
      </c>
      <c r="F579" s="155"/>
      <c r="G579" s="21" t="s">
        <v>1707</v>
      </c>
      <c r="H579" s="37">
        <v>0.24</v>
      </c>
      <c r="I579" s="38">
        <v>0.3</v>
      </c>
      <c r="J579" s="38">
        <v>7.0000000000000007E-2</v>
      </c>
    </row>
    <row r="580" spans="1:10" ht="39" customHeight="1" x14ac:dyDescent="0.2">
      <c r="A580" s="20" t="s">
        <v>1627</v>
      </c>
      <c r="B580" s="19" t="s">
        <v>3272</v>
      </c>
      <c r="C580" s="20" t="s">
        <v>18</v>
      </c>
      <c r="D580" s="20" t="s">
        <v>3273</v>
      </c>
      <c r="E580" s="155" t="s">
        <v>1706</v>
      </c>
      <c r="F580" s="155"/>
      <c r="G580" s="21" t="s">
        <v>1712</v>
      </c>
      <c r="H580" s="37">
        <v>0.08</v>
      </c>
      <c r="I580" s="38">
        <v>140.5</v>
      </c>
      <c r="J580" s="38">
        <v>11.24</v>
      </c>
    </row>
    <row r="581" spans="1:10" ht="24" customHeight="1" x14ac:dyDescent="0.2">
      <c r="A581" s="20" t="s">
        <v>1627</v>
      </c>
      <c r="B581" s="19" t="s">
        <v>1662</v>
      </c>
      <c r="C581" s="20" t="s">
        <v>18</v>
      </c>
      <c r="D581" s="20" t="s">
        <v>1663</v>
      </c>
      <c r="E581" s="155" t="s">
        <v>1639</v>
      </c>
      <c r="F581" s="155"/>
      <c r="G581" s="21" t="s">
        <v>1640</v>
      </c>
      <c r="H581" s="37">
        <v>0.21</v>
      </c>
      <c r="I581" s="38">
        <v>19.72</v>
      </c>
      <c r="J581" s="38">
        <v>4.1399999999999997</v>
      </c>
    </row>
    <row r="582" spans="1:10" x14ac:dyDescent="0.2">
      <c r="A582" s="41"/>
      <c r="B582" s="41"/>
      <c r="C582" s="41"/>
      <c r="D582" s="41"/>
      <c r="E582" s="41" t="s">
        <v>1692</v>
      </c>
      <c r="F582" s="46">
        <v>4.49</v>
      </c>
      <c r="G582" s="41" t="s">
        <v>1693</v>
      </c>
      <c r="H582" s="46">
        <v>0</v>
      </c>
      <c r="I582" s="41" t="s">
        <v>1694</v>
      </c>
      <c r="J582" s="46">
        <v>4.49</v>
      </c>
    </row>
    <row r="583" spans="1:10" ht="15" thickBot="1" x14ac:dyDescent="0.25">
      <c r="A583" s="41"/>
      <c r="B583" s="41"/>
      <c r="C583" s="41"/>
      <c r="D583" s="41"/>
      <c r="E583" s="41" t="s">
        <v>1695</v>
      </c>
      <c r="F583" s="46">
        <v>5.0599999999999996</v>
      </c>
      <c r="G583" s="41"/>
      <c r="H583" s="152" t="s">
        <v>1696</v>
      </c>
      <c r="I583" s="152"/>
      <c r="J583" s="46">
        <v>22.65</v>
      </c>
    </row>
    <row r="584" spans="1:10" ht="0.95" customHeight="1" thickTop="1" x14ac:dyDescent="0.2">
      <c r="A584" s="42"/>
      <c r="B584" s="42"/>
      <c r="C584" s="42"/>
      <c r="D584" s="42"/>
      <c r="E584" s="42"/>
      <c r="F584" s="42"/>
      <c r="G584" s="42"/>
      <c r="H584" s="42"/>
      <c r="I584" s="42"/>
      <c r="J584" s="42"/>
    </row>
    <row r="585" spans="1:10" ht="18" customHeight="1" x14ac:dyDescent="0.2">
      <c r="A585" s="17" t="s">
        <v>820</v>
      </c>
      <c r="B585" s="16" t="s">
        <v>3</v>
      </c>
      <c r="C585" s="17" t="s">
        <v>4</v>
      </c>
      <c r="D585" s="17" t="s">
        <v>5</v>
      </c>
      <c r="E585" s="151" t="s">
        <v>1547</v>
      </c>
      <c r="F585" s="151"/>
      <c r="G585" s="18" t="s">
        <v>6</v>
      </c>
      <c r="H585" s="16" t="s">
        <v>7</v>
      </c>
      <c r="I585" s="16" t="s">
        <v>8</v>
      </c>
      <c r="J585" s="16" t="s">
        <v>10</v>
      </c>
    </row>
    <row r="586" spans="1:10" ht="24" customHeight="1" x14ac:dyDescent="0.2">
      <c r="A586" s="32" t="s">
        <v>1626</v>
      </c>
      <c r="B586" s="33" t="s">
        <v>822</v>
      </c>
      <c r="C586" s="32" t="s">
        <v>23</v>
      </c>
      <c r="D586" s="32" t="s">
        <v>823</v>
      </c>
      <c r="E586" s="154">
        <v>4.21</v>
      </c>
      <c r="F586" s="154"/>
      <c r="G586" s="34" t="s">
        <v>25</v>
      </c>
      <c r="H586" s="35">
        <v>1</v>
      </c>
      <c r="I586" s="36">
        <v>221.05</v>
      </c>
      <c r="J586" s="36">
        <v>221.05</v>
      </c>
    </row>
    <row r="587" spans="1:10" ht="26.1" customHeight="1" x14ac:dyDescent="0.2">
      <c r="A587" s="20" t="s">
        <v>1627</v>
      </c>
      <c r="B587" s="19" t="s">
        <v>1940</v>
      </c>
      <c r="C587" s="20" t="s">
        <v>18</v>
      </c>
      <c r="D587" s="20" t="s">
        <v>1941</v>
      </c>
      <c r="E587" s="155" t="s">
        <v>1639</v>
      </c>
      <c r="F587" s="155"/>
      <c r="G587" s="21" t="s">
        <v>1640</v>
      </c>
      <c r="H587" s="37">
        <v>4</v>
      </c>
      <c r="I587" s="38">
        <v>21.05</v>
      </c>
      <c r="J587" s="38">
        <v>84.2</v>
      </c>
    </row>
    <row r="588" spans="1:10" ht="24" customHeight="1" x14ac:dyDescent="0.2">
      <c r="A588" s="20" t="s">
        <v>1627</v>
      </c>
      <c r="B588" s="19" t="s">
        <v>1708</v>
      </c>
      <c r="C588" s="20" t="s">
        <v>18</v>
      </c>
      <c r="D588" s="20" t="s">
        <v>1709</v>
      </c>
      <c r="E588" s="155" t="s">
        <v>1639</v>
      </c>
      <c r="F588" s="155"/>
      <c r="G588" s="21" t="s">
        <v>1640</v>
      </c>
      <c r="H588" s="37">
        <v>2</v>
      </c>
      <c r="I588" s="38">
        <v>29.64</v>
      </c>
      <c r="J588" s="38">
        <v>59.28</v>
      </c>
    </row>
    <row r="589" spans="1:10" ht="65.099999999999994" customHeight="1" x14ac:dyDescent="0.2">
      <c r="A589" s="20" t="s">
        <v>1627</v>
      </c>
      <c r="B589" s="19" t="s">
        <v>2016</v>
      </c>
      <c r="C589" s="20" t="s">
        <v>18</v>
      </c>
      <c r="D589" s="20" t="s">
        <v>2017</v>
      </c>
      <c r="E589" s="155" t="s">
        <v>2018</v>
      </c>
      <c r="F589" s="155"/>
      <c r="G589" s="21" t="s">
        <v>1640</v>
      </c>
      <c r="H589" s="37">
        <v>0.5</v>
      </c>
      <c r="I589" s="38">
        <v>155.13999999999999</v>
      </c>
      <c r="J589" s="38">
        <v>77.569999999999993</v>
      </c>
    </row>
    <row r="590" spans="1:10" x14ac:dyDescent="0.2">
      <c r="A590" s="41"/>
      <c r="B590" s="41"/>
      <c r="C590" s="41"/>
      <c r="D590" s="41"/>
      <c r="E590" s="41" t="s">
        <v>1692</v>
      </c>
      <c r="F590" s="46">
        <v>106.94</v>
      </c>
      <c r="G590" s="41" t="s">
        <v>1693</v>
      </c>
      <c r="H590" s="46">
        <v>0</v>
      </c>
      <c r="I590" s="41" t="s">
        <v>1694</v>
      </c>
      <c r="J590" s="46">
        <v>106.94</v>
      </c>
    </row>
    <row r="591" spans="1:10" ht="15" thickBot="1" x14ac:dyDescent="0.25">
      <c r="A591" s="41"/>
      <c r="B591" s="41"/>
      <c r="C591" s="41"/>
      <c r="D591" s="41"/>
      <c r="E591" s="41" t="s">
        <v>1695</v>
      </c>
      <c r="F591" s="46">
        <v>63.7</v>
      </c>
      <c r="G591" s="41"/>
      <c r="H591" s="152" t="s">
        <v>1696</v>
      </c>
      <c r="I591" s="152"/>
      <c r="J591" s="46">
        <v>284.75</v>
      </c>
    </row>
    <row r="592" spans="1:10" ht="0.95" customHeight="1" thickTop="1" x14ac:dyDescent="0.2">
      <c r="A592" s="42"/>
      <c r="B592" s="42"/>
      <c r="C592" s="42"/>
      <c r="D592" s="42"/>
      <c r="E592" s="42"/>
      <c r="F592" s="42"/>
      <c r="G592" s="42"/>
      <c r="H592" s="42"/>
      <c r="I592" s="42"/>
      <c r="J592" s="42"/>
    </row>
    <row r="593" spans="1:10" ht="18" customHeight="1" x14ac:dyDescent="0.2">
      <c r="A593" s="17" t="s">
        <v>821</v>
      </c>
      <c r="B593" s="16" t="s">
        <v>3</v>
      </c>
      <c r="C593" s="17" t="s">
        <v>4</v>
      </c>
      <c r="D593" s="17" t="s">
        <v>5</v>
      </c>
      <c r="E593" s="151" t="s">
        <v>1547</v>
      </c>
      <c r="F593" s="151"/>
      <c r="G593" s="18" t="s">
        <v>6</v>
      </c>
      <c r="H593" s="16" t="s">
        <v>7</v>
      </c>
      <c r="I593" s="16" t="s">
        <v>8</v>
      </c>
      <c r="J593" s="16" t="s">
        <v>10</v>
      </c>
    </row>
    <row r="594" spans="1:10" ht="24" customHeight="1" x14ac:dyDescent="0.2">
      <c r="A594" s="32" t="s">
        <v>1626</v>
      </c>
      <c r="B594" s="33" t="s">
        <v>825</v>
      </c>
      <c r="C594" s="32" t="s">
        <v>23</v>
      </c>
      <c r="D594" s="32" t="s">
        <v>826</v>
      </c>
      <c r="E594" s="154" t="s">
        <v>1553</v>
      </c>
      <c r="F594" s="154"/>
      <c r="G594" s="34" t="s">
        <v>25</v>
      </c>
      <c r="H594" s="35">
        <v>1</v>
      </c>
      <c r="I594" s="36">
        <v>22.06</v>
      </c>
      <c r="J594" s="36">
        <v>22.06</v>
      </c>
    </row>
    <row r="595" spans="1:10" ht="24" customHeight="1" x14ac:dyDescent="0.2">
      <c r="A595" s="20" t="s">
        <v>1627</v>
      </c>
      <c r="B595" s="19" t="s">
        <v>1662</v>
      </c>
      <c r="C595" s="20" t="s">
        <v>18</v>
      </c>
      <c r="D595" s="20" t="s">
        <v>1663</v>
      </c>
      <c r="E595" s="155" t="s">
        <v>1639</v>
      </c>
      <c r="F595" s="155"/>
      <c r="G595" s="21" t="s">
        <v>1640</v>
      </c>
      <c r="H595" s="37">
        <v>0.5</v>
      </c>
      <c r="I595" s="38">
        <v>19.72</v>
      </c>
      <c r="J595" s="38">
        <v>9.86</v>
      </c>
    </row>
    <row r="596" spans="1:10" ht="24" customHeight="1" x14ac:dyDescent="0.2">
      <c r="A596" s="20" t="s">
        <v>1627</v>
      </c>
      <c r="B596" s="19" t="s">
        <v>1713</v>
      </c>
      <c r="C596" s="20" t="s">
        <v>18</v>
      </c>
      <c r="D596" s="20" t="s">
        <v>1714</v>
      </c>
      <c r="E596" s="155" t="s">
        <v>1639</v>
      </c>
      <c r="F596" s="155"/>
      <c r="G596" s="21" t="s">
        <v>1640</v>
      </c>
      <c r="H596" s="37">
        <v>0.5</v>
      </c>
      <c r="I596" s="38">
        <v>24.41</v>
      </c>
      <c r="J596" s="38">
        <v>12.2</v>
      </c>
    </row>
    <row r="597" spans="1:10" x14ac:dyDescent="0.2">
      <c r="A597" s="41"/>
      <c r="B597" s="41"/>
      <c r="C597" s="41"/>
      <c r="D597" s="41"/>
      <c r="E597" s="41" t="s">
        <v>1692</v>
      </c>
      <c r="F597" s="46">
        <v>16.04</v>
      </c>
      <c r="G597" s="41" t="s">
        <v>1693</v>
      </c>
      <c r="H597" s="46">
        <v>0</v>
      </c>
      <c r="I597" s="41" t="s">
        <v>1694</v>
      </c>
      <c r="J597" s="46">
        <v>16.04</v>
      </c>
    </row>
    <row r="598" spans="1:10" ht="15" thickBot="1" x14ac:dyDescent="0.25">
      <c r="A598" s="41"/>
      <c r="B598" s="41"/>
      <c r="C598" s="41"/>
      <c r="D598" s="41"/>
      <c r="E598" s="41" t="s">
        <v>1695</v>
      </c>
      <c r="F598" s="46">
        <v>6.35</v>
      </c>
      <c r="G598" s="41"/>
      <c r="H598" s="152" t="s">
        <v>1696</v>
      </c>
      <c r="I598" s="152"/>
      <c r="J598" s="46">
        <v>28.41</v>
      </c>
    </row>
    <row r="599" spans="1:10" ht="0.95" customHeight="1" thickTop="1" x14ac:dyDescent="0.2">
      <c r="A599" s="42"/>
      <c r="B599" s="42"/>
      <c r="C599" s="42"/>
      <c r="D599" s="42"/>
      <c r="E599" s="42"/>
      <c r="F599" s="42"/>
      <c r="G599" s="42"/>
      <c r="H599" s="42"/>
      <c r="I599" s="42"/>
      <c r="J599" s="42"/>
    </row>
    <row r="600" spans="1:10" ht="18" customHeight="1" x14ac:dyDescent="0.2">
      <c r="A600" s="17" t="s">
        <v>824</v>
      </c>
      <c r="B600" s="16" t="s">
        <v>3</v>
      </c>
      <c r="C600" s="17" t="s">
        <v>4</v>
      </c>
      <c r="D600" s="17" t="s">
        <v>5</v>
      </c>
      <c r="E600" s="151" t="s">
        <v>1547</v>
      </c>
      <c r="F600" s="151"/>
      <c r="G600" s="18" t="s">
        <v>6</v>
      </c>
      <c r="H600" s="16" t="s">
        <v>7</v>
      </c>
      <c r="I600" s="16" t="s">
        <v>8</v>
      </c>
      <c r="J600" s="16" t="s">
        <v>10</v>
      </c>
    </row>
    <row r="601" spans="1:10" ht="26.1" customHeight="1" x14ac:dyDescent="0.2">
      <c r="A601" s="32" t="s">
        <v>1626</v>
      </c>
      <c r="B601" s="33" t="s">
        <v>828</v>
      </c>
      <c r="C601" s="32" t="s">
        <v>23</v>
      </c>
      <c r="D601" s="32" t="s">
        <v>829</v>
      </c>
      <c r="E601" s="154" t="s">
        <v>1553</v>
      </c>
      <c r="F601" s="154"/>
      <c r="G601" s="34" t="s">
        <v>20</v>
      </c>
      <c r="H601" s="35">
        <v>1</v>
      </c>
      <c r="I601" s="36">
        <v>19.149999999999999</v>
      </c>
      <c r="J601" s="36">
        <v>19.149999999999999</v>
      </c>
    </row>
    <row r="602" spans="1:10" ht="24" customHeight="1" x14ac:dyDescent="0.2">
      <c r="A602" s="20" t="s">
        <v>1627</v>
      </c>
      <c r="B602" s="19" t="s">
        <v>1713</v>
      </c>
      <c r="C602" s="20" t="s">
        <v>18</v>
      </c>
      <c r="D602" s="20" t="s">
        <v>1714</v>
      </c>
      <c r="E602" s="155" t="s">
        <v>1639</v>
      </c>
      <c r="F602" s="155"/>
      <c r="G602" s="21" t="s">
        <v>1640</v>
      </c>
      <c r="H602" s="37">
        <v>0.3</v>
      </c>
      <c r="I602" s="38">
        <v>24.41</v>
      </c>
      <c r="J602" s="38">
        <v>7.32</v>
      </c>
    </row>
    <row r="603" spans="1:10" ht="24" customHeight="1" x14ac:dyDescent="0.2">
      <c r="A603" s="20" t="s">
        <v>1627</v>
      </c>
      <c r="B603" s="19" t="s">
        <v>1662</v>
      </c>
      <c r="C603" s="20" t="s">
        <v>18</v>
      </c>
      <c r="D603" s="20" t="s">
        <v>1663</v>
      </c>
      <c r="E603" s="155" t="s">
        <v>1639</v>
      </c>
      <c r="F603" s="155"/>
      <c r="G603" s="21" t="s">
        <v>1640</v>
      </c>
      <c r="H603" s="37">
        <v>0.6</v>
      </c>
      <c r="I603" s="38">
        <v>19.72</v>
      </c>
      <c r="J603" s="38">
        <v>11.83</v>
      </c>
    </row>
    <row r="604" spans="1:10" x14ac:dyDescent="0.2">
      <c r="A604" s="41"/>
      <c r="B604" s="41"/>
      <c r="C604" s="41"/>
      <c r="D604" s="41"/>
      <c r="E604" s="41" t="s">
        <v>1692</v>
      </c>
      <c r="F604" s="46">
        <v>13.75</v>
      </c>
      <c r="G604" s="41" t="s">
        <v>1693</v>
      </c>
      <c r="H604" s="46">
        <v>0</v>
      </c>
      <c r="I604" s="41" t="s">
        <v>1694</v>
      </c>
      <c r="J604" s="46">
        <v>13.75</v>
      </c>
    </row>
    <row r="605" spans="1:10" ht="15" thickBot="1" x14ac:dyDescent="0.25">
      <c r="A605" s="41"/>
      <c r="B605" s="41"/>
      <c r="C605" s="41"/>
      <c r="D605" s="41"/>
      <c r="E605" s="41" t="s">
        <v>1695</v>
      </c>
      <c r="F605" s="46">
        <v>5.51</v>
      </c>
      <c r="G605" s="41"/>
      <c r="H605" s="152" t="s">
        <v>1696</v>
      </c>
      <c r="I605" s="152"/>
      <c r="J605" s="46">
        <v>24.66</v>
      </c>
    </row>
    <row r="606" spans="1:10" ht="0.95" customHeight="1" thickTop="1" x14ac:dyDescent="0.2">
      <c r="A606" s="42"/>
      <c r="B606" s="42"/>
      <c r="C606" s="42"/>
      <c r="D606" s="42"/>
      <c r="E606" s="42"/>
      <c r="F606" s="42"/>
      <c r="G606" s="42"/>
      <c r="H606" s="42"/>
      <c r="I606" s="42"/>
      <c r="J606" s="42"/>
    </row>
    <row r="607" spans="1:10" ht="18" customHeight="1" x14ac:dyDescent="0.2">
      <c r="A607" s="17" t="s">
        <v>827</v>
      </c>
      <c r="B607" s="16" t="s">
        <v>3</v>
      </c>
      <c r="C607" s="17" t="s">
        <v>4</v>
      </c>
      <c r="D607" s="17" t="s">
        <v>5</v>
      </c>
      <c r="E607" s="151" t="s">
        <v>1547</v>
      </c>
      <c r="F607" s="151"/>
      <c r="G607" s="18" t="s">
        <v>6</v>
      </c>
      <c r="H607" s="16" t="s">
        <v>7</v>
      </c>
      <c r="I607" s="16" t="s">
        <v>8</v>
      </c>
      <c r="J607" s="16" t="s">
        <v>10</v>
      </c>
    </row>
    <row r="608" spans="1:10" ht="24" customHeight="1" x14ac:dyDescent="0.2">
      <c r="A608" s="32" t="s">
        <v>1626</v>
      </c>
      <c r="B608" s="33" t="s">
        <v>831</v>
      </c>
      <c r="C608" s="32" t="s">
        <v>23</v>
      </c>
      <c r="D608" s="32" t="s">
        <v>832</v>
      </c>
      <c r="E608" s="154" t="s">
        <v>1553</v>
      </c>
      <c r="F608" s="154"/>
      <c r="G608" s="34" t="s">
        <v>20</v>
      </c>
      <c r="H608" s="35">
        <v>1</v>
      </c>
      <c r="I608" s="36">
        <v>22.88</v>
      </c>
      <c r="J608" s="36">
        <v>22.88</v>
      </c>
    </row>
    <row r="609" spans="1:10" ht="24" customHeight="1" x14ac:dyDescent="0.2">
      <c r="A609" s="20" t="s">
        <v>1627</v>
      </c>
      <c r="B609" s="19" t="s">
        <v>1662</v>
      </c>
      <c r="C609" s="20" t="s">
        <v>18</v>
      </c>
      <c r="D609" s="20" t="s">
        <v>1663</v>
      </c>
      <c r="E609" s="155" t="s">
        <v>1639</v>
      </c>
      <c r="F609" s="155"/>
      <c r="G609" s="21" t="s">
        <v>1640</v>
      </c>
      <c r="H609" s="37">
        <v>0.5</v>
      </c>
      <c r="I609" s="38">
        <v>19.72</v>
      </c>
      <c r="J609" s="38">
        <v>9.86</v>
      </c>
    </row>
    <row r="610" spans="1:10" ht="24" customHeight="1" x14ac:dyDescent="0.2">
      <c r="A610" s="20" t="s">
        <v>1627</v>
      </c>
      <c r="B610" s="19" t="s">
        <v>1740</v>
      </c>
      <c r="C610" s="20" t="s">
        <v>18</v>
      </c>
      <c r="D610" s="20" t="s">
        <v>1741</v>
      </c>
      <c r="E610" s="155" t="s">
        <v>1639</v>
      </c>
      <c r="F610" s="155"/>
      <c r="G610" s="21" t="s">
        <v>1640</v>
      </c>
      <c r="H610" s="37">
        <v>0.5</v>
      </c>
      <c r="I610" s="38">
        <v>26.04</v>
      </c>
      <c r="J610" s="38">
        <v>13.02</v>
      </c>
    </row>
    <row r="611" spans="1:10" x14ac:dyDescent="0.2">
      <c r="A611" s="41"/>
      <c r="B611" s="41"/>
      <c r="C611" s="41"/>
      <c r="D611" s="41"/>
      <c r="E611" s="41" t="s">
        <v>1692</v>
      </c>
      <c r="F611" s="46">
        <v>16.86</v>
      </c>
      <c r="G611" s="41" t="s">
        <v>1693</v>
      </c>
      <c r="H611" s="46">
        <v>0</v>
      </c>
      <c r="I611" s="41" t="s">
        <v>1694</v>
      </c>
      <c r="J611" s="46">
        <v>16.86</v>
      </c>
    </row>
    <row r="612" spans="1:10" ht="15" thickBot="1" x14ac:dyDescent="0.25">
      <c r="A612" s="41"/>
      <c r="B612" s="41"/>
      <c r="C612" s="41"/>
      <c r="D612" s="41"/>
      <c r="E612" s="41" t="s">
        <v>1695</v>
      </c>
      <c r="F612" s="46">
        <v>6.59</v>
      </c>
      <c r="G612" s="41"/>
      <c r="H612" s="152" t="s">
        <v>1696</v>
      </c>
      <c r="I612" s="152"/>
      <c r="J612" s="46">
        <v>29.47</v>
      </c>
    </row>
    <row r="613" spans="1:10" ht="0.95" customHeight="1" thickTop="1" x14ac:dyDescent="0.2">
      <c r="A613" s="42"/>
      <c r="B613" s="42"/>
      <c r="C613" s="42"/>
      <c r="D613" s="42"/>
      <c r="E613" s="42"/>
      <c r="F613" s="42"/>
      <c r="G613" s="42"/>
      <c r="H613" s="42"/>
      <c r="I613" s="42"/>
      <c r="J613" s="42"/>
    </row>
    <row r="614" spans="1:10" ht="18" customHeight="1" x14ac:dyDescent="0.2">
      <c r="A614" s="17" t="s">
        <v>830</v>
      </c>
      <c r="B614" s="16" t="s">
        <v>3</v>
      </c>
      <c r="C614" s="17" t="s">
        <v>4</v>
      </c>
      <c r="D614" s="17" t="s">
        <v>5</v>
      </c>
      <c r="E614" s="151" t="s">
        <v>1547</v>
      </c>
      <c r="F614" s="151"/>
      <c r="G614" s="18" t="s">
        <v>6</v>
      </c>
      <c r="H614" s="16" t="s">
        <v>7</v>
      </c>
      <c r="I614" s="16" t="s">
        <v>8</v>
      </c>
      <c r="J614" s="16" t="s">
        <v>10</v>
      </c>
    </row>
    <row r="615" spans="1:10" ht="24" customHeight="1" x14ac:dyDescent="0.2">
      <c r="A615" s="32" t="s">
        <v>1626</v>
      </c>
      <c r="B615" s="33" t="s">
        <v>834</v>
      </c>
      <c r="C615" s="32" t="s">
        <v>23</v>
      </c>
      <c r="D615" s="32" t="s">
        <v>835</v>
      </c>
      <c r="E615" s="154" t="s">
        <v>1553</v>
      </c>
      <c r="F615" s="154"/>
      <c r="G615" s="34" t="s">
        <v>20</v>
      </c>
      <c r="H615" s="35">
        <v>1</v>
      </c>
      <c r="I615" s="36">
        <v>22.88</v>
      </c>
      <c r="J615" s="36">
        <v>22.88</v>
      </c>
    </row>
    <row r="616" spans="1:10" ht="24" customHeight="1" x14ac:dyDescent="0.2">
      <c r="A616" s="20" t="s">
        <v>1627</v>
      </c>
      <c r="B616" s="19" t="s">
        <v>1662</v>
      </c>
      <c r="C616" s="20" t="s">
        <v>18</v>
      </c>
      <c r="D616" s="20" t="s">
        <v>1663</v>
      </c>
      <c r="E616" s="155" t="s">
        <v>1639</v>
      </c>
      <c r="F616" s="155"/>
      <c r="G616" s="21" t="s">
        <v>1640</v>
      </c>
      <c r="H616" s="37">
        <v>0.5</v>
      </c>
      <c r="I616" s="38">
        <v>19.72</v>
      </c>
      <c r="J616" s="38">
        <v>9.86</v>
      </c>
    </row>
    <row r="617" spans="1:10" ht="24" customHeight="1" x14ac:dyDescent="0.2">
      <c r="A617" s="20" t="s">
        <v>1627</v>
      </c>
      <c r="B617" s="19" t="s">
        <v>1740</v>
      </c>
      <c r="C617" s="20" t="s">
        <v>18</v>
      </c>
      <c r="D617" s="20" t="s">
        <v>1741</v>
      </c>
      <c r="E617" s="155" t="s">
        <v>1639</v>
      </c>
      <c r="F617" s="155"/>
      <c r="G617" s="21" t="s">
        <v>1640</v>
      </c>
      <c r="H617" s="37">
        <v>0.5</v>
      </c>
      <c r="I617" s="38">
        <v>26.04</v>
      </c>
      <c r="J617" s="38">
        <v>13.02</v>
      </c>
    </row>
    <row r="618" spans="1:10" x14ac:dyDescent="0.2">
      <c r="A618" s="41"/>
      <c r="B618" s="41"/>
      <c r="C618" s="41"/>
      <c r="D618" s="41"/>
      <c r="E618" s="41" t="s">
        <v>1692</v>
      </c>
      <c r="F618" s="46">
        <v>16.86</v>
      </c>
      <c r="G618" s="41" t="s">
        <v>1693</v>
      </c>
      <c r="H618" s="46">
        <v>0</v>
      </c>
      <c r="I618" s="41" t="s">
        <v>1694</v>
      </c>
      <c r="J618" s="46">
        <v>16.86</v>
      </c>
    </row>
    <row r="619" spans="1:10" ht="15" thickBot="1" x14ac:dyDescent="0.25">
      <c r="A619" s="41"/>
      <c r="B619" s="41"/>
      <c r="C619" s="41"/>
      <c r="D619" s="41"/>
      <c r="E619" s="41" t="s">
        <v>1695</v>
      </c>
      <c r="F619" s="46">
        <v>6.59</v>
      </c>
      <c r="G619" s="41"/>
      <c r="H619" s="152" t="s">
        <v>1696</v>
      </c>
      <c r="I619" s="152"/>
      <c r="J619" s="46">
        <v>29.47</v>
      </c>
    </row>
    <row r="620" spans="1:10" ht="0.95" customHeight="1" thickTop="1" x14ac:dyDescent="0.2">
      <c r="A620" s="42"/>
      <c r="B620" s="42"/>
      <c r="C620" s="42"/>
      <c r="D620" s="42"/>
      <c r="E620" s="42"/>
      <c r="F620" s="42"/>
      <c r="G620" s="42"/>
      <c r="H620" s="42"/>
      <c r="I620" s="42"/>
      <c r="J620" s="42"/>
    </row>
    <row r="621" spans="1:10" ht="18" customHeight="1" x14ac:dyDescent="0.2">
      <c r="A621" s="17" t="s">
        <v>866</v>
      </c>
      <c r="B621" s="16" t="s">
        <v>3</v>
      </c>
      <c r="C621" s="17" t="s">
        <v>4</v>
      </c>
      <c r="D621" s="17" t="s">
        <v>5</v>
      </c>
      <c r="E621" s="151" t="s">
        <v>1547</v>
      </c>
      <c r="F621" s="151"/>
      <c r="G621" s="18" t="s">
        <v>6</v>
      </c>
      <c r="H621" s="16" t="s">
        <v>7</v>
      </c>
      <c r="I621" s="16" t="s">
        <v>8</v>
      </c>
      <c r="J621" s="16" t="s">
        <v>10</v>
      </c>
    </row>
    <row r="622" spans="1:10" ht="39" customHeight="1" x14ac:dyDescent="0.2">
      <c r="A622" s="32" t="s">
        <v>1626</v>
      </c>
      <c r="B622" s="33" t="s">
        <v>867</v>
      </c>
      <c r="C622" s="32" t="s">
        <v>23</v>
      </c>
      <c r="D622" s="32" t="s">
        <v>868</v>
      </c>
      <c r="E622" s="154" t="s">
        <v>1564</v>
      </c>
      <c r="F622" s="154"/>
      <c r="G622" s="34" t="s">
        <v>869</v>
      </c>
      <c r="H622" s="35">
        <v>1</v>
      </c>
      <c r="I622" s="36">
        <v>693.88</v>
      </c>
      <c r="J622" s="36">
        <v>693.88</v>
      </c>
    </row>
    <row r="623" spans="1:10" ht="24" customHeight="1" x14ac:dyDescent="0.2">
      <c r="A623" s="20" t="s">
        <v>1627</v>
      </c>
      <c r="B623" s="19" t="s">
        <v>1662</v>
      </c>
      <c r="C623" s="20" t="s">
        <v>18</v>
      </c>
      <c r="D623" s="20" t="s">
        <v>1663</v>
      </c>
      <c r="E623" s="155" t="s">
        <v>1639</v>
      </c>
      <c r="F623" s="155"/>
      <c r="G623" s="21" t="s">
        <v>1640</v>
      </c>
      <c r="H623" s="37">
        <v>0.82599999999999996</v>
      </c>
      <c r="I623" s="38">
        <v>19.72</v>
      </c>
      <c r="J623" s="38">
        <v>16.28</v>
      </c>
    </row>
    <row r="624" spans="1:10" ht="24" customHeight="1" x14ac:dyDescent="0.2">
      <c r="A624" s="20" t="s">
        <v>1627</v>
      </c>
      <c r="B624" s="19" t="s">
        <v>1713</v>
      </c>
      <c r="C624" s="20" t="s">
        <v>18</v>
      </c>
      <c r="D624" s="20" t="s">
        <v>1714</v>
      </c>
      <c r="E624" s="155" t="s">
        <v>1639</v>
      </c>
      <c r="F624" s="155"/>
      <c r="G624" s="21" t="s">
        <v>1640</v>
      </c>
      <c r="H624" s="37">
        <v>0.753</v>
      </c>
      <c r="I624" s="38">
        <v>24.41</v>
      </c>
      <c r="J624" s="38">
        <v>18.38</v>
      </c>
    </row>
    <row r="625" spans="1:10" ht="39" customHeight="1" x14ac:dyDescent="0.2">
      <c r="A625" s="20" t="s">
        <v>1627</v>
      </c>
      <c r="B625" s="19" t="s">
        <v>2019</v>
      </c>
      <c r="C625" s="20" t="s">
        <v>18</v>
      </c>
      <c r="D625" s="20" t="s">
        <v>2020</v>
      </c>
      <c r="E625" s="155" t="s">
        <v>1706</v>
      </c>
      <c r="F625" s="155"/>
      <c r="G625" s="21" t="s">
        <v>1712</v>
      </c>
      <c r="H625" s="37">
        <v>0.12</v>
      </c>
      <c r="I625" s="38">
        <v>1.44</v>
      </c>
      <c r="J625" s="38">
        <v>0.17</v>
      </c>
    </row>
    <row r="626" spans="1:10" ht="24" customHeight="1" x14ac:dyDescent="0.2">
      <c r="A626" s="20" t="s">
        <v>1627</v>
      </c>
      <c r="B626" s="19" t="s">
        <v>1637</v>
      </c>
      <c r="C626" s="20" t="s">
        <v>18</v>
      </c>
      <c r="D626" s="20" t="s">
        <v>1638</v>
      </c>
      <c r="E626" s="155" t="s">
        <v>1639</v>
      </c>
      <c r="F626" s="155"/>
      <c r="G626" s="21" t="s">
        <v>1640</v>
      </c>
      <c r="H626" s="37">
        <v>0.125</v>
      </c>
      <c r="I626" s="38">
        <v>24.01</v>
      </c>
      <c r="J626" s="38">
        <v>3</v>
      </c>
    </row>
    <row r="627" spans="1:10" ht="39" customHeight="1" x14ac:dyDescent="0.2">
      <c r="A627" s="20" t="s">
        <v>1627</v>
      </c>
      <c r="B627" s="19" t="s">
        <v>1988</v>
      </c>
      <c r="C627" s="20" t="s">
        <v>18</v>
      </c>
      <c r="D627" s="20" t="s">
        <v>1989</v>
      </c>
      <c r="E627" s="155" t="s">
        <v>1706</v>
      </c>
      <c r="F627" s="155"/>
      <c r="G627" s="21" t="s">
        <v>1707</v>
      </c>
      <c r="H627" s="37">
        <v>0.13100000000000001</v>
      </c>
      <c r="I627" s="38">
        <v>0.56000000000000005</v>
      </c>
      <c r="J627" s="38">
        <v>7.0000000000000007E-2</v>
      </c>
    </row>
    <row r="628" spans="1:10" ht="51.95" customHeight="1" x14ac:dyDescent="0.2">
      <c r="A628" s="23" t="s">
        <v>1676</v>
      </c>
      <c r="B628" s="22" t="s">
        <v>2021</v>
      </c>
      <c r="C628" s="23" t="s">
        <v>18</v>
      </c>
      <c r="D628" s="23" t="s">
        <v>2022</v>
      </c>
      <c r="E628" s="153" t="s">
        <v>1679</v>
      </c>
      <c r="F628" s="153"/>
      <c r="G628" s="24" t="s">
        <v>37</v>
      </c>
      <c r="H628" s="39">
        <v>1.103</v>
      </c>
      <c r="I628" s="40">
        <v>594.73</v>
      </c>
      <c r="J628" s="40">
        <v>655.98</v>
      </c>
    </row>
    <row r="629" spans="1:10" x14ac:dyDescent="0.2">
      <c r="A629" s="41"/>
      <c r="B629" s="41"/>
      <c r="C629" s="41"/>
      <c r="D629" s="41"/>
      <c r="E629" s="41" t="s">
        <v>1692</v>
      </c>
      <c r="F629" s="46">
        <v>27.43</v>
      </c>
      <c r="G629" s="41" t="s">
        <v>1693</v>
      </c>
      <c r="H629" s="46">
        <v>0</v>
      </c>
      <c r="I629" s="41" t="s">
        <v>1694</v>
      </c>
      <c r="J629" s="46">
        <v>27.43</v>
      </c>
    </row>
    <row r="630" spans="1:10" ht="15" thickBot="1" x14ac:dyDescent="0.25">
      <c r="A630" s="41"/>
      <c r="B630" s="41"/>
      <c r="C630" s="41"/>
      <c r="D630" s="41"/>
      <c r="E630" s="41" t="s">
        <v>1695</v>
      </c>
      <c r="F630" s="46">
        <v>199.97</v>
      </c>
      <c r="G630" s="41"/>
      <c r="H630" s="152" t="s">
        <v>1696</v>
      </c>
      <c r="I630" s="152"/>
      <c r="J630" s="46">
        <v>893.85</v>
      </c>
    </row>
    <row r="631" spans="1:10" ht="0.95" customHeight="1" thickTop="1" x14ac:dyDescent="0.2">
      <c r="A631" s="42"/>
      <c r="B631" s="42"/>
      <c r="C631" s="42"/>
      <c r="D631" s="42"/>
      <c r="E631" s="42"/>
      <c r="F631" s="42"/>
      <c r="G631" s="42"/>
      <c r="H631" s="42"/>
      <c r="I631" s="42"/>
      <c r="J631" s="42"/>
    </row>
    <row r="632" spans="1:10" ht="18" customHeight="1" x14ac:dyDescent="0.2">
      <c r="A632" s="17" t="s">
        <v>893</v>
      </c>
      <c r="B632" s="16" t="s">
        <v>3</v>
      </c>
      <c r="C632" s="17" t="s">
        <v>4</v>
      </c>
      <c r="D632" s="17" t="s">
        <v>5</v>
      </c>
      <c r="E632" s="151" t="s">
        <v>1547</v>
      </c>
      <c r="F632" s="151"/>
      <c r="G632" s="18" t="s">
        <v>6</v>
      </c>
      <c r="H632" s="16" t="s">
        <v>7</v>
      </c>
      <c r="I632" s="16" t="s">
        <v>8</v>
      </c>
      <c r="J632" s="16" t="s">
        <v>10</v>
      </c>
    </row>
    <row r="633" spans="1:10" ht="51.95" customHeight="1" x14ac:dyDescent="0.2">
      <c r="A633" s="32" t="s">
        <v>1626</v>
      </c>
      <c r="B633" s="33" t="s">
        <v>894</v>
      </c>
      <c r="C633" s="32" t="s">
        <v>23</v>
      </c>
      <c r="D633" s="32" t="s">
        <v>895</v>
      </c>
      <c r="E633" s="154" t="s">
        <v>1551</v>
      </c>
      <c r="F633" s="154"/>
      <c r="G633" s="34" t="s">
        <v>20</v>
      </c>
      <c r="H633" s="35">
        <v>1</v>
      </c>
      <c r="I633" s="36">
        <v>256.29000000000002</v>
      </c>
      <c r="J633" s="36">
        <v>256.29000000000002</v>
      </c>
    </row>
    <row r="634" spans="1:10" ht="24" customHeight="1" x14ac:dyDescent="0.2">
      <c r="A634" s="20" t="s">
        <v>1627</v>
      </c>
      <c r="B634" s="19" t="s">
        <v>1662</v>
      </c>
      <c r="C634" s="20" t="s">
        <v>18</v>
      </c>
      <c r="D634" s="20" t="s">
        <v>1663</v>
      </c>
      <c r="E634" s="155" t="s">
        <v>1639</v>
      </c>
      <c r="F634" s="155"/>
      <c r="G634" s="21" t="s">
        <v>1640</v>
      </c>
      <c r="H634" s="37">
        <v>0.34499999999999997</v>
      </c>
      <c r="I634" s="38">
        <v>19.72</v>
      </c>
      <c r="J634" s="38">
        <v>6.8</v>
      </c>
    </row>
    <row r="635" spans="1:10" ht="39" customHeight="1" x14ac:dyDescent="0.2">
      <c r="A635" s="20" t="s">
        <v>1627</v>
      </c>
      <c r="B635" s="19" t="s">
        <v>144</v>
      </c>
      <c r="C635" s="20" t="s">
        <v>18</v>
      </c>
      <c r="D635" s="20" t="s">
        <v>145</v>
      </c>
      <c r="E635" s="155" t="s">
        <v>1566</v>
      </c>
      <c r="F635" s="155"/>
      <c r="G635" s="21" t="s">
        <v>89</v>
      </c>
      <c r="H635" s="37">
        <v>1.1850000000000001</v>
      </c>
      <c r="I635" s="38">
        <v>14.88</v>
      </c>
      <c r="J635" s="38">
        <v>17.63</v>
      </c>
    </row>
    <row r="636" spans="1:10" ht="39" customHeight="1" x14ac:dyDescent="0.2">
      <c r="A636" s="20" t="s">
        <v>1627</v>
      </c>
      <c r="B636" s="19" t="s">
        <v>2023</v>
      </c>
      <c r="C636" s="20" t="s">
        <v>18</v>
      </c>
      <c r="D636" s="20" t="s">
        <v>2024</v>
      </c>
      <c r="E636" s="155" t="s">
        <v>1588</v>
      </c>
      <c r="F636" s="155"/>
      <c r="G636" s="21" t="s">
        <v>37</v>
      </c>
      <c r="H636" s="37">
        <v>6.3E-2</v>
      </c>
      <c r="I636" s="38">
        <v>692.04</v>
      </c>
      <c r="J636" s="38">
        <v>43.59</v>
      </c>
    </row>
    <row r="637" spans="1:10" ht="24" customHeight="1" x14ac:dyDescent="0.2">
      <c r="A637" s="20" t="s">
        <v>1627</v>
      </c>
      <c r="B637" s="19" t="s">
        <v>1637</v>
      </c>
      <c r="C637" s="20" t="s">
        <v>18</v>
      </c>
      <c r="D637" s="20" t="s">
        <v>1638</v>
      </c>
      <c r="E637" s="155" t="s">
        <v>1639</v>
      </c>
      <c r="F637" s="155"/>
      <c r="G637" s="21" t="s">
        <v>1640</v>
      </c>
      <c r="H637" s="37">
        <v>0.45900000000000002</v>
      </c>
      <c r="I637" s="38">
        <v>24.01</v>
      </c>
      <c r="J637" s="38">
        <v>11.02</v>
      </c>
    </row>
    <row r="638" spans="1:10" ht="26.1" customHeight="1" x14ac:dyDescent="0.2">
      <c r="A638" s="20" t="s">
        <v>1627</v>
      </c>
      <c r="B638" s="19" t="s">
        <v>2025</v>
      </c>
      <c r="C638" s="20" t="s">
        <v>18</v>
      </c>
      <c r="D638" s="20" t="s">
        <v>2026</v>
      </c>
      <c r="E638" s="155" t="s">
        <v>1559</v>
      </c>
      <c r="F638" s="155"/>
      <c r="G638" s="21" t="s">
        <v>29</v>
      </c>
      <c r="H638" s="37">
        <v>1.07</v>
      </c>
      <c r="I638" s="38">
        <v>18.91</v>
      </c>
      <c r="J638" s="38">
        <v>20.23</v>
      </c>
    </row>
    <row r="639" spans="1:10" ht="39" customHeight="1" x14ac:dyDescent="0.2">
      <c r="A639" s="23" t="s">
        <v>1676</v>
      </c>
      <c r="B639" s="22" t="s">
        <v>2027</v>
      </c>
      <c r="C639" s="23" t="s">
        <v>18</v>
      </c>
      <c r="D639" s="23" t="s">
        <v>2028</v>
      </c>
      <c r="E639" s="153" t="s">
        <v>1679</v>
      </c>
      <c r="F639" s="153"/>
      <c r="G639" s="24" t="s">
        <v>29</v>
      </c>
      <c r="H639" s="39">
        <v>1.72</v>
      </c>
      <c r="I639" s="40">
        <v>13.89</v>
      </c>
      <c r="J639" s="40">
        <v>23.89</v>
      </c>
    </row>
    <row r="640" spans="1:10" ht="39" customHeight="1" x14ac:dyDescent="0.2">
      <c r="A640" s="23" t="s">
        <v>1676</v>
      </c>
      <c r="B640" s="22" t="s">
        <v>2029</v>
      </c>
      <c r="C640" s="23" t="s">
        <v>18</v>
      </c>
      <c r="D640" s="23" t="s">
        <v>2030</v>
      </c>
      <c r="E640" s="153" t="s">
        <v>1679</v>
      </c>
      <c r="F640" s="153"/>
      <c r="G640" s="24" t="s">
        <v>20</v>
      </c>
      <c r="H640" s="39">
        <v>1</v>
      </c>
      <c r="I640" s="40">
        <v>132.03</v>
      </c>
      <c r="J640" s="40">
        <v>132.03</v>
      </c>
    </row>
    <row r="641" spans="1:10" ht="26.1" customHeight="1" x14ac:dyDescent="0.2">
      <c r="A641" s="23" t="s">
        <v>1676</v>
      </c>
      <c r="B641" s="22" t="s">
        <v>2031</v>
      </c>
      <c r="C641" s="23" t="s">
        <v>18</v>
      </c>
      <c r="D641" s="23" t="s">
        <v>2032</v>
      </c>
      <c r="E641" s="153" t="s">
        <v>1679</v>
      </c>
      <c r="F641" s="153"/>
      <c r="G641" s="24" t="s">
        <v>89</v>
      </c>
      <c r="H641" s="39">
        <v>3.6999999999999998E-2</v>
      </c>
      <c r="I641" s="40">
        <v>29.83</v>
      </c>
      <c r="J641" s="40">
        <v>1.1000000000000001</v>
      </c>
    </row>
    <row r="642" spans="1:10" x14ac:dyDescent="0.2">
      <c r="A642" s="41"/>
      <c r="B642" s="41"/>
      <c r="C642" s="41"/>
      <c r="D642" s="41"/>
      <c r="E642" s="41" t="s">
        <v>1692</v>
      </c>
      <c r="F642" s="46">
        <v>21.74</v>
      </c>
      <c r="G642" s="41" t="s">
        <v>1693</v>
      </c>
      <c r="H642" s="46">
        <v>0</v>
      </c>
      <c r="I642" s="41" t="s">
        <v>1694</v>
      </c>
      <c r="J642" s="46">
        <v>21.74</v>
      </c>
    </row>
    <row r="643" spans="1:10" ht="15" thickBot="1" x14ac:dyDescent="0.25">
      <c r="A643" s="41"/>
      <c r="B643" s="41"/>
      <c r="C643" s="41"/>
      <c r="D643" s="41"/>
      <c r="E643" s="41" t="s">
        <v>1695</v>
      </c>
      <c r="F643" s="46">
        <v>73.86</v>
      </c>
      <c r="G643" s="41"/>
      <c r="H643" s="152" t="s">
        <v>1696</v>
      </c>
      <c r="I643" s="152"/>
      <c r="J643" s="46">
        <v>330.15</v>
      </c>
    </row>
    <row r="644" spans="1:10" ht="0.95" customHeight="1" thickTop="1" x14ac:dyDescent="0.2">
      <c r="A644" s="42"/>
      <c r="B644" s="42"/>
      <c r="C644" s="42"/>
      <c r="D644" s="42"/>
      <c r="E644" s="42"/>
      <c r="F644" s="42"/>
      <c r="G644" s="42"/>
      <c r="H644" s="42"/>
      <c r="I644" s="42"/>
      <c r="J644" s="42"/>
    </row>
    <row r="645" spans="1:10" ht="18" customHeight="1" x14ac:dyDescent="0.2">
      <c r="A645" s="17" t="s">
        <v>904</v>
      </c>
      <c r="B645" s="16" t="s">
        <v>3</v>
      </c>
      <c r="C645" s="17" t="s">
        <v>4</v>
      </c>
      <c r="D645" s="17" t="s">
        <v>5</v>
      </c>
      <c r="E645" s="151" t="s">
        <v>1547</v>
      </c>
      <c r="F645" s="151"/>
      <c r="G645" s="18" t="s">
        <v>6</v>
      </c>
      <c r="H645" s="16" t="s">
        <v>7</v>
      </c>
      <c r="I645" s="16" t="s">
        <v>8</v>
      </c>
      <c r="J645" s="16" t="s">
        <v>10</v>
      </c>
    </row>
    <row r="646" spans="1:10" ht="39" customHeight="1" x14ac:dyDescent="0.2">
      <c r="A646" s="32" t="s">
        <v>1626</v>
      </c>
      <c r="B646" s="33" t="s">
        <v>905</v>
      </c>
      <c r="C646" s="32" t="s">
        <v>23</v>
      </c>
      <c r="D646" s="32" t="s">
        <v>906</v>
      </c>
      <c r="E646" s="154">
        <v>65</v>
      </c>
      <c r="F646" s="154"/>
      <c r="G646" s="34" t="s">
        <v>20</v>
      </c>
      <c r="H646" s="35">
        <v>1</v>
      </c>
      <c r="I646" s="36">
        <v>330</v>
      </c>
      <c r="J646" s="36">
        <v>330</v>
      </c>
    </row>
    <row r="647" spans="1:10" ht="39" customHeight="1" x14ac:dyDescent="0.2">
      <c r="A647" s="23" t="s">
        <v>1676</v>
      </c>
      <c r="B647" s="22" t="s">
        <v>2033</v>
      </c>
      <c r="C647" s="23" t="s">
        <v>1631</v>
      </c>
      <c r="D647" s="23" t="s">
        <v>2034</v>
      </c>
      <c r="E647" s="153" t="s">
        <v>1744</v>
      </c>
      <c r="F647" s="153"/>
      <c r="G647" s="24" t="s">
        <v>20</v>
      </c>
      <c r="H647" s="39">
        <v>1</v>
      </c>
      <c r="I647" s="40">
        <v>330</v>
      </c>
      <c r="J647" s="40">
        <v>330</v>
      </c>
    </row>
    <row r="648" spans="1:10" x14ac:dyDescent="0.2">
      <c r="A648" s="41"/>
      <c r="B648" s="41"/>
      <c r="C648" s="41"/>
      <c r="D648" s="41"/>
      <c r="E648" s="41" t="s">
        <v>1692</v>
      </c>
      <c r="F648" s="46">
        <v>0</v>
      </c>
      <c r="G648" s="41" t="s">
        <v>1693</v>
      </c>
      <c r="H648" s="46">
        <v>0</v>
      </c>
      <c r="I648" s="41" t="s">
        <v>1694</v>
      </c>
      <c r="J648" s="46">
        <v>0</v>
      </c>
    </row>
    <row r="649" spans="1:10" ht="15" thickBot="1" x14ac:dyDescent="0.25">
      <c r="A649" s="41"/>
      <c r="B649" s="41"/>
      <c r="C649" s="41"/>
      <c r="D649" s="41"/>
      <c r="E649" s="41" t="s">
        <v>1695</v>
      </c>
      <c r="F649" s="46">
        <v>95.1</v>
      </c>
      <c r="G649" s="41"/>
      <c r="H649" s="152" t="s">
        <v>1696</v>
      </c>
      <c r="I649" s="152"/>
      <c r="J649" s="46">
        <v>425.1</v>
      </c>
    </row>
    <row r="650" spans="1:10" ht="0.95" customHeight="1" thickTop="1" x14ac:dyDescent="0.2">
      <c r="A650" s="42"/>
      <c r="B650" s="42"/>
      <c r="C650" s="42"/>
      <c r="D650" s="42"/>
      <c r="E650" s="42"/>
      <c r="F650" s="42"/>
      <c r="G650" s="42"/>
      <c r="H650" s="42"/>
      <c r="I650" s="42"/>
      <c r="J650" s="42"/>
    </row>
    <row r="651" spans="1:10" ht="18" customHeight="1" x14ac:dyDescent="0.2">
      <c r="A651" s="17" t="s">
        <v>907</v>
      </c>
      <c r="B651" s="16" t="s">
        <v>3</v>
      </c>
      <c r="C651" s="17" t="s">
        <v>4</v>
      </c>
      <c r="D651" s="17" t="s">
        <v>5</v>
      </c>
      <c r="E651" s="151" t="s">
        <v>1547</v>
      </c>
      <c r="F651" s="151"/>
      <c r="G651" s="18" t="s">
        <v>6</v>
      </c>
      <c r="H651" s="16" t="s">
        <v>7</v>
      </c>
      <c r="I651" s="16" t="s">
        <v>8</v>
      </c>
      <c r="J651" s="16" t="s">
        <v>10</v>
      </c>
    </row>
    <row r="652" spans="1:10" ht="39" customHeight="1" x14ac:dyDescent="0.2">
      <c r="A652" s="32" t="s">
        <v>1626</v>
      </c>
      <c r="B652" s="33" t="s">
        <v>908</v>
      </c>
      <c r="C652" s="32" t="s">
        <v>23</v>
      </c>
      <c r="D652" s="32" t="s">
        <v>909</v>
      </c>
      <c r="E652" s="154">
        <v>65</v>
      </c>
      <c r="F652" s="154"/>
      <c r="G652" s="34" t="s">
        <v>20</v>
      </c>
      <c r="H652" s="35">
        <v>1</v>
      </c>
      <c r="I652" s="36">
        <v>370</v>
      </c>
      <c r="J652" s="36">
        <v>370</v>
      </c>
    </row>
    <row r="653" spans="1:10" ht="39" customHeight="1" x14ac:dyDescent="0.2">
      <c r="A653" s="23" t="s">
        <v>1676</v>
      </c>
      <c r="B653" s="22" t="s">
        <v>2035</v>
      </c>
      <c r="C653" s="23" t="s">
        <v>1631</v>
      </c>
      <c r="D653" s="23" t="s">
        <v>2036</v>
      </c>
      <c r="E653" s="153" t="s">
        <v>1744</v>
      </c>
      <c r="F653" s="153"/>
      <c r="G653" s="24" t="s">
        <v>20</v>
      </c>
      <c r="H653" s="39">
        <v>1</v>
      </c>
      <c r="I653" s="40">
        <v>370</v>
      </c>
      <c r="J653" s="40">
        <v>370</v>
      </c>
    </row>
    <row r="654" spans="1:10" x14ac:dyDescent="0.2">
      <c r="A654" s="41"/>
      <c r="B654" s="41"/>
      <c r="C654" s="41"/>
      <c r="D654" s="41"/>
      <c r="E654" s="41" t="s">
        <v>1692</v>
      </c>
      <c r="F654" s="46">
        <v>0</v>
      </c>
      <c r="G654" s="41" t="s">
        <v>1693</v>
      </c>
      <c r="H654" s="46">
        <v>0</v>
      </c>
      <c r="I654" s="41" t="s">
        <v>1694</v>
      </c>
      <c r="J654" s="46">
        <v>0</v>
      </c>
    </row>
    <row r="655" spans="1:10" ht="15" thickBot="1" x14ac:dyDescent="0.25">
      <c r="A655" s="41"/>
      <c r="B655" s="41"/>
      <c r="C655" s="41"/>
      <c r="D655" s="41"/>
      <c r="E655" s="41" t="s">
        <v>1695</v>
      </c>
      <c r="F655" s="46">
        <v>106.63</v>
      </c>
      <c r="G655" s="41"/>
      <c r="H655" s="152" t="s">
        <v>1696</v>
      </c>
      <c r="I655" s="152"/>
      <c r="J655" s="46">
        <v>476.63</v>
      </c>
    </row>
    <row r="656" spans="1:10" ht="0.95" customHeight="1" thickTop="1" x14ac:dyDescent="0.2">
      <c r="A656" s="42"/>
      <c r="B656" s="42"/>
      <c r="C656" s="42"/>
      <c r="D656" s="42"/>
      <c r="E656" s="42"/>
      <c r="F656" s="42"/>
      <c r="G656" s="42"/>
      <c r="H656" s="42"/>
      <c r="I656" s="42"/>
      <c r="J656" s="42"/>
    </row>
    <row r="657" spans="1:10" ht="18" customHeight="1" x14ac:dyDescent="0.2">
      <c r="A657" s="17" t="s">
        <v>924</v>
      </c>
      <c r="B657" s="16" t="s">
        <v>3</v>
      </c>
      <c r="C657" s="17" t="s">
        <v>4</v>
      </c>
      <c r="D657" s="17" t="s">
        <v>5</v>
      </c>
      <c r="E657" s="151" t="s">
        <v>1547</v>
      </c>
      <c r="F657" s="151"/>
      <c r="G657" s="18" t="s">
        <v>6</v>
      </c>
      <c r="H657" s="16" t="s">
        <v>7</v>
      </c>
      <c r="I657" s="16" t="s">
        <v>8</v>
      </c>
      <c r="J657" s="16" t="s">
        <v>10</v>
      </c>
    </row>
    <row r="658" spans="1:10" ht="39" customHeight="1" x14ac:dyDescent="0.2">
      <c r="A658" s="32" t="s">
        <v>1626</v>
      </c>
      <c r="B658" s="33" t="s">
        <v>925</v>
      </c>
      <c r="C658" s="32" t="s">
        <v>23</v>
      </c>
      <c r="D658" s="32" t="s">
        <v>926</v>
      </c>
      <c r="E658" s="154" t="s">
        <v>1553</v>
      </c>
      <c r="F658" s="154"/>
      <c r="G658" s="34" t="s">
        <v>20</v>
      </c>
      <c r="H658" s="35">
        <v>1</v>
      </c>
      <c r="I658" s="36">
        <v>176.22</v>
      </c>
      <c r="J658" s="36">
        <v>176.22</v>
      </c>
    </row>
    <row r="659" spans="1:10" ht="24" customHeight="1" x14ac:dyDescent="0.2">
      <c r="A659" s="20" t="s">
        <v>1627</v>
      </c>
      <c r="B659" s="19" t="s">
        <v>1662</v>
      </c>
      <c r="C659" s="20" t="s">
        <v>18</v>
      </c>
      <c r="D659" s="20" t="s">
        <v>1663</v>
      </c>
      <c r="E659" s="155" t="s">
        <v>1639</v>
      </c>
      <c r="F659" s="155"/>
      <c r="G659" s="21" t="s">
        <v>1640</v>
      </c>
      <c r="H659" s="37">
        <v>0.35</v>
      </c>
      <c r="I659" s="38">
        <v>19.72</v>
      </c>
      <c r="J659" s="38">
        <v>6.9</v>
      </c>
    </row>
    <row r="660" spans="1:10" ht="24" customHeight="1" x14ac:dyDescent="0.2">
      <c r="A660" s="20" t="s">
        <v>1627</v>
      </c>
      <c r="B660" s="19" t="s">
        <v>1713</v>
      </c>
      <c r="C660" s="20" t="s">
        <v>18</v>
      </c>
      <c r="D660" s="20" t="s">
        <v>1714</v>
      </c>
      <c r="E660" s="155" t="s">
        <v>1639</v>
      </c>
      <c r="F660" s="155"/>
      <c r="G660" s="21" t="s">
        <v>1640</v>
      </c>
      <c r="H660" s="37">
        <v>0.35</v>
      </c>
      <c r="I660" s="38">
        <v>24.41</v>
      </c>
      <c r="J660" s="38">
        <v>8.5399999999999991</v>
      </c>
    </row>
    <row r="661" spans="1:10" ht="26.1" customHeight="1" x14ac:dyDescent="0.2">
      <c r="A661" s="23" t="s">
        <v>1676</v>
      </c>
      <c r="B661" s="22" t="s">
        <v>2037</v>
      </c>
      <c r="C661" s="23" t="s">
        <v>18</v>
      </c>
      <c r="D661" s="23" t="s">
        <v>2038</v>
      </c>
      <c r="E661" s="153" t="s">
        <v>1679</v>
      </c>
      <c r="F661" s="153"/>
      <c r="G661" s="24" t="s">
        <v>89</v>
      </c>
      <c r="H661" s="39">
        <v>0.03</v>
      </c>
      <c r="I661" s="40">
        <v>33.72</v>
      </c>
      <c r="J661" s="40">
        <v>1.01</v>
      </c>
    </row>
    <row r="662" spans="1:10" ht="39" customHeight="1" x14ac:dyDescent="0.2">
      <c r="A662" s="23" t="s">
        <v>1676</v>
      </c>
      <c r="B662" s="22" t="s">
        <v>2039</v>
      </c>
      <c r="C662" s="23" t="s">
        <v>1631</v>
      </c>
      <c r="D662" s="23" t="s">
        <v>2040</v>
      </c>
      <c r="E662" s="153" t="s">
        <v>1679</v>
      </c>
      <c r="F662" s="153"/>
      <c r="G662" s="24" t="s">
        <v>2041</v>
      </c>
      <c r="H662" s="39">
        <v>0.1646</v>
      </c>
      <c r="I662" s="40">
        <v>969.17</v>
      </c>
      <c r="J662" s="40">
        <v>159.52000000000001</v>
      </c>
    </row>
    <row r="663" spans="1:10" ht="26.1" customHeight="1" x14ac:dyDescent="0.2">
      <c r="A663" s="23" t="s">
        <v>1676</v>
      </c>
      <c r="B663" s="22" t="s">
        <v>2042</v>
      </c>
      <c r="C663" s="23" t="s">
        <v>18</v>
      </c>
      <c r="D663" s="23" t="s">
        <v>2043</v>
      </c>
      <c r="E663" s="153" t="s">
        <v>1679</v>
      </c>
      <c r="F663" s="153"/>
      <c r="G663" s="24" t="s">
        <v>89</v>
      </c>
      <c r="H663" s="39">
        <v>0.01</v>
      </c>
      <c r="I663" s="40">
        <v>25.65</v>
      </c>
      <c r="J663" s="40">
        <v>0.25</v>
      </c>
    </row>
    <row r="664" spans="1:10" x14ac:dyDescent="0.2">
      <c r="A664" s="41"/>
      <c r="B664" s="41"/>
      <c r="C664" s="41"/>
      <c r="D664" s="41"/>
      <c r="E664" s="41" t="s">
        <v>1692</v>
      </c>
      <c r="F664" s="46">
        <v>11.23</v>
      </c>
      <c r="G664" s="41" t="s">
        <v>1693</v>
      </c>
      <c r="H664" s="46">
        <v>0</v>
      </c>
      <c r="I664" s="41" t="s">
        <v>1694</v>
      </c>
      <c r="J664" s="46">
        <v>11.23</v>
      </c>
    </row>
    <row r="665" spans="1:10" ht="15" thickBot="1" x14ac:dyDescent="0.25">
      <c r="A665" s="41"/>
      <c r="B665" s="41"/>
      <c r="C665" s="41"/>
      <c r="D665" s="41"/>
      <c r="E665" s="41" t="s">
        <v>1695</v>
      </c>
      <c r="F665" s="46">
        <v>50.78</v>
      </c>
      <c r="G665" s="41"/>
      <c r="H665" s="152" t="s">
        <v>1696</v>
      </c>
      <c r="I665" s="152"/>
      <c r="J665" s="46">
        <v>227</v>
      </c>
    </row>
    <row r="666" spans="1:10" ht="0.95" customHeight="1" thickTop="1" x14ac:dyDescent="0.2">
      <c r="A666" s="42"/>
      <c r="B666" s="42"/>
      <c r="C666" s="42"/>
      <c r="D666" s="42"/>
      <c r="E666" s="42"/>
      <c r="F666" s="42"/>
      <c r="G666" s="42"/>
      <c r="H666" s="42"/>
      <c r="I666" s="42"/>
      <c r="J666" s="42"/>
    </row>
    <row r="667" spans="1:10" ht="18" customHeight="1" x14ac:dyDescent="0.2">
      <c r="A667" s="17" t="s">
        <v>937</v>
      </c>
      <c r="B667" s="16" t="s">
        <v>3</v>
      </c>
      <c r="C667" s="17" t="s">
        <v>4</v>
      </c>
      <c r="D667" s="17" t="s">
        <v>5</v>
      </c>
      <c r="E667" s="151" t="s">
        <v>1547</v>
      </c>
      <c r="F667" s="151"/>
      <c r="G667" s="18" t="s">
        <v>6</v>
      </c>
      <c r="H667" s="16" t="s">
        <v>7</v>
      </c>
      <c r="I667" s="16" t="s">
        <v>8</v>
      </c>
      <c r="J667" s="16" t="s">
        <v>10</v>
      </c>
    </row>
    <row r="668" spans="1:10" ht="24" customHeight="1" x14ac:dyDescent="0.2">
      <c r="A668" s="32" t="s">
        <v>1626</v>
      </c>
      <c r="B668" s="33" t="s">
        <v>938</v>
      </c>
      <c r="C668" s="32" t="s">
        <v>23</v>
      </c>
      <c r="D668" s="32" t="s">
        <v>939</v>
      </c>
      <c r="E668" s="154" t="s">
        <v>1556</v>
      </c>
      <c r="F668" s="154"/>
      <c r="G668" s="34" t="s">
        <v>29</v>
      </c>
      <c r="H668" s="35">
        <v>1</v>
      </c>
      <c r="I668" s="36">
        <v>153.96</v>
      </c>
      <c r="J668" s="36">
        <v>153.96</v>
      </c>
    </row>
    <row r="669" spans="1:10" ht="26.1" customHeight="1" x14ac:dyDescent="0.2">
      <c r="A669" s="20" t="s">
        <v>1627</v>
      </c>
      <c r="B669" s="19" t="s">
        <v>1768</v>
      </c>
      <c r="C669" s="20" t="s">
        <v>18</v>
      </c>
      <c r="D669" s="20" t="s">
        <v>1769</v>
      </c>
      <c r="E669" s="155" t="s">
        <v>1639</v>
      </c>
      <c r="F669" s="155"/>
      <c r="G669" s="21" t="s">
        <v>1640</v>
      </c>
      <c r="H669" s="37">
        <v>0.24</v>
      </c>
      <c r="I669" s="38">
        <v>23.2</v>
      </c>
      <c r="J669" s="38">
        <v>5.56</v>
      </c>
    </row>
    <row r="670" spans="1:10" ht="24" customHeight="1" x14ac:dyDescent="0.2">
      <c r="A670" s="20" t="s">
        <v>1627</v>
      </c>
      <c r="B670" s="19" t="s">
        <v>1662</v>
      </c>
      <c r="C670" s="20" t="s">
        <v>18</v>
      </c>
      <c r="D670" s="20" t="s">
        <v>1663</v>
      </c>
      <c r="E670" s="155" t="s">
        <v>1639</v>
      </c>
      <c r="F670" s="155"/>
      <c r="G670" s="21" t="s">
        <v>1640</v>
      </c>
      <c r="H670" s="37">
        <v>0.24</v>
      </c>
      <c r="I670" s="38">
        <v>19.72</v>
      </c>
      <c r="J670" s="38">
        <v>4.7300000000000004</v>
      </c>
    </row>
    <row r="671" spans="1:10" ht="24" customHeight="1" x14ac:dyDescent="0.2">
      <c r="A671" s="23" t="s">
        <v>1676</v>
      </c>
      <c r="B671" s="22" t="s">
        <v>2044</v>
      </c>
      <c r="C671" s="23" t="s">
        <v>1631</v>
      </c>
      <c r="D671" s="23" t="s">
        <v>2045</v>
      </c>
      <c r="E671" s="153" t="s">
        <v>1679</v>
      </c>
      <c r="F671" s="153"/>
      <c r="G671" s="24" t="s">
        <v>633</v>
      </c>
      <c r="H671" s="39">
        <v>1</v>
      </c>
      <c r="I671" s="40">
        <v>143.66999999999999</v>
      </c>
      <c r="J671" s="40">
        <v>143.66999999999999</v>
      </c>
    </row>
    <row r="672" spans="1:10" x14ac:dyDescent="0.2">
      <c r="A672" s="41"/>
      <c r="B672" s="41"/>
      <c r="C672" s="41"/>
      <c r="D672" s="41"/>
      <c r="E672" s="41" t="s">
        <v>1692</v>
      </c>
      <c r="F672" s="46">
        <v>7.46</v>
      </c>
      <c r="G672" s="41" t="s">
        <v>1693</v>
      </c>
      <c r="H672" s="46">
        <v>0</v>
      </c>
      <c r="I672" s="41" t="s">
        <v>1694</v>
      </c>
      <c r="J672" s="46">
        <v>7.46</v>
      </c>
    </row>
    <row r="673" spans="1:10" ht="15" thickBot="1" x14ac:dyDescent="0.25">
      <c r="A673" s="41"/>
      <c r="B673" s="41"/>
      <c r="C673" s="41"/>
      <c r="D673" s="41"/>
      <c r="E673" s="41" t="s">
        <v>1695</v>
      </c>
      <c r="F673" s="46">
        <v>44.37</v>
      </c>
      <c r="G673" s="41"/>
      <c r="H673" s="152" t="s">
        <v>1696</v>
      </c>
      <c r="I673" s="152"/>
      <c r="J673" s="46">
        <v>198.33</v>
      </c>
    </row>
    <row r="674" spans="1:10" ht="0.95" customHeight="1" thickTop="1" x14ac:dyDescent="0.2">
      <c r="A674" s="42"/>
      <c r="B674" s="42"/>
      <c r="C674" s="42"/>
      <c r="D674" s="42"/>
      <c r="E674" s="42"/>
      <c r="F674" s="42"/>
      <c r="G674" s="42"/>
      <c r="H674" s="42"/>
      <c r="I674" s="42"/>
      <c r="J674" s="42"/>
    </row>
    <row r="675" spans="1:10" ht="18" customHeight="1" x14ac:dyDescent="0.2">
      <c r="A675" s="17" t="s">
        <v>953</v>
      </c>
      <c r="B675" s="16" t="s">
        <v>3</v>
      </c>
      <c r="C675" s="17" t="s">
        <v>4</v>
      </c>
      <c r="D675" s="17" t="s">
        <v>5</v>
      </c>
      <c r="E675" s="151" t="s">
        <v>1547</v>
      </c>
      <c r="F675" s="151"/>
      <c r="G675" s="18" t="s">
        <v>6</v>
      </c>
      <c r="H675" s="16" t="s">
        <v>7</v>
      </c>
      <c r="I675" s="16" t="s">
        <v>8</v>
      </c>
      <c r="J675" s="16" t="s">
        <v>10</v>
      </c>
    </row>
    <row r="676" spans="1:10" ht="65.099999999999994" customHeight="1" x14ac:dyDescent="0.2">
      <c r="A676" s="32" t="s">
        <v>1626</v>
      </c>
      <c r="B676" s="33" t="s">
        <v>954</v>
      </c>
      <c r="C676" s="32" t="s">
        <v>23</v>
      </c>
      <c r="D676" s="32" t="s">
        <v>3249</v>
      </c>
      <c r="E676" s="154" t="s">
        <v>1568</v>
      </c>
      <c r="F676" s="154"/>
      <c r="G676" s="34" t="s">
        <v>25</v>
      </c>
      <c r="H676" s="35">
        <v>1</v>
      </c>
      <c r="I676" s="36">
        <v>2119.9299999999998</v>
      </c>
      <c r="J676" s="36">
        <v>2119.9299999999998</v>
      </c>
    </row>
    <row r="677" spans="1:10" ht="39" customHeight="1" x14ac:dyDescent="0.2">
      <c r="A677" s="20" t="s">
        <v>1627</v>
      </c>
      <c r="B677" s="19" t="s">
        <v>2046</v>
      </c>
      <c r="C677" s="20" t="s">
        <v>18</v>
      </c>
      <c r="D677" s="20" t="s">
        <v>2047</v>
      </c>
      <c r="E677" s="155" t="s">
        <v>1568</v>
      </c>
      <c r="F677" s="155"/>
      <c r="G677" s="21" t="s">
        <v>29</v>
      </c>
      <c r="H677" s="37">
        <v>10</v>
      </c>
      <c r="I677" s="38">
        <v>6.93</v>
      </c>
      <c r="J677" s="38">
        <v>69.3</v>
      </c>
    </row>
    <row r="678" spans="1:10" ht="26.1" customHeight="1" x14ac:dyDescent="0.2">
      <c r="A678" s="20" t="s">
        <v>1627</v>
      </c>
      <c r="B678" s="19" t="s">
        <v>1768</v>
      </c>
      <c r="C678" s="20" t="s">
        <v>18</v>
      </c>
      <c r="D678" s="20" t="s">
        <v>1769</v>
      </c>
      <c r="E678" s="155" t="s">
        <v>1639</v>
      </c>
      <c r="F678" s="155"/>
      <c r="G678" s="21" t="s">
        <v>1640</v>
      </c>
      <c r="H678" s="37">
        <v>2.145</v>
      </c>
      <c r="I678" s="38">
        <v>23.2</v>
      </c>
      <c r="J678" s="38">
        <v>49.76</v>
      </c>
    </row>
    <row r="679" spans="1:10" ht="39" customHeight="1" x14ac:dyDescent="0.2">
      <c r="A679" s="20" t="s">
        <v>1627</v>
      </c>
      <c r="B679" s="19" t="s">
        <v>2048</v>
      </c>
      <c r="C679" s="20" t="s">
        <v>18</v>
      </c>
      <c r="D679" s="20" t="s">
        <v>2049</v>
      </c>
      <c r="E679" s="155" t="s">
        <v>1568</v>
      </c>
      <c r="F679" s="155"/>
      <c r="G679" s="21" t="s">
        <v>25</v>
      </c>
      <c r="H679" s="37">
        <v>1</v>
      </c>
      <c r="I679" s="38">
        <v>290.23</v>
      </c>
      <c r="J679" s="38">
        <v>290.23</v>
      </c>
    </row>
    <row r="680" spans="1:10" ht="24" customHeight="1" x14ac:dyDescent="0.2">
      <c r="A680" s="20" t="s">
        <v>1627</v>
      </c>
      <c r="B680" s="19" t="s">
        <v>1662</v>
      </c>
      <c r="C680" s="20" t="s">
        <v>18</v>
      </c>
      <c r="D680" s="20" t="s">
        <v>1663</v>
      </c>
      <c r="E680" s="155" t="s">
        <v>1639</v>
      </c>
      <c r="F680" s="155"/>
      <c r="G680" s="21" t="s">
        <v>1640</v>
      </c>
      <c r="H680" s="37">
        <v>1.073</v>
      </c>
      <c r="I680" s="38">
        <v>19.72</v>
      </c>
      <c r="J680" s="38">
        <v>21.15</v>
      </c>
    </row>
    <row r="681" spans="1:10" ht="39" customHeight="1" x14ac:dyDescent="0.2">
      <c r="A681" s="23" t="s">
        <v>1676</v>
      </c>
      <c r="B681" s="22" t="s">
        <v>1790</v>
      </c>
      <c r="C681" s="23" t="s">
        <v>18</v>
      </c>
      <c r="D681" s="23" t="s">
        <v>1791</v>
      </c>
      <c r="E681" s="153" t="s">
        <v>1679</v>
      </c>
      <c r="F681" s="153"/>
      <c r="G681" s="24" t="s">
        <v>25</v>
      </c>
      <c r="H681" s="39">
        <v>3</v>
      </c>
      <c r="I681" s="40">
        <v>15.09</v>
      </c>
      <c r="J681" s="40">
        <v>45.27</v>
      </c>
    </row>
    <row r="682" spans="1:10" ht="65.099999999999994" customHeight="1" x14ac:dyDescent="0.2">
      <c r="A682" s="23" t="s">
        <v>1676</v>
      </c>
      <c r="B682" s="22" t="s">
        <v>2050</v>
      </c>
      <c r="C682" s="23" t="s">
        <v>18</v>
      </c>
      <c r="D682" s="23" t="s">
        <v>2051</v>
      </c>
      <c r="E682" s="153" t="s">
        <v>1679</v>
      </c>
      <c r="F682" s="153"/>
      <c r="G682" s="24" t="s">
        <v>20</v>
      </c>
      <c r="H682" s="39">
        <v>1.47</v>
      </c>
      <c r="I682" s="40">
        <v>1075.25</v>
      </c>
      <c r="J682" s="40">
        <v>1580.61</v>
      </c>
    </row>
    <row r="683" spans="1:10" ht="51.95" customHeight="1" x14ac:dyDescent="0.2">
      <c r="A683" s="23" t="s">
        <v>1676</v>
      </c>
      <c r="B683" s="22" t="s">
        <v>3274</v>
      </c>
      <c r="C683" s="23" t="s">
        <v>18</v>
      </c>
      <c r="D683" s="23" t="s">
        <v>3275</v>
      </c>
      <c r="E683" s="153" t="s">
        <v>1679</v>
      </c>
      <c r="F683" s="153"/>
      <c r="G683" s="24" t="s">
        <v>1794</v>
      </c>
      <c r="H683" s="39">
        <v>1</v>
      </c>
      <c r="I683" s="40">
        <v>62.03</v>
      </c>
      <c r="J683" s="40">
        <v>62.03</v>
      </c>
    </row>
    <row r="684" spans="1:10" ht="26.1" customHeight="1" x14ac:dyDescent="0.2">
      <c r="A684" s="23" t="s">
        <v>1676</v>
      </c>
      <c r="B684" s="22" t="s">
        <v>1799</v>
      </c>
      <c r="C684" s="23" t="s">
        <v>18</v>
      </c>
      <c r="D684" s="23" t="s">
        <v>1800</v>
      </c>
      <c r="E684" s="153" t="s">
        <v>1679</v>
      </c>
      <c r="F684" s="153"/>
      <c r="G684" s="24" t="s">
        <v>25</v>
      </c>
      <c r="H684" s="39">
        <v>19.8</v>
      </c>
      <c r="I684" s="40">
        <v>0.08</v>
      </c>
      <c r="J684" s="40">
        <v>1.58</v>
      </c>
    </row>
    <row r="685" spans="1:10" x14ac:dyDescent="0.2">
      <c r="A685" s="41"/>
      <c r="B685" s="41"/>
      <c r="C685" s="41"/>
      <c r="D685" s="41"/>
      <c r="E685" s="41" t="s">
        <v>1692</v>
      </c>
      <c r="F685" s="46">
        <v>185.2</v>
      </c>
      <c r="G685" s="41" t="s">
        <v>1693</v>
      </c>
      <c r="H685" s="46">
        <v>0</v>
      </c>
      <c r="I685" s="41" t="s">
        <v>1694</v>
      </c>
      <c r="J685" s="46">
        <v>185.2</v>
      </c>
    </row>
    <row r="686" spans="1:10" ht="15" thickBot="1" x14ac:dyDescent="0.25">
      <c r="A686" s="41"/>
      <c r="B686" s="41"/>
      <c r="C686" s="41"/>
      <c r="D686" s="41"/>
      <c r="E686" s="41" t="s">
        <v>1695</v>
      </c>
      <c r="F686" s="46">
        <v>610.96</v>
      </c>
      <c r="G686" s="41"/>
      <c r="H686" s="152" t="s">
        <v>1696</v>
      </c>
      <c r="I686" s="152"/>
      <c r="J686" s="46">
        <v>2730.89</v>
      </c>
    </row>
    <row r="687" spans="1:10" ht="0.95" customHeight="1" thickTop="1" x14ac:dyDescent="0.2">
      <c r="A687" s="42"/>
      <c r="B687" s="42"/>
      <c r="C687" s="42"/>
      <c r="D687" s="42"/>
      <c r="E687" s="42"/>
      <c r="F687" s="42"/>
      <c r="G687" s="42"/>
      <c r="H687" s="42"/>
      <c r="I687" s="42"/>
      <c r="J687" s="42"/>
    </row>
    <row r="688" spans="1:10" ht="18" customHeight="1" x14ac:dyDescent="0.2">
      <c r="A688" s="17" t="s">
        <v>955</v>
      </c>
      <c r="B688" s="16" t="s">
        <v>3</v>
      </c>
      <c r="C688" s="17" t="s">
        <v>4</v>
      </c>
      <c r="D688" s="17" t="s">
        <v>5</v>
      </c>
      <c r="E688" s="151" t="s">
        <v>1547</v>
      </c>
      <c r="F688" s="151"/>
      <c r="G688" s="18" t="s">
        <v>6</v>
      </c>
      <c r="H688" s="16" t="s">
        <v>7</v>
      </c>
      <c r="I688" s="16" t="s">
        <v>8</v>
      </c>
      <c r="J688" s="16" t="s">
        <v>10</v>
      </c>
    </row>
    <row r="689" spans="1:10" ht="51.95" customHeight="1" x14ac:dyDescent="0.2">
      <c r="A689" s="32" t="s">
        <v>1626</v>
      </c>
      <c r="B689" s="33" t="s">
        <v>956</v>
      </c>
      <c r="C689" s="32" t="s">
        <v>23</v>
      </c>
      <c r="D689" s="32" t="s">
        <v>3250</v>
      </c>
      <c r="E689" s="154" t="s">
        <v>1558</v>
      </c>
      <c r="F689" s="154"/>
      <c r="G689" s="34" t="s">
        <v>25</v>
      </c>
      <c r="H689" s="35">
        <v>1</v>
      </c>
      <c r="I689" s="36">
        <v>1150.8599999999999</v>
      </c>
      <c r="J689" s="36">
        <v>1150.8599999999999</v>
      </c>
    </row>
    <row r="690" spans="1:10" ht="39" customHeight="1" x14ac:dyDescent="0.2">
      <c r="A690" s="20" t="s">
        <v>1627</v>
      </c>
      <c r="B690" s="19" t="s">
        <v>3276</v>
      </c>
      <c r="C690" s="20" t="s">
        <v>18</v>
      </c>
      <c r="D690" s="20" t="s">
        <v>3277</v>
      </c>
      <c r="E690" s="155" t="s">
        <v>1568</v>
      </c>
      <c r="F690" s="155"/>
      <c r="G690" s="21" t="s">
        <v>25</v>
      </c>
      <c r="H690" s="37">
        <v>1</v>
      </c>
      <c r="I690" s="38">
        <v>655.62</v>
      </c>
      <c r="J690" s="38">
        <v>655.62</v>
      </c>
    </row>
    <row r="691" spans="1:10" ht="39" customHeight="1" x14ac:dyDescent="0.2">
      <c r="A691" s="20" t="s">
        <v>1627</v>
      </c>
      <c r="B691" s="19" t="s">
        <v>2046</v>
      </c>
      <c r="C691" s="20" t="s">
        <v>18</v>
      </c>
      <c r="D691" s="20" t="s">
        <v>2047</v>
      </c>
      <c r="E691" s="155" t="s">
        <v>1568</v>
      </c>
      <c r="F691" s="155"/>
      <c r="G691" s="21" t="s">
        <v>29</v>
      </c>
      <c r="H691" s="37">
        <v>10.4</v>
      </c>
      <c r="I691" s="38">
        <v>6.93</v>
      </c>
      <c r="J691" s="38">
        <v>72.069999999999993</v>
      </c>
    </row>
    <row r="692" spans="1:10" ht="39" customHeight="1" x14ac:dyDescent="0.2">
      <c r="A692" s="20" t="s">
        <v>1627</v>
      </c>
      <c r="B692" s="19" t="s">
        <v>2048</v>
      </c>
      <c r="C692" s="20" t="s">
        <v>18</v>
      </c>
      <c r="D692" s="20" t="s">
        <v>2049</v>
      </c>
      <c r="E692" s="155" t="s">
        <v>1568</v>
      </c>
      <c r="F692" s="155"/>
      <c r="G692" s="21" t="s">
        <v>25</v>
      </c>
      <c r="H692" s="37">
        <v>1</v>
      </c>
      <c r="I692" s="38">
        <v>290.23</v>
      </c>
      <c r="J692" s="38">
        <v>290.23</v>
      </c>
    </row>
    <row r="693" spans="1:10" ht="26.1" customHeight="1" x14ac:dyDescent="0.2">
      <c r="A693" s="20" t="s">
        <v>1627</v>
      </c>
      <c r="B693" s="19" t="s">
        <v>1768</v>
      </c>
      <c r="C693" s="20" t="s">
        <v>18</v>
      </c>
      <c r="D693" s="20" t="s">
        <v>1769</v>
      </c>
      <c r="E693" s="155" t="s">
        <v>1639</v>
      </c>
      <c r="F693" s="155"/>
      <c r="G693" s="21" t="s">
        <v>1640</v>
      </c>
      <c r="H693" s="37">
        <v>2.145</v>
      </c>
      <c r="I693" s="38">
        <v>23.2</v>
      </c>
      <c r="J693" s="38">
        <v>49.76</v>
      </c>
    </row>
    <row r="694" spans="1:10" ht="24" customHeight="1" x14ac:dyDescent="0.2">
      <c r="A694" s="20" t="s">
        <v>1627</v>
      </c>
      <c r="B694" s="19" t="s">
        <v>1662</v>
      </c>
      <c r="C694" s="20" t="s">
        <v>18</v>
      </c>
      <c r="D694" s="20" t="s">
        <v>1663</v>
      </c>
      <c r="E694" s="155" t="s">
        <v>1639</v>
      </c>
      <c r="F694" s="155"/>
      <c r="G694" s="21" t="s">
        <v>1640</v>
      </c>
      <c r="H694" s="37">
        <v>1.073</v>
      </c>
      <c r="I694" s="38">
        <v>19.72</v>
      </c>
      <c r="J694" s="38">
        <v>21.15</v>
      </c>
    </row>
    <row r="695" spans="1:10" ht="51.95" customHeight="1" x14ac:dyDescent="0.2">
      <c r="A695" s="23" t="s">
        <v>1676</v>
      </c>
      <c r="B695" s="22" t="s">
        <v>3274</v>
      </c>
      <c r="C695" s="23" t="s">
        <v>18</v>
      </c>
      <c r="D695" s="23" t="s">
        <v>3275</v>
      </c>
      <c r="E695" s="153" t="s">
        <v>1679</v>
      </c>
      <c r="F695" s="153"/>
      <c r="G695" s="24" t="s">
        <v>1794</v>
      </c>
      <c r="H695" s="39">
        <v>1</v>
      </c>
      <c r="I695" s="40">
        <v>62.03</v>
      </c>
      <c r="J695" s="40">
        <v>62.03</v>
      </c>
    </row>
    <row r="696" spans="1:10" x14ac:dyDescent="0.2">
      <c r="A696" s="41"/>
      <c r="B696" s="41"/>
      <c r="C696" s="41"/>
      <c r="D696" s="41"/>
      <c r="E696" s="41" t="s">
        <v>1692</v>
      </c>
      <c r="F696" s="46">
        <v>242.26</v>
      </c>
      <c r="G696" s="41" t="s">
        <v>1693</v>
      </c>
      <c r="H696" s="46">
        <v>0</v>
      </c>
      <c r="I696" s="41" t="s">
        <v>1694</v>
      </c>
      <c r="J696" s="46">
        <v>242.26</v>
      </c>
    </row>
    <row r="697" spans="1:10" ht="15" thickBot="1" x14ac:dyDescent="0.25">
      <c r="A697" s="41"/>
      <c r="B697" s="41"/>
      <c r="C697" s="41"/>
      <c r="D697" s="41"/>
      <c r="E697" s="41" t="s">
        <v>1695</v>
      </c>
      <c r="F697" s="46">
        <v>331.67</v>
      </c>
      <c r="G697" s="41"/>
      <c r="H697" s="152" t="s">
        <v>1696</v>
      </c>
      <c r="I697" s="152"/>
      <c r="J697" s="46">
        <v>1482.53</v>
      </c>
    </row>
    <row r="698" spans="1:10" ht="0.95" customHeight="1" thickTop="1" x14ac:dyDescent="0.2">
      <c r="A698" s="42"/>
      <c r="B698" s="42"/>
      <c r="C698" s="42"/>
      <c r="D698" s="42"/>
      <c r="E698" s="42"/>
      <c r="F698" s="42"/>
      <c r="G698" s="42"/>
      <c r="H698" s="42"/>
      <c r="I698" s="42"/>
      <c r="J698" s="42"/>
    </row>
    <row r="699" spans="1:10" ht="18" customHeight="1" x14ac:dyDescent="0.2">
      <c r="A699" s="17" t="s">
        <v>957</v>
      </c>
      <c r="B699" s="16" t="s">
        <v>3</v>
      </c>
      <c r="C699" s="17" t="s">
        <v>4</v>
      </c>
      <c r="D699" s="17" t="s">
        <v>5</v>
      </c>
      <c r="E699" s="151" t="s">
        <v>1547</v>
      </c>
      <c r="F699" s="151"/>
      <c r="G699" s="18" t="s">
        <v>6</v>
      </c>
      <c r="H699" s="16" t="s">
        <v>7</v>
      </c>
      <c r="I699" s="16" t="s">
        <v>8</v>
      </c>
      <c r="J699" s="16" t="s">
        <v>10</v>
      </c>
    </row>
    <row r="700" spans="1:10" ht="78" customHeight="1" x14ac:dyDescent="0.2">
      <c r="A700" s="32" t="s">
        <v>1626</v>
      </c>
      <c r="B700" s="33" t="s">
        <v>958</v>
      </c>
      <c r="C700" s="32" t="s">
        <v>23</v>
      </c>
      <c r="D700" s="32" t="s">
        <v>3251</v>
      </c>
      <c r="E700" s="154" t="s">
        <v>1558</v>
      </c>
      <c r="F700" s="154"/>
      <c r="G700" s="34" t="s">
        <v>25</v>
      </c>
      <c r="H700" s="35">
        <v>1</v>
      </c>
      <c r="I700" s="36">
        <v>2368.58</v>
      </c>
      <c r="J700" s="36">
        <v>2368.58</v>
      </c>
    </row>
    <row r="701" spans="1:10" ht="39" customHeight="1" x14ac:dyDescent="0.2">
      <c r="A701" s="20" t="s">
        <v>1627</v>
      </c>
      <c r="B701" s="19" t="s">
        <v>2048</v>
      </c>
      <c r="C701" s="20" t="s">
        <v>18</v>
      </c>
      <c r="D701" s="20" t="s">
        <v>2049</v>
      </c>
      <c r="E701" s="155" t="s">
        <v>1568</v>
      </c>
      <c r="F701" s="155"/>
      <c r="G701" s="21" t="s">
        <v>25</v>
      </c>
      <c r="H701" s="37">
        <v>2.1</v>
      </c>
      <c r="I701" s="38">
        <v>290.23</v>
      </c>
      <c r="J701" s="38">
        <v>609.48</v>
      </c>
    </row>
    <row r="702" spans="1:10" ht="26.1" customHeight="1" x14ac:dyDescent="0.2">
      <c r="A702" s="20" t="s">
        <v>1627</v>
      </c>
      <c r="B702" s="19" t="s">
        <v>1768</v>
      </c>
      <c r="C702" s="20" t="s">
        <v>18</v>
      </c>
      <c r="D702" s="20" t="s">
        <v>1769</v>
      </c>
      <c r="E702" s="155" t="s">
        <v>1639</v>
      </c>
      <c r="F702" s="155"/>
      <c r="G702" s="21" t="s">
        <v>1640</v>
      </c>
      <c r="H702" s="37">
        <v>2.145</v>
      </c>
      <c r="I702" s="38">
        <v>23.2</v>
      </c>
      <c r="J702" s="38">
        <v>49.76</v>
      </c>
    </row>
    <row r="703" spans="1:10" ht="24" customHeight="1" x14ac:dyDescent="0.2">
      <c r="A703" s="20" t="s">
        <v>1627</v>
      </c>
      <c r="B703" s="19" t="s">
        <v>1662</v>
      </c>
      <c r="C703" s="20" t="s">
        <v>18</v>
      </c>
      <c r="D703" s="20" t="s">
        <v>1663</v>
      </c>
      <c r="E703" s="155" t="s">
        <v>1639</v>
      </c>
      <c r="F703" s="155"/>
      <c r="G703" s="21" t="s">
        <v>1640</v>
      </c>
      <c r="H703" s="37">
        <v>2.073</v>
      </c>
      <c r="I703" s="38">
        <v>19.72</v>
      </c>
      <c r="J703" s="38">
        <v>40.869999999999997</v>
      </c>
    </row>
    <row r="704" spans="1:10" ht="39" customHeight="1" x14ac:dyDescent="0.2">
      <c r="A704" s="20" t="s">
        <v>1627</v>
      </c>
      <c r="B704" s="19" t="s">
        <v>2046</v>
      </c>
      <c r="C704" s="20" t="s">
        <v>18</v>
      </c>
      <c r="D704" s="20" t="s">
        <v>2047</v>
      </c>
      <c r="E704" s="155" t="s">
        <v>1568</v>
      </c>
      <c r="F704" s="155"/>
      <c r="G704" s="21" t="s">
        <v>29</v>
      </c>
      <c r="H704" s="37">
        <v>24.8</v>
      </c>
      <c r="I704" s="38">
        <v>6.93</v>
      </c>
      <c r="J704" s="38">
        <v>171.86</v>
      </c>
    </row>
    <row r="705" spans="1:10" ht="51.95" customHeight="1" x14ac:dyDescent="0.2">
      <c r="A705" s="23" t="s">
        <v>1676</v>
      </c>
      <c r="B705" s="22" t="s">
        <v>1801</v>
      </c>
      <c r="C705" s="23" t="s">
        <v>18</v>
      </c>
      <c r="D705" s="23" t="s">
        <v>1802</v>
      </c>
      <c r="E705" s="153" t="s">
        <v>1679</v>
      </c>
      <c r="F705" s="153"/>
      <c r="G705" s="24" t="s">
        <v>25</v>
      </c>
      <c r="H705" s="39">
        <v>2.1</v>
      </c>
      <c r="I705" s="40">
        <v>531.82000000000005</v>
      </c>
      <c r="J705" s="40">
        <v>1116.82</v>
      </c>
    </row>
    <row r="706" spans="1:10" ht="26.1" customHeight="1" x14ac:dyDescent="0.2">
      <c r="A706" s="23" t="s">
        <v>1676</v>
      </c>
      <c r="B706" s="22" t="s">
        <v>1799</v>
      </c>
      <c r="C706" s="23" t="s">
        <v>18</v>
      </c>
      <c r="D706" s="23" t="s">
        <v>1800</v>
      </c>
      <c r="E706" s="153" t="s">
        <v>1679</v>
      </c>
      <c r="F706" s="153"/>
      <c r="G706" s="24" t="s">
        <v>25</v>
      </c>
      <c r="H706" s="39">
        <v>20</v>
      </c>
      <c r="I706" s="40">
        <v>0.08</v>
      </c>
      <c r="J706" s="40">
        <v>1.6</v>
      </c>
    </row>
    <row r="707" spans="1:10" ht="39" customHeight="1" x14ac:dyDescent="0.2">
      <c r="A707" s="23" t="s">
        <v>1676</v>
      </c>
      <c r="B707" s="22" t="s">
        <v>2052</v>
      </c>
      <c r="C707" s="23" t="s">
        <v>18</v>
      </c>
      <c r="D707" s="23" t="s">
        <v>2053</v>
      </c>
      <c r="E707" s="153" t="s">
        <v>1679</v>
      </c>
      <c r="F707" s="153"/>
      <c r="G707" s="24" t="s">
        <v>1794</v>
      </c>
      <c r="H707" s="39">
        <v>4</v>
      </c>
      <c r="I707" s="40">
        <v>79.040000000000006</v>
      </c>
      <c r="J707" s="40">
        <v>316.16000000000003</v>
      </c>
    </row>
    <row r="708" spans="1:10" ht="51.95" customHeight="1" x14ac:dyDescent="0.2">
      <c r="A708" s="23" t="s">
        <v>1676</v>
      </c>
      <c r="B708" s="22" t="s">
        <v>3274</v>
      </c>
      <c r="C708" s="23" t="s">
        <v>18</v>
      </c>
      <c r="D708" s="23" t="s">
        <v>3275</v>
      </c>
      <c r="E708" s="153" t="s">
        <v>1679</v>
      </c>
      <c r="F708" s="153"/>
      <c r="G708" s="24" t="s">
        <v>1794</v>
      </c>
      <c r="H708" s="39">
        <v>1</v>
      </c>
      <c r="I708" s="40">
        <v>62.03</v>
      </c>
      <c r="J708" s="40">
        <v>62.03</v>
      </c>
    </row>
    <row r="709" spans="1:10" x14ac:dyDescent="0.2">
      <c r="A709" s="41"/>
      <c r="B709" s="41"/>
      <c r="C709" s="41"/>
      <c r="D709" s="41"/>
      <c r="E709" s="41" t="s">
        <v>1692</v>
      </c>
      <c r="F709" s="46">
        <v>351.72</v>
      </c>
      <c r="G709" s="41" t="s">
        <v>1693</v>
      </c>
      <c r="H709" s="46">
        <v>0</v>
      </c>
      <c r="I709" s="41" t="s">
        <v>1694</v>
      </c>
      <c r="J709" s="46">
        <v>351.72</v>
      </c>
    </row>
    <row r="710" spans="1:10" ht="15" thickBot="1" x14ac:dyDescent="0.25">
      <c r="A710" s="41"/>
      <c r="B710" s="41"/>
      <c r="C710" s="41"/>
      <c r="D710" s="41"/>
      <c r="E710" s="41" t="s">
        <v>1695</v>
      </c>
      <c r="F710" s="46">
        <v>682.62</v>
      </c>
      <c r="G710" s="41"/>
      <c r="H710" s="152" t="s">
        <v>1696</v>
      </c>
      <c r="I710" s="152"/>
      <c r="J710" s="46">
        <v>3051.2</v>
      </c>
    </row>
    <row r="711" spans="1:10" ht="0.95" customHeight="1" thickTop="1" x14ac:dyDescent="0.2">
      <c r="A711" s="42"/>
      <c r="B711" s="42"/>
      <c r="C711" s="42"/>
      <c r="D711" s="42"/>
      <c r="E711" s="42"/>
      <c r="F711" s="42"/>
      <c r="G711" s="42"/>
      <c r="H711" s="42"/>
      <c r="I711" s="42"/>
      <c r="J711" s="42"/>
    </row>
    <row r="712" spans="1:10" ht="18" customHeight="1" x14ac:dyDescent="0.2">
      <c r="A712" s="17" t="s">
        <v>963</v>
      </c>
      <c r="B712" s="16" t="s">
        <v>3</v>
      </c>
      <c r="C712" s="17" t="s">
        <v>4</v>
      </c>
      <c r="D712" s="17" t="s">
        <v>5</v>
      </c>
      <c r="E712" s="151" t="s">
        <v>1547</v>
      </c>
      <c r="F712" s="151"/>
      <c r="G712" s="18" t="s">
        <v>6</v>
      </c>
      <c r="H712" s="16" t="s">
        <v>7</v>
      </c>
      <c r="I712" s="16" t="s">
        <v>8</v>
      </c>
      <c r="J712" s="16" t="s">
        <v>10</v>
      </c>
    </row>
    <row r="713" spans="1:10" ht="26.1" customHeight="1" x14ac:dyDescent="0.2">
      <c r="A713" s="32" t="s">
        <v>1626</v>
      </c>
      <c r="B713" s="33" t="s">
        <v>964</v>
      </c>
      <c r="C713" s="32" t="s">
        <v>23</v>
      </c>
      <c r="D713" s="32" t="s">
        <v>965</v>
      </c>
      <c r="E713" s="154" t="s">
        <v>1558</v>
      </c>
      <c r="F713" s="154"/>
      <c r="G713" s="34" t="s">
        <v>25</v>
      </c>
      <c r="H713" s="35">
        <v>1</v>
      </c>
      <c r="I713" s="36">
        <v>710.49</v>
      </c>
      <c r="J713" s="36">
        <v>710.49</v>
      </c>
    </row>
    <row r="714" spans="1:10" ht="26.1" customHeight="1" x14ac:dyDescent="0.2">
      <c r="A714" s="20" t="s">
        <v>1627</v>
      </c>
      <c r="B714" s="19" t="s">
        <v>1994</v>
      </c>
      <c r="C714" s="20" t="s">
        <v>18</v>
      </c>
      <c r="D714" s="20" t="s">
        <v>1995</v>
      </c>
      <c r="E714" s="155" t="s">
        <v>1639</v>
      </c>
      <c r="F714" s="155"/>
      <c r="G714" s="21" t="s">
        <v>1640</v>
      </c>
      <c r="H714" s="37">
        <v>2.5</v>
      </c>
      <c r="I714" s="38">
        <v>20.65</v>
      </c>
      <c r="J714" s="38">
        <v>51.62</v>
      </c>
    </row>
    <row r="715" spans="1:10" ht="24" customHeight="1" x14ac:dyDescent="0.2">
      <c r="A715" s="20" t="s">
        <v>1627</v>
      </c>
      <c r="B715" s="19" t="s">
        <v>1740</v>
      </c>
      <c r="C715" s="20" t="s">
        <v>18</v>
      </c>
      <c r="D715" s="20" t="s">
        <v>1741</v>
      </c>
      <c r="E715" s="155" t="s">
        <v>1639</v>
      </c>
      <c r="F715" s="155"/>
      <c r="G715" s="21" t="s">
        <v>1640</v>
      </c>
      <c r="H715" s="37">
        <v>2.5</v>
      </c>
      <c r="I715" s="38">
        <v>26.04</v>
      </c>
      <c r="J715" s="38">
        <v>65.099999999999994</v>
      </c>
    </row>
    <row r="716" spans="1:10" ht="26.1" customHeight="1" x14ac:dyDescent="0.2">
      <c r="A716" s="23" t="s">
        <v>1676</v>
      </c>
      <c r="B716" s="22" t="s">
        <v>2054</v>
      </c>
      <c r="C716" s="23" t="s">
        <v>1631</v>
      </c>
      <c r="D716" s="23" t="s">
        <v>2055</v>
      </c>
      <c r="E716" s="153" t="s">
        <v>1679</v>
      </c>
      <c r="F716" s="153"/>
      <c r="G716" s="24" t="s">
        <v>20</v>
      </c>
      <c r="H716" s="39">
        <v>1.1200000000000001</v>
      </c>
      <c r="I716" s="40">
        <v>529.1</v>
      </c>
      <c r="J716" s="40">
        <v>592.59</v>
      </c>
    </row>
    <row r="717" spans="1:10" ht="24" customHeight="1" x14ac:dyDescent="0.2">
      <c r="A717" s="23" t="s">
        <v>1676</v>
      </c>
      <c r="B717" s="22" t="s">
        <v>1725</v>
      </c>
      <c r="C717" s="23" t="s">
        <v>18</v>
      </c>
      <c r="D717" s="23" t="s">
        <v>1726</v>
      </c>
      <c r="E717" s="153" t="s">
        <v>1679</v>
      </c>
      <c r="F717" s="153"/>
      <c r="G717" s="24" t="s">
        <v>89</v>
      </c>
      <c r="H717" s="39">
        <v>1.2</v>
      </c>
      <c r="I717" s="40">
        <v>0.82</v>
      </c>
      <c r="J717" s="40">
        <v>0.98</v>
      </c>
    </row>
    <row r="718" spans="1:10" ht="26.1" customHeight="1" x14ac:dyDescent="0.2">
      <c r="A718" s="23" t="s">
        <v>1676</v>
      </c>
      <c r="B718" s="22" t="s">
        <v>1730</v>
      </c>
      <c r="C718" s="23" t="s">
        <v>18</v>
      </c>
      <c r="D718" s="23" t="s">
        <v>1731</v>
      </c>
      <c r="E718" s="153" t="s">
        <v>1679</v>
      </c>
      <c r="F718" s="153"/>
      <c r="G718" s="24" t="s">
        <v>37</v>
      </c>
      <c r="H718" s="39">
        <v>2E-3</v>
      </c>
      <c r="I718" s="40">
        <v>101.3</v>
      </c>
      <c r="J718" s="40">
        <v>0.2</v>
      </c>
    </row>
    <row r="719" spans="1:10" x14ac:dyDescent="0.2">
      <c r="A719" s="41"/>
      <c r="B719" s="41"/>
      <c r="C719" s="41"/>
      <c r="D719" s="41"/>
      <c r="E719" s="41" t="s">
        <v>1692</v>
      </c>
      <c r="F719" s="46">
        <v>86.42</v>
      </c>
      <c r="G719" s="41" t="s">
        <v>1693</v>
      </c>
      <c r="H719" s="46">
        <v>0</v>
      </c>
      <c r="I719" s="41" t="s">
        <v>1694</v>
      </c>
      <c r="J719" s="46">
        <v>86.42</v>
      </c>
    </row>
    <row r="720" spans="1:10" ht="15" thickBot="1" x14ac:dyDescent="0.25">
      <c r="A720" s="41"/>
      <c r="B720" s="41"/>
      <c r="C720" s="41"/>
      <c r="D720" s="41"/>
      <c r="E720" s="41" t="s">
        <v>1695</v>
      </c>
      <c r="F720" s="46">
        <v>204.76</v>
      </c>
      <c r="G720" s="41"/>
      <c r="H720" s="152" t="s">
        <v>1696</v>
      </c>
      <c r="I720" s="152"/>
      <c r="J720" s="46">
        <v>915.25</v>
      </c>
    </row>
    <row r="721" spans="1:10" ht="0.95" customHeight="1" thickTop="1" x14ac:dyDescent="0.2">
      <c r="A721" s="42"/>
      <c r="B721" s="42"/>
      <c r="C721" s="42"/>
      <c r="D721" s="42"/>
      <c r="E721" s="42"/>
      <c r="F721" s="42"/>
      <c r="G721" s="42"/>
      <c r="H721" s="42"/>
      <c r="I721" s="42"/>
      <c r="J721" s="42"/>
    </row>
    <row r="722" spans="1:10" ht="18" customHeight="1" x14ac:dyDescent="0.2">
      <c r="A722" s="17" t="s">
        <v>966</v>
      </c>
      <c r="B722" s="16" t="s">
        <v>3</v>
      </c>
      <c r="C722" s="17" t="s">
        <v>4</v>
      </c>
      <c r="D722" s="17" t="s">
        <v>5</v>
      </c>
      <c r="E722" s="151" t="s">
        <v>1547</v>
      </c>
      <c r="F722" s="151"/>
      <c r="G722" s="18" t="s">
        <v>6</v>
      </c>
      <c r="H722" s="16" t="s">
        <v>7</v>
      </c>
      <c r="I722" s="16" t="s">
        <v>8</v>
      </c>
      <c r="J722" s="16" t="s">
        <v>10</v>
      </c>
    </row>
    <row r="723" spans="1:10" ht="26.1" customHeight="1" x14ac:dyDescent="0.2">
      <c r="A723" s="32" t="s">
        <v>1626</v>
      </c>
      <c r="B723" s="33" t="s">
        <v>967</v>
      </c>
      <c r="C723" s="32" t="s">
        <v>23</v>
      </c>
      <c r="D723" s="32" t="s">
        <v>968</v>
      </c>
      <c r="E723" s="154" t="s">
        <v>1558</v>
      </c>
      <c r="F723" s="154"/>
      <c r="G723" s="34" t="s">
        <v>25</v>
      </c>
      <c r="H723" s="35">
        <v>1</v>
      </c>
      <c r="I723" s="36">
        <v>2204.06</v>
      </c>
      <c r="J723" s="36">
        <v>2204.06</v>
      </c>
    </row>
    <row r="724" spans="1:10" ht="24" customHeight="1" x14ac:dyDescent="0.2">
      <c r="A724" s="20" t="s">
        <v>1627</v>
      </c>
      <c r="B724" s="19" t="s">
        <v>1740</v>
      </c>
      <c r="C724" s="20" t="s">
        <v>18</v>
      </c>
      <c r="D724" s="20" t="s">
        <v>1741</v>
      </c>
      <c r="E724" s="155" t="s">
        <v>1639</v>
      </c>
      <c r="F724" s="155"/>
      <c r="G724" s="21" t="s">
        <v>1640</v>
      </c>
      <c r="H724" s="37">
        <v>2.5</v>
      </c>
      <c r="I724" s="38">
        <v>26.04</v>
      </c>
      <c r="J724" s="38">
        <v>65.099999999999994</v>
      </c>
    </row>
    <row r="725" spans="1:10" ht="26.1" customHeight="1" x14ac:dyDescent="0.2">
      <c r="A725" s="20" t="s">
        <v>1627</v>
      </c>
      <c r="B725" s="19" t="s">
        <v>1994</v>
      </c>
      <c r="C725" s="20" t="s">
        <v>18</v>
      </c>
      <c r="D725" s="20" t="s">
        <v>1995</v>
      </c>
      <c r="E725" s="155" t="s">
        <v>1639</v>
      </c>
      <c r="F725" s="155"/>
      <c r="G725" s="21" t="s">
        <v>1640</v>
      </c>
      <c r="H725" s="37">
        <v>2.5</v>
      </c>
      <c r="I725" s="38">
        <v>20.65</v>
      </c>
      <c r="J725" s="38">
        <v>51.62</v>
      </c>
    </row>
    <row r="726" spans="1:10" ht="39" customHeight="1" x14ac:dyDescent="0.2">
      <c r="A726" s="23" t="s">
        <v>1676</v>
      </c>
      <c r="B726" s="22" t="s">
        <v>3278</v>
      </c>
      <c r="C726" s="23" t="s">
        <v>18</v>
      </c>
      <c r="D726" s="23" t="s">
        <v>3279</v>
      </c>
      <c r="E726" s="153" t="s">
        <v>1679</v>
      </c>
      <c r="F726" s="153"/>
      <c r="G726" s="24" t="s">
        <v>20</v>
      </c>
      <c r="H726" s="39">
        <v>4.2</v>
      </c>
      <c r="I726" s="40">
        <v>350.37</v>
      </c>
      <c r="J726" s="40">
        <v>1471.55</v>
      </c>
    </row>
    <row r="727" spans="1:10" ht="51.95" customHeight="1" x14ac:dyDescent="0.2">
      <c r="A727" s="23" t="s">
        <v>1676</v>
      </c>
      <c r="B727" s="22" t="s">
        <v>3280</v>
      </c>
      <c r="C727" s="23" t="s">
        <v>18</v>
      </c>
      <c r="D727" s="23" t="s">
        <v>3281</v>
      </c>
      <c r="E727" s="153" t="s">
        <v>1679</v>
      </c>
      <c r="F727" s="153"/>
      <c r="G727" s="24" t="s">
        <v>1794</v>
      </c>
      <c r="H727" s="39">
        <v>1</v>
      </c>
      <c r="I727" s="40">
        <v>69.5</v>
      </c>
      <c r="J727" s="40">
        <v>69.5</v>
      </c>
    </row>
    <row r="728" spans="1:10" ht="24" customHeight="1" x14ac:dyDescent="0.2">
      <c r="A728" s="23" t="s">
        <v>1676</v>
      </c>
      <c r="B728" s="22" t="s">
        <v>1725</v>
      </c>
      <c r="C728" s="23" t="s">
        <v>18</v>
      </c>
      <c r="D728" s="23" t="s">
        <v>1726</v>
      </c>
      <c r="E728" s="153" t="s">
        <v>1679</v>
      </c>
      <c r="F728" s="153"/>
      <c r="G728" s="24" t="s">
        <v>89</v>
      </c>
      <c r="H728" s="39">
        <v>2.4</v>
      </c>
      <c r="I728" s="40">
        <v>0.82</v>
      </c>
      <c r="J728" s="40">
        <v>1.96</v>
      </c>
    </row>
    <row r="729" spans="1:10" ht="39" customHeight="1" x14ac:dyDescent="0.2">
      <c r="A729" s="23" t="s">
        <v>1676</v>
      </c>
      <c r="B729" s="22" t="s">
        <v>1810</v>
      </c>
      <c r="C729" s="23" t="s">
        <v>18</v>
      </c>
      <c r="D729" s="23" t="s">
        <v>1811</v>
      </c>
      <c r="E729" s="153" t="s">
        <v>1679</v>
      </c>
      <c r="F729" s="153"/>
      <c r="G729" s="24" t="s">
        <v>29</v>
      </c>
      <c r="H729" s="39">
        <v>12.4</v>
      </c>
      <c r="I729" s="40">
        <v>41.6</v>
      </c>
      <c r="J729" s="40">
        <v>515.84</v>
      </c>
    </row>
    <row r="730" spans="1:10" ht="26.1" customHeight="1" x14ac:dyDescent="0.2">
      <c r="A730" s="23" t="s">
        <v>1676</v>
      </c>
      <c r="B730" s="22" t="s">
        <v>3282</v>
      </c>
      <c r="C730" s="23" t="s">
        <v>18</v>
      </c>
      <c r="D730" s="23" t="s">
        <v>3283</v>
      </c>
      <c r="E730" s="153" t="s">
        <v>1679</v>
      </c>
      <c r="F730" s="153"/>
      <c r="G730" s="24" t="s">
        <v>25</v>
      </c>
      <c r="H730" s="39">
        <v>1</v>
      </c>
      <c r="I730" s="40">
        <v>27.89</v>
      </c>
      <c r="J730" s="40">
        <v>27.89</v>
      </c>
    </row>
    <row r="731" spans="1:10" ht="26.1" customHeight="1" x14ac:dyDescent="0.2">
      <c r="A731" s="23" t="s">
        <v>1676</v>
      </c>
      <c r="B731" s="22" t="s">
        <v>1730</v>
      </c>
      <c r="C731" s="23" t="s">
        <v>18</v>
      </c>
      <c r="D731" s="23" t="s">
        <v>1731</v>
      </c>
      <c r="E731" s="153" t="s">
        <v>1679</v>
      </c>
      <c r="F731" s="153"/>
      <c r="G731" s="24" t="s">
        <v>37</v>
      </c>
      <c r="H731" s="39">
        <v>6.0000000000000001E-3</v>
      </c>
      <c r="I731" s="40">
        <v>101.3</v>
      </c>
      <c r="J731" s="40">
        <v>0.6</v>
      </c>
    </row>
    <row r="732" spans="1:10" x14ac:dyDescent="0.2">
      <c r="A732" s="41"/>
      <c r="B732" s="41"/>
      <c r="C732" s="41"/>
      <c r="D732" s="41"/>
      <c r="E732" s="41" t="s">
        <v>1692</v>
      </c>
      <c r="F732" s="46">
        <v>86.42</v>
      </c>
      <c r="G732" s="41" t="s">
        <v>1693</v>
      </c>
      <c r="H732" s="46">
        <v>0</v>
      </c>
      <c r="I732" s="41" t="s">
        <v>1694</v>
      </c>
      <c r="J732" s="46">
        <v>86.42</v>
      </c>
    </row>
    <row r="733" spans="1:10" ht="15" thickBot="1" x14ac:dyDescent="0.25">
      <c r="A733" s="41"/>
      <c r="B733" s="41"/>
      <c r="C733" s="41"/>
      <c r="D733" s="41"/>
      <c r="E733" s="41" t="s">
        <v>1695</v>
      </c>
      <c r="F733" s="46">
        <v>635.21</v>
      </c>
      <c r="G733" s="41"/>
      <c r="H733" s="152" t="s">
        <v>1696</v>
      </c>
      <c r="I733" s="152"/>
      <c r="J733" s="46">
        <v>2839.27</v>
      </c>
    </row>
    <row r="734" spans="1:10" ht="0.95" customHeight="1" thickTop="1" x14ac:dyDescent="0.2">
      <c r="A734" s="42"/>
      <c r="B734" s="42"/>
      <c r="C734" s="42"/>
      <c r="D734" s="42"/>
      <c r="E734" s="42"/>
      <c r="F734" s="42"/>
      <c r="G734" s="42"/>
      <c r="H734" s="42"/>
      <c r="I734" s="42"/>
      <c r="J734" s="42"/>
    </row>
    <row r="735" spans="1:10" ht="18" customHeight="1" x14ac:dyDescent="0.2">
      <c r="A735" s="17" t="s">
        <v>976</v>
      </c>
      <c r="B735" s="16" t="s">
        <v>3</v>
      </c>
      <c r="C735" s="17" t="s">
        <v>4</v>
      </c>
      <c r="D735" s="17" t="s">
        <v>5</v>
      </c>
      <c r="E735" s="151" t="s">
        <v>1547</v>
      </c>
      <c r="F735" s="151"/>
      <c r="G735" s="18" t="s">
        <v>6</v>
      </c>
      <c r="H735" s="16" t="s">
        <v>7</v>
      </c>
      <c r="I735" s="16" t="s">
        <v>8</v>
      </c>
      <c r="J735" s="16" t="s">
        <v>10</v>
      </c>
    </row>
    <row r="736" spans="1:10" ht="26.1" customHeight="1" x14ac:dyDescent="0.2">
      <c r="A736" s="32" t="s">
        <v>1626</v>
      </c>
      <c r="B736" s="33" t="s">
        <v>977</v>
      </c>
      <c r="C736" s="32" t="s">
        <v>23</v>
      </c>
      <c r="D736" s="32" t="s">
        <v>978</v>
      </c>
      <c r="E736" s="154">
        <v>114</v>
      </c>
      <c r="F736" s="154"/>
      <c r="G736" s="34" t="s">
        <v>20</v>
      </c>
      <c r="H736" s="35">
        <v>1</v>
      </c>
      <c r="I736" s="36">
        <v>477.39</v>
      </c>
      <c r="J736" s="36">
        <v>477.39</v>
      </c>
    </row>
    <row r="737" spans="1:10" ht="51.95" customHeight="1" x14ac:dyDescent="0.2">
      <c r="A737" s="20" t="s">
        <v>1627</v>
      </c>
      <c r="B737" s="19" t="s">
        <v>2056</v>
      </c>
      <c r="C737" s="20" t="s">
        <v>18</v>
      </c>
      <c r="D737" s="20" t="s">
        <v>2057</v>
      </c>
      <c r="E737" s="155" t="s">
        <v>2058</v>
      </c>
      <c r="F737" s="155"/>
      <c r="G737" s="21" t="s">
        <v>20</v>
      </c>
      <c r="H737" s="37">
        <v>1</v>
      </c>
      <c r="I737" s="38">
        <v>11.13</v>
      </c>
      <c r="J737" s="38">
        <v>11.13</v>
      </c>
    </row>
    <row r="738" spans="1:10" ht="24" customHeight="1" x14ac:dyDescent="0.2">
      <c r="A738" s="20" t="s">
        <v>1627</v>
      </c>
      <c r="B738" s="19" t="s">
        <v>1740</v>
      </c>
      <c r="C738" s="20" t="s">
        <v>18</v>
      </c>
      <c r="D738" s="20" t="s">
        <v>1741</v>
      </c>
      <c r="E738" s="155" t="s">
        <v>1639</v>
      </c>
      <c r="F738" s="155"/>
      <c r="G738" s="21" t="s">
        <v>1640</v>
      </c>
      <c r="H738" s="37">
        <v>0.4</v>
      </c>
      <c r="I738" s="38">
        <v>26.04</v>
      </c>
      <c r="J738" s="38">
        <v>10.41</v>
      </c>
    </row>
    <row r="739" spans="1:10" ht="24" customHeight="1" x14ac:dyDescent="0.2">
      <c r="A739" s="20" t="s">
        <v>1627</v>
      </c>
      <c r="B739" s="19" t="s">
        <v>1662</v>
      </c>
      <c r="C739" s="20" t="s">
        <v>18</v>
      </c>
      <c r="D739" s="20" t="s">
        <v>1663</v>
      </c>
      <c r="E739" s="155" t="s">
        <v>1639</v>
      </c>
      <c r="F739" s="155"/>
      <c r="G739" s="21" t="s">
        <v>1640</v>
      </c>
      <c r="H739" s="37">
        <v>0.4</v>
      </c>
      <c r="I739" s="38">
        <v>19.72</v>
      </c>
      <c r="J739" s="38">
        <v>7.88</v>
      </c>
    </row>
    <row r="740" spans="1:10" ht="26.1" customHeight="1" x14ac:dyDescent="0.2">
      <c r="A740" s="23" t="s">
        <v>1676</v>
      </c>
      <c r="B740" s="22" t="s">
        <v>2059</v>
      </c>
      <c r="C740" s="23" t="s">
        <v>1631</v>
      </c>
      <c r="D740" s="23" t="s">
        <v>2060</v>
      </c>
      <c r="E740" s="153" t="s">
        <v>1679</v>
      </c>
      <c r="F740" s="153"/>
      <c r="G740" s="24" t="s">
        <v>20</v>
      </c>
      <c r="H740" s="39">
        <v>1</v>
      </c>
      <c r="I740" s="40">
        <v>432</v>
      </c>
      <c r="J740" s="40">
        <v>432</v>
      </c>
    </row>
    <row r="741" spans="1:10" ht="26.1" customHeight="1" x14ac:dyDescent="0.2">
      <c r="A741" s="23" t="s">
        <v>1676</v>
      </c>
      <c r="B741" s="22" t="s">
        <v>2061</v>
      </c>
      <c r="C741" s="23" t="s">
        <v>1631</v>
      </c>
      <c r="D741" s="23" t="s">
        <v>2062</v>
      </c>
      <c r="E741" s="153" t="s">
        <v>1679</v>
      </c>
      <c r="F741" s="153"/>
      <c r="G741" s="24" t="s">
        <v>633</v>
      </c>
      <c r="H741" s="39">
        <v>1.05</v>
      </c>
      <c r="I741" s="40">
        <v>15.21</v>
      </c>
      <c r="J741" s="40">
        <v>15.97</v>
      </c>
    </row>
    <row r="742" spans="1:10" x14ac:dyDescent="0.2">
      <c r="A742" s="41"/>
      <c r="B742" s="41"/>
      <c r="C742" s="41"/>
      <c r="D742" s="41"/>
      <c r="E742" s="41" t="s">
        <v>1692</v>
      </c>
      <c r="F742" s="46">
        <v>17.399999999999999</v>
      </c>
      <c r="G742" s="41" t="s">
        <v>1693</v>
      </c>
      <c r="H742" s="46">
        <v>0</v>
      </c>
      <c r="I742" s="41" t="s">
        <v>1694</v>
      </c>
      <c r="J742" s="46">
        <v>17.399999999999999</v>
      </c>
    </row>
    <row r="743" spans="1:10" ht="15" thickBot="1" x14ac:dyDescent="0.25">
      <c r="A743" s="41"/>
      <c r="B743" s="41"/>
      <c r="C743" s="41"/>
      <c r="D743" s="41"/>
      <c r="E743" s="41" t="s">
        <v>1695</v>
      </c>
      <c r="F743" s="46">
        <v>137.58000000000001</v>
      </c>
      <c r="G743" s="41"/>
      <c r="H743" s="152" t="s">
        <v>1696</v>
      </c>
      <c r="I743" s="152"/>
      <c r="J743" s="46">
        <v>614.97</v>
      </c>
    </row>
    <row r="744" spans="1:10" ht="0.95" customHeight="1" thickTop="1" x14ac:dyDescent="0.2">
      <c r="A744" s="42"/>
      <c r="B744" s="42"/>
      <c r="C744" s="42"/>
      <c r="D744" s="42"/>
      <c r="E744" s="42"/>
      <c r="F744" s="42"/>
      <c r="G744" s="42"/>
      <c r="H744" s="42"/>
      <c r="I744" s="42"/>
      <c r="J744" s="42"/>
    </row>
    <row r="745" spans="1:10" ht="18" customHeight="1" x14ac:dyDescent="0.2">
      <c r="A745" s="17" t="s">
        <v>983</v>
      </c>
      <c r="B745" s="16" t="s">
        <v>3</v>
      </c>
      <c r="C745" s="17" t="s">
        <v>4</v>
      </c>
      <c r="D745" s="17" t="s">
        <v>5</v>
      </c>
      <c r="E745" s="151" t="s">
        <v>1547</v>
      </c>
      <c r="F745" s="151"/>
      <c r="G745" s="18" t="s">
        <v>6</v>
      </c>
      <c r="H745" s="16" t="s">
        <v>7</v>
      </c>
      <c r="I745" s="16" t="s">
        <v>8</v>
      </c>
      <c r="J745" s="16" t="s">
        <v>10</v>
      </c>
    </row>
    <row r="746" spans="1:10" ht="26.1" customHeight="1" x14ac:dyDescent="0.2">
      <c r="A746" s="32" t="s">
        <v>1626</v>
      </c>
      <c r="B746" s="33" t="s">
        <v>984</v>
      </c>
      <c r="C746" s="32" t="s">
        <v>23</v>
      </c>
      <c r="D746" s="32" t="s">
        <v>985</v>
      </c>
      <c r="E746" s="154">
        <v>0</v>
      </c>
      <c r="F746" s="154"/>
      <c r="G746" s="34" t="s">
        <v>20</v>
      </c>
      <c r="H746" s="35">
        <v>1</v>
      </c>
      <c r="I746" s="36">
        <v>737.3</v>
      </c>
      <c r="J746" s="36">
        <v>737.3</v>
      </c>
    </row>
    <row r="747" spans="1:10" ht="51.95" customHeight="1" x14ac:dyDescent="0.2">
      <c r="A747" s="20" t="s">
        <v>1627</v>
      </c>
      <c r="B747" s="19" t="s">
        <v>2063</v>
      </c>
      <c r="C747" s="20" t="s">
        <v>18</v>
      </c>
      <c r="D747" s="20" t="s">
        <v>2064</v>
      </c>
      <c r="E747" s="155" t="s">
        <v>2058</v>
      </c>
      <c r="F747" s="155"/>
      <c r="G747" s="21" t="s">
        <v>20</v>
      </c>
      <c r="H747" s="37">
        <v>0.5</v>
      </c>
      <c r="I747" s="38">
        <v>47.09</v>
      </c>
      <c r="J747" s="38">
        <v>23.54</v>
      </c>
    </row>
    <row r="748" spans="1:10" ht="26.1" customHeight="1" x14ac:dyDescent="0.2">
      <c r="A748" s="20" t="s">
        <v>1627</v>
      </c>
      <c r="B748" s="19" t="s">
        <v>2065</v>
      </c>
      <c r="C748" s="20" t="s">
        <v>18</v>
      </c>
      <c r="D748" s="20" t="s">
        <v>2066</v>
      </c>
      <c r="E748" s="155" t="s">
        <v>1639</v>
      </c>
      <c r="F748" s="155"/>
      <c r="G748" s="21" t="s">
        <v>1640</v>
      </c>
      <c r="H748" s="37">
        <v>1</v>
      </c>
      <c r="I748" s="38">
        <v>23.69</v>
      </c>
      <c r="J748" s="38">
        <v>23.69</v>
      </c>
    </row>
    <row r="749" spans="1:10" ht="24" customHeight="1" x14ac:dyDescent="0.2">
      <c r="A749" s="20" t="s">
        <v>1627</v>
      </c>
      <c r="B749" s="19" t="s">
        <v>1713</v>
      </c>
      <c r="C749" s="20" t="s">
        <v>18</v>
      </c>
      <c r="D749" s="20" t="s">
        <v>1714</v>
      </c>
      <c r="E749" s="155" t="s">
        <v>1639</v>
      </c>
      <c r="F749" s="155"/>
      <c r="G749" s="21" t="s">
        <v>1640</v>
      </c>
      <c r="H749" s="37">
        <v>0.35</v>
      </c>
      <c r="I749" s="38">
        <v>24.41</v>
      </c>
      <c r="J749" s="38">
        <v>8.5399999999999991</v>
      </c>
    </row>
    <row r="750" spans="1:10" ht="24" customHeight="1" x14ac:dyDescent="0.2">
      <c r="A750" s="20" t="s">
        <v>1627</v>
      </c>
      <c r="B750" s="19" t="s">
        <v>1662</v>
      </c>
      <c r="C750" s="20" t="s">
        <v>18</v>
      </c>
      <c r="D750" s="20" t="s">
        <v>1663</v>
      </c>
      <c r="E750" s="155" t="s">
        <v>1639</v>
      </c>
      <c r="F750" s="155"/>
      <c r="G750" s="21" t="s">
        <v>1640</v>
      </c>
      <c r="H750" s="37">
        <v>0.25</v>
      </c>
      <c r="I750" s="38">
        <v>19.72</v>
      </c>
      <c r="J750" s="38">
        <v>4.93</v>
      </c>
    </row>
    <row r="751" spans="1:10" ht="26.1" customHeight="1" x14ac:dyDescent="0.2">
      <c r="A751" s="23" t="s">
        <v>1676</v>
      </c>
      <c r="B751" s="22" t="s">
        <v>1730</v>
      </c>
      <c r="C751" s="23" t="s">
        <v>18</v>
      </c>
      <c r="D751" s="23" t="s">
        <v>1731</v>
      </c>
      <c r="E751" s="153" t="s">
        <v>1679</v>
      </c>
      <c r="F751" s="153"/>
      <c r="G751" s="24" t="s">
        <v>37</v>
      </c>
      <c r="H751" s="39">
        <v>1E-3</v>
      </c>
      <c r="I751" s="40">
        <v>101.3</v>
      </c>
      <c r="J751" s="40">
        <v>0.1</v>
      </c>
    </row>
    <row r="752" spans="1:10" ht="24" customHeight="1" x14ac:dyDescent="0.2">
      <c r="A752" s="23" t="s">
        <v>1676</v>
      </c>
      <c r="B752" s="22" t="s">
        <v>1725</v>
      </c>
      <c r="C752" s="23" t="s">
        <v>18</v>
      </c>
      <c r="D752" s="23" t="s">
        <v>1726</v>
      </c>
      <c r="E752" s="153" t="s">
        <v>1679</v>
      </c>
      <c r="F752" s="153"/>
      <c r="G752" s="24" t="s">
        <v>89</v>
      </c>
      <c r="H752" s="39">
        <v>0.15</v>
      </c>
      <c r="I752" s="40">
        <v>0.82</v>
      </c>
      <c r="J752" s="40">
        <v>0.12</v>
      </c>
    </row>
    <row r="753" spans="1:10" ht="39" customHeight="1" x14ac:dyDescent="0.2">
      <c r="A753" s="23" t="s">
        <v>1676</v>
      </c>
      <c r="B753" s="22" t="s">
        <v>2067</v>
      </c>
      <c r="C753" s="23" t="s">
        <v>18</v>
      </c>
      <c r="D753" s="23" t="s">
        <v>2068</v>
      </c>
      <c r="E753" s="153" t="s">
        <v>1679</v>
      </c>
      <c r="F753" s="153"/>
      <c r="G753" s="24" t="s">
        <v>20</v>
      </c>
      <c r="H753" s="39">
        <v>1</v>
      </c>
      <c r="I753" s="40">
        <v>676.38</v>
      </c>
      <c r="J753" s="40">
        <v>676.38</v>
      </c>
    </row>
    <row r="754" spans="1:10" x14ac:dyDescent="0.2">
      <c r="A754" s="41"/>
      <c r="B754" s="41"/>
      <c r="C754" s="41"/>
      <c r="D754" s="41"/>
      <c r="E754" s="41" t="s">
        <v>1692</v>
      </c>
      <c r="F754" s="46">
        <v>38.26</v>
      </c>
      <c r="G754" s="41" t="s">
        <v>1693</v>
      </c>
      <c r="H754" s="46">
        <v>0</v>
      </c>
      <c r="I754" s="41" t="s">
        <v>1694</v>
      </c>
      <c r="J754" s="46">
        <v>38.26</v>
      </c>
    </row>
    <row r="755" spans="1:10" ht="15" thickBot="1" x14ac:dyDescent="0.25">
      <c r="A755" s="41"/>
      <c r="B755" s="41"/>
      <c r="C755" s="41"/>
      <c r="D755" s="41"/>
      <c r="E755" s="41" t="s">
        <v>1695</v>
      </c>
      <c r="F755" s="46">
        <v>212.48</v>
      </c>
      <c r="G755" s="41"/>
      <c r="H755" s="152" t="s">
        <v>1696</v>
      </c>
      <c r="I755" s="152"/>
      <c r="J755" s="46">
        <v>949.78</v>
      </c>
    </row>
    <row r="756" spans="1:10" ht="0.95" customHeight="1" thickTop="1" x14ac:dyDescent="0.2">
      <c r="A756" s="42"/>
      <c r="B756" s="42"/>
      <c r="C756" s="42"/>
      <c r="D756" s="42"/>
      <c r="E756" s="42"/>
      <c r="F756" s="42"/>
      <c r="G756" s="42"/>
      <c r="H756" s="42"/>
      <c r="I756" s="42"/>
      <c r="J756" s="42"/>
    </row>
    <row r="757" spans="1:10" ht="18" customHeight="1" x14ac:dyDescent="0.2">
      <c r="A757" s="17" t="s">
        <v>986</v>
      </c>
      <c r="B757" s="16" t="s">
        <v>3</v>
      </c>
      <c r="C757" s="17" t="s">
        <v>4</v>
      </c>
      <c r="D757" s="17" t="s">
        <v>5</v>
      </c>
      <c r="E757" s="151" t="s">
        <v>1547</v>
      </c>
      <c r="F757" s="151"/>
      <c r="G757" s="18" t="s">
        <v>6</v>
      </c>
      <c r="H757" s="16" t="s">
        <v>7</v>
      </c>
      <c r="I757" s="16" t="s">
        <v>8</v>
      </c>
      <c r="J757" s="16" t="s">
        <v>10</v>
      </c>
    </row>
    <row r="758" spans="1:10" ht="39" customHeight="1" x14ac:dyDescent="0.2">
      <c r="A758" s="32" t="s">
        <v>1626</v>
      </c>
      <c r="B758" s="33" t="s">
        <v>987</v>
      </c>
      <c r="C758" s="32" t="s">
        <v>23</v>
      </c>
      <c r="D758" s="32" t="s">
        <v>988</v>
      </c>
      <c r="E758" s="154" t="s">
        <v>1558</v>
      </c>
      <c r="F758" s="154"/>
      <c r="G758" s="34" t="s">
        <v>20</v>
      </c>
      <c r="H758" s="35">
        <v>1</v>
      </c>
      <c r="I758" s="36">
        <v>747.19</v>
      </c>
      <c r="J758" s="36">
        <v>747.19</v>
      </c>
    </row>
    <row r="759" spans="1:10" ht="26.1" customHeight="1" x14ac:dyDescent="0.2">
      <c r="A759" s="20" t="s">
        <v>1627</v>
      </c>
      <c r="B759" s="19" t="s">
        <v>1944</v>
      </c>
      <c r="C759" s="20" t="s">
        <v>18</v>
      </c>
      <c r="D759" s="20" t="s">
        <v>1945</v>
      </c>
      <c r="E759" s="155" t="s">
        <v>1578</v>
      </c>
      <c r="F759" s="155"/>
      <c r="G759" s="21" t="s">
        <v>37</v>
      </c>
      <c r="H759" s="37">
        <v>1.6E-2</v>
      </c>
      <c r="I759" s="38">
        <v>672.02</v>
      </c>
      <c r="J759" s="38">
        <v>10.75</v>
      </c>
    </row>
    <row r="760" spans="1:10" ht="24" customHeight="1" x14ac:dyDescent="0.2">
      <c r="A760" s="20" t="s">
        <v>1627</v>
      </c>
      <c r="B760" s="19" t="s">
        <v>1713</v>
      </c>
      <c r="C760" s="20" t="s">
        <v>18</v>
      </c>
      <c r="D760" s="20" t="s">
        <v>1714</v>
      </c>
      <c r="E760" s="155" t="s">
        <v>1639</v>
      </c>
      <c r="F760" s="155"/>
      <c r="G760" s="21" t="s">
        <v>1640</v>
      </c>
      <c r="H760" s="37">
        <v>0.8</v>
      </c>
      <c r="I760" s="38">
        <v>24.41</v>
      </c>
      <c r="J760" s="38">
        <v>19.52</v>
      </c>
    </row>
    <row r="761" spans="1:10" ht="24" customHeight="1" x14ac:dyDescent="0.2">
      <c r="A761" s="20" t="s">
        <v>1627</v>
      </c>
      <c r="B761" s="19" t="s">
        <v>1662</v>
      </c>
      <c r="C761" s="20" t="s">
        <v>18</v>
      </c>
      <c r="D761" s="20" t="s">
        <v>1663</v>
      </c>
      <c r="E761" s="155" t="s">
        <v>1639</v>
      </c>
      <c r="F761" s="155"/>
      <c r="G761" s="21" t="s">
        <v>1640</v>
      </c>
      <c r="H761" s="37">
        <v>0.8</v>
      </c>
      <c r="I761" s="38">
        <v>19.72</v>
      </c>
      <c r="J761" s="38">
        <v>15.77</v>
      </c>
    </row>
    <row r="762" spans="1:10" ht="39" customHeight="1" x14ac:dyDescent="0.2">
      <c r="A762" s="23" t="s">
        <v>1676</v>
      </c>
      <c r="B762" s="22" t="s">
        <v>2069</v>
      </c>
      <c r="C762" s="23" t="s">
        <v>18</v>
      </c>
      <c r="D762" s="23" t="s">
        <v>2070</v>
      </c>
      <c r="E762" s="153" t="s">
        <v>1679</v>
      </c>
      <c r="F762" s="153"/>
      <c r="G762" s="24" t="s">
        <v>20</v>
      </c>
      <c r="H762" s="39">
        <v>1</v>
      </c>
      <c r="I762" s="40">
        <v>701.15</v>
      </c>
      <c r="J762" s="40">
        <v>701.15</v>
      </c>
    </row>
    <row r="763" spans="1:10" x14ac:dyDescent="0.2">
      <c r="A763" s="41"/>
      <c r="B763" s="41"/>
      <c r="C763" s="41"/>
      <c r="D763" s="41"/>
      <c r="E763" s="41" t="s">
        <v>1692</v>
      </c>
      <c r="F763" s="46">
        <v>27.56</v>
      </c>
      <c r="G763" s="41" t="s">
        <v>1693</v>
      </c>
      <c r="H763" s="46">
        <v>0</v>
      </c>
      <c r="I763" s="41" t="s">
        <v>1694</v>
      </c>
      <c r="J763" s="46">
        <v>27.56</v>
      </c>
    </row>
    <row r="764" spans="1:10" ht="15" thickBot="1" x14ac:dyDescent="0.25">
      <c r="A764" s="41"/>
      <c r="B764" s="41"/>
      <c r="C764" s="41"/>
      <c r="D764" s="41"/>
      <c r="E764" s="41" t="s">
        <v>1695</v>
      </c>
      <c r="F764" s="46">
        <v>215.34</v>
      </c>
      <c r="G764" s="41"/>
      <c r="H764" s="152" t="s">
        <v>1696</v>
      </c>
      <c r="I764" s="152"/>
      <c r="J764" s="46">
        <v>962.53</v>
      </c>
    </row>
    <row r="765" spans="1:10" ht="0.95" customHeight="1" thickTop="1" x14ac:dyDescent="0.2">
      <c r="A765" s="42"/>
      <c r="B765" s="42"/>
      <c r="C765" s="42"/>
      <c r="D765" s="42"/>
      <c r="E765" s="42"/>
      <c r="F765" s="42"/>
      <c r="G765" s="42"/>
      <c r="H765" s="42"/>
      <c r="I765" s="42"/>
      <c r="J765" s="42"/>
    </row>
    <row r="766" spans="1:10" ht="18" customHeight="1" x14ac:dyDescent="0.2">
      <c r="A766" s="17" t="s">
        <v>991</v>
      </c>
      <c r="B766" s="16" t="s">
        <v>3</v>
      </c>
      <c r="C766" s="17" t="s">
        <v>4</v>
      </c>
      <c r="D766" s="17" t="s">
        <v>5</v>
      </c>
      <c r="E766" s="151" t="s">
        <v>1547</v>
      </c>
      <c r="F766" s="151"/>
      <c r="G766" s="18" t="s">
        <v>6</v>
      </c>
      <c r="H766" s="16" t="s">
        <v>7</v>
      </c>
      <c r="I766" s="16" t="s">
        <v>8</v>
      </c>
      <c r="J766" s="16" t="s">
        <v>10</v>
      </c>
    </row>
    <row r="767" spans="1:10" ht="26.1" customHeight="1" x14ac:dyDescent="0.2">
      <c r="A767" s="32" t="s">
        <v>1626</v>
      </c>
      <c r="B767" s="33" t="s">
        <v>993</v>
      </c>
      <c r="C767" s="32" t="s">
        <v>23</v>
      </c>
      <c r="D767" s="32" t="s">
        <v>994</v>
      </c>
      <c r="E767" s="154">
        <v>28.2</v>
      </c>
      <c r="F767" s="154"/>
      <c r="G767" s="34" t="s">
        <v>25</v>
      </c>
      <c r="H767" s="35">
        <v>1</v>
      </c>
      <c r="I767" s="36">
        <v>192.9</v>
      </c>
      <c r="J767" s="36">
        <v>192.9</v>
      </c>
    </row>
    <row r="768" spans="1:10" ht="39" customHeight="1" x14ac:dyDescent="0.2">
      <c r="A768" s="23" t="s">
        <v>1676</v>
      </c>
      <c r="B768" s="22" t="s">
        <v>2071</v>
      </c>
      <c r="C768" s="23" t="s">
        <v>18</v>
      </c>
      <c r="D768" s="23" t="s">
        <v>2072</v>
      </c>
      <c r="E768" s="153" t="s">
        <v>1679</v>
      </c>
      <c r="F768" s="153"/>
      <c r="G768" s="24" t="s">
        <v>25</v>
      </c>
      <c r="H768" s="39">
        <v>1</v>
      </c>
      <c r="I768" s="40">
        <v>141.62</v>
      </c>
      <c r="J768" s="40">
        <v>141.62</v>
      </c>
    </row>
    <row r="769" spans="1:10" ht="24" customHeight="1" x14ac:dyDescent="0.2">
      <c r="A769" s="23" t="s">
        <v>1676</v>
      </c>
      <c r="B769" s="22" t="s">
        <v>2073</v>
      </c>
      <c r="C769" s="23" t="s">
        <v>18</v>
      </c>
      <c r="D769" s="23" t="s">
        <v>2074</v>
      </c>
      <c r="E769" s="153" t="s">
        <v>1789</v>
      </c>
      <c r="F769" s="153"/>
      <c r="G769" s="24" t="s">
        <v>1640</v>
      </c>
      <c r="H769" s="39">
        <v>1.5</v>
      </c>
      <c r="I769" s="40">
        <v>19.760000000000002</v>
      </c>
      <c r="J769" s="40">
        <v>29.64</v>
      </c>
    </row>
    <row r="770" spans="1:10" ht="24" customHeight="1" x14ac:dyDescent="0.2">
      <c r="A770" s="23" t="s">
        <v>1676</v>
      </c>
      <c r="B770" s="22" t="s">
        <v>2075</v>
      </c>
      <c r="C770" s="23" t="s">
        <v>18</v>
      </c>
      <c r="D770" s="23" t="s">
        <v>2076</v>
      </c>
      <c r="E770" s="153" t="s">
        <v>1789</v>
      </c>
      <c r="F770" s="153"/>
      <c r="G770" s="24" t="s">
        <v>1640</v>
      </c>
      <c r="H770" s="39">
        <v>1.5</v>
      </c>
      <c r="I770" s="40">
        <v>14.43</v>
      </c>
      <c r="J770" s="40">
        <v>21.64</v>
      </c>
    </row>
    <row r="771" spans="1:10" x14ac:dyDescent="0.2">
      <c r="A771" s="41"/>
      <c r="B771" s="41"/>
      <c r="C771" s="41"/>
      <c r="D771" s="41"/>
      <c r="E771" s="41" t="s">
        <v>1692</v>
      </c>
      <c r="F771" s="46">
        <v>51.28</v>
      </c>
      <c r="G771" s="41" t="s">
        <v>1693</v>
      </c>
      <c r="H771" s="46">
        <v>0</v>
      </c>
      <c r="I771" s="41" t="s">
        <v>1694</v>
      </c>
      <c r="J771" s="46">
        <v>51.28</v>
      </c>
    </row>
    <row r="772" spans="1:10" ht="15" thickBot="1" x14ac:dyDescent="0.25">
      <c r="A772" s="41"/>
      <c r="B772" s="41"/>
      <c r="C772" s="41"/>
      <c r="D772" s="41"/>
      <c r="E772" s="41" t="s">
        <v>1695</v>
      </c>
      <c r="F772" s="46">
        <v>55.59</v>
      </c>
      <c r="G772" s="41"/>
      <c r="H772" s="152" t="s">
        <v>1696</v>
      </c>
      <c r="I772" s="152"/>
      <c r="J772" s="46">
        <v>248.49</v>
      </c>
    </row>
    <row r="773" spans="1:10" ht="0.95" customHeight="1" thickTop="1" x14ac:dyDescent="0.2">
      <c r="A773" s="42"/>
      <c r="B773" s="42"/>
      <c r="C773" s="42"/>
      <c r="D773" s="42"/>
      <c r="E773" s="42"/>
      <c r="F773" s="42"/>
      <c r="G773" s="42"/>
      <c r="H773" s="42"/>
      <c r="I773" s="42"/>
      <c r="J773" s="42"/>
    </row>
    <row r="774" spans="1:10" ht="18" customHeight="1" x14ac:dyDescent="0.2">
      <c r="A774" s="17" t="s">
        <v>992</v>
      </c>
      <c r="B774" s="16" t="s">
        <v>3</v>
      </c>
      <c r="C774" s="17" t="s">
        <v>4</v>
      </c>
      <c r="D774" s="17" t="s">
        <v>5</v>
      </c>
      <c r="E774" s="151" t="s">
        <v>1547</v>
      </c>
      <c r="F774" s="151"/>
      <c r="G774" s="18" t="s">
        <v>6</v>
      </c>
      <c r="H774" s="16" t="s">
        <v>7</v>
      </c>
      <c r="I774" s="16" t="s">
        <v>8</v>
      </c>
      <c r="J774" s="16" t="s">
        <v>10</v>
      </c>
    </row>
    <row r="775" spans="1:10" ht="24" customHeight="1" x14ac:dyDescent="0.2">
      <c r="A775" s="32" t="s">
        <v>1626</v>
      </c>
      <c r="B775" s="33" t="s">
        <v>995</v>
      </c>
      <c r="C775" s="32" t="s">
        <v>23</v>
      </c>
      <c r="D775" s="32" t="s">
        <v>996</v>
      </c>
      <c r="E775" s="154">
        <v>112</v>
      </c>
      <c r="F775" s="154"/>
      <c r="G775" s="34" t="s">
        <v>29</v>
      </c>
      <c r="H775" s="35">
        <v>1</v>
      </c>
      <c r="I775" s="36">
        <v>102.52</v>
      </c>
      <c r="J775" s="36">
        <v>102.52</v>
      </c>
    </row>
    <row r="776" spans="1:10" ht="26.1" customHeight="1" x14ac:dyDescent="0.2">
      <c r="A776" s="23" t="s">
        <v>1676</v>
      </c>
      <c r="B776" s="22" t="s">
        <v>2077</v>
      </c>
      <c r="C776" s="23" t="s">
        <v>1631</v>
      </c>
      <c r="D776" s="23" t="s">
        <v>2078</v>
      </c>
      <c r="E776" s="153" t="s">
        <v>1679</v>
      </c>
      <c r="F776" s="153"/>
      <c r="G776" s="24" t="s">
        <v>633</v>
      </c>
      <c r="H776" s="39">
        <v>1</v>
      </c>
      <c r="I776" s="40">
        <v>44.37</v>
      </c>
      <c r="J776" s="40">
        <v>44.37</v>
      </c>
    </row>
    <row r="777" spans="1:10" ht="24" customHeight="1" x14ac:dyDescent="0.2">
      <c r="A777" s="23" t="s">
        <v>1676</v>
      </c>
      <c r="B777" s="22" t="s">
        <v>2075</v>
      </c>
      <c r="C777" s="23" t="s">
        <v>18</v>
      </c>
      <c r="D777" s="23" t="s">
        <v>2076</v>
      </c>
      <c r="E777" s="153" t="s">
        <v>1789</v>
      </c>
      <c r="F777" s="153"/>
      <c r="G777" s="24" t="s">
        <v>1640</v>
      </c>
      <c r="H777" s="39">
        <v>1.7010000000000001</v>
      </c>
      <c r="I777" s="40">
        <v>14.43</v>
      </c>
      <c r="J777" s="40">
        <v>24.54</v>
      </c>
    </row>
    <row r="778" spans="1:10" ht="24" customHeight="1" x14ac:dyDescent="0.2">
      <c r="A778" s="23" t="s">
        <v>1676</v>
      </c>
      <c r="B778" s="22" t="s">
        <v>2073</v>
      </c>
      <c r="C778" s="23" t="s">
        <v>18</v>
      </c>
      <c r="D778" s="23" t="s">
        <v>2074</v>
      </c>
      <c r="E778" s="153" t="s">
        <v>1789</v>
      </c>
      <c r="F778" s="153"/>
      <c r="G778" s="24" t="s">
        <v>1640</v>
      </c>
      <c r="H778" s="39">
        <v>1.7010000000000001</v>
      </c>
      <c r="I778" s="40">
        <v>19.760000000000002</v>
      </c>
      <c r="J778" s="40">
        <v>33.61</v>
      </c>
    </row>
    <row r="779" spans="1:10" x14ac:dyDescent="0.2">
      <c r="A779" s="41"/>
      <c r="B779" s="41"/>
      <c r="C779" s="41"/>
      <c r="D779" s="41"/>
      <c r="E779" s="41" t="s">
        <v>1692</v>
      </c>
      <c r="F779" s="46">
        <v>58.15</v>
      </c>
      <c r="G779" s="41" t="s">
        <v>1693</v>
      </c>
      <c r="H779" s="46">
        <v>0</v>
      </c>
      <c r="I779" s="41" t="s">
        <v>1694</v>
      </c>
      <c r="J779" s="46">
        <v>58.15</v>
      </c>
    </row>
    <row r="780" spans="1:10" ht="15" thickBot="1" x14ac:dyDescent="0.25">
      <c r="A780" s="41"/>
      <c r="B780" s="41"/>
      <c r="C780" s="41"/>
      <c r="D780" s="41"/>
      <c r="E780" s="41" t="s">
        <v>1695</v>
      </c>
      <c r="F780" s="46">
        <v>29.54</v>
      </c>
      <c r="G780" s="41"/>
      <c r="H780" s="152" t="s">
        <v>1696</v>
      </c>
      <c r="I780" s="152"/>
      <c r="J780" s="46">
        <v>132.06</v>
      </c>
    </row>
    <row r="781" spans="1:10" ht="0.95" customHeight="1" thickTop="1" x14ac:dyDescent="0.2">
      <c r="A781" s="42"/>
      <c r="B781" s="42"/>
      <c r="C781" s="42"/>
      <c r="D781" s="42"/>
      <c r="E781" s="42"/>
      <c r="F781" s="42"/>
      <c r="G781" s="42"/>
      <c r="H781" s="42"/>
      <c r="I781" s="42"/>
      <c r="J781" s="42"/>
    </row>
    <row r="782" spans="1:10" ht="18" customHeight="1" x14ac:dyDescent="0.2">
      <c r="A782" s="17" t="s">
        <v>1008</v>
      </c>
      <c r="B782" s="16" t="s">
        <v>3</v>
      </c>
      <c r="C782" s="17" t="s">
        <v>4</v>
      </c>
      <c r="D782" s="17" t="s">
        <v>5</v>
      </c>
      <c r="E782" s="151" t="s">
        <v>1547</v>
      </c>
      <c r="F782" s="151"/>
      <c r="G782" s="18" t="s">
        <v>6</v>
      </c>
      <c r="H782" s="16" t="s">
        <v>7</v>
      </c>
      <c r="I782" s="16" t="s">
        <v>8</v>
      </c>
      <c r="J782" s="16" t="s">
        <v>10</v>
      </c>
    </row>
    <row r="783" spans="1:10" ht="26.1" customHeight="1" x14ac:dyDescent="0.2">
      <c r="A783" s="32" t="s">
        <v>1626</v>
      </c>
      <c r="B783" s="33" t="s">
        <v>1009</v>
      </c>
      <c r="C783" s="32" t="s">
        <v>23</v>
      </c>
      <c r="D783" s="32" t="s">
        <v>3252</v>
      </c>
      <c r="E783" s="154" t="s">
        <v>1549</v>
      </c>
      <c r="F783" s="154"/>
      <c r="G783" s="34" t="s">
        <v>20</v>
      </c>
      <c r="H783" s="35">
        <v>1</v>
      </c>
      <c r="I783" s="36">
        <v>198.54</v>
      </c>
      <c r="J783" s="36">
        <v>198.54</v>
      </c>
    </row>
    <row r="784" spans="1:10" ht="26.1" customHeight="1" x14ac:dyDescent="0.2">
      <c r="A784" s="20" t="s">
        <v>1627</v>
      </c>
      <c r="B784" s="19" t="s">
        <v>2079</v>
      </c>
      <c r="C784" s="20" t="s">
        <v>18</v>
      </c>
      <c r="D784" s="20" t="s">
        <v>2080</v>
      </c>
      <c r="E784" s="155" t="s">
        <v>1639</v>
      </c>
      <c r="F784" s="155"/>
      <c r="G784" s="21" t="s">
        <v>1640</v>
      </c>
      <c r="H784" s="37">
        <v>1.6</v>
      </c>
      <c r="I784" s="38">
        <v>24.29</v>
      </c>
      <c r="J784" s="38">
        <v>38.86</v>
      </c>
    </row>
    <row r="785" spans="1:10" ht="26.1" customHeight="1" x14ac:dyDescent="0.2">
      <c r="A785" s="20" t="s">
        <v>1627</v>
      </c>
      <c r="B785" s="19" t="s">
        <v>2081</v>
      </c>
      <c r="C785" s="20" t="s">
        <v>18</v>
      </c>
      <c r="D785" s="20" t="s">
        <v>2082</v>
      </c>
      <c r="E785" s="155" t="s">
        <v>1639</v>
      </c>
      <c r="F785" s="155"/>
      <c r="G785" s="21" t="s">
        <v>1640</v>
      </c>
      <c r="H785" s="37">
        <v>1.8</v>
      </c>
      <c r="I785" s="38">
        <v>20.54</v>
      </c>
      <c r="J785" s="38">
        <v>36.97</v>
      </c>
    </row>
    <row r="786" spans="1:10" ht="24" customHeight="1" x14ac:dyDescent="0.2">
      <c r="A786" s="23" t="s">
        <v>1676</v>
      </c>
      <c r="B786" s="22" t="s">
        <v>2083</v>
      </c>
      <c r="C786" s="23" t="s">
        <v>18</v>
      </c>
      <c r="D786" s="23" t="s">
        <v>2084</v>
      </c>
      <c r="E786" s="153" t="s">
        <v>1679</v>
      </c>
      <c r="F786" s="153"/>
      <c r="G786" s="24" t="s">
        <v>89</v>
      </c>
      <c r="H786" s="39">
        <v>5</v>
      </c>
      <c r="I786" s="40">
        <v>3.07</v>
      </c>
      <c r="J786" s="40">
        <v>15.35</v>
      </c>
    </row>
    <row r="787" spans="1:10" ht="39" customHeight="1" x14ac:dyDescent="0.2">
      <c r="A787" s="23" t="s">
        <v>1676</v>
      </c>
      <c r="B787" s="22" t="s">
        <v>3284</v>
      </c>
      <c r="C787" s="23" t="s">
        <v>18</v>
      </c>
      <c r="D787" s="23" t="s">
        <v>3285</v>
      </c>
      <c r="E787" s="153" t="s">
        <v>1679</v>
      </c>
      <c r="F787" s="153"/>
      <c r="G787" s="24" t="s">
        <v>20</v>
      </c>
      <c r="H787" s="39">
        <v>1.1000000000000001</v>
      </c>
      <c r="I787" s="40">
        <v>69.5</v>
      </c>
      <c r="J787" s="40">
        <v>76.45</v>
      </c>
    </row>
    <row r="788" spans="1:10" ht="24" customHeight="1" x14ac:dyDescent="0.2">
      <c r="A788" s="23" t="s">
        <v>1676</v>
      </c>
      <c r="B788" s="22" t="s">
        <v>1899</v>
      </c>
      <c r="C788" s="23" t="s">
        <v>18</v>
      </c>
      <c r="D788" s="23" t="s">
        <v>1900</v>
      </c>
      <c r="E788" s="153" t="s">
        <v>1679</v>
      </c>
      <c r="F788" s="153"/>
      <c r="G788" s="24" t="s">
        <v>89</v>
      </c>
      <c r="H788" s="39">
        <v>0.25</v>
      </c>
      <c r="I788" s="40">
        <v>123.67</v>
      </c>
      <c r="J788" s="40">
        <v>30.91</v>
      </c>
    </row>
    <row r="789" spans="1:10" x14ac:dyDescent="0.2">
      <c r="A789" s="41"/>
      <c r="B789" s="41"/>
      <c r="C789" s="41"/>
      <c r="D789" s="41"/>
      <c r="E789" s="41" t="s">
        <v>1692</v>
      </c>
      <c r="F789" s="46">
        <v>55.38</v>
      </c>
      <c r="G789" s="41" t="s">
        <v>1693</v>
      </c>
      <c r="H789" s="46">
        <v>0</v>
      </c>
      <c r="I789" s="41" t="s">
        <v>1694</v>
      </c>
      <c r="J789" s="46">
        <v>55.38</v>
      </c>
    </row>
    <row r="790" spans="1:10" ht="15" thickBot="1" x14ac:dyDescent="0.25">
      <c r="A790" s="41"/>
      <c r="B790" s="41"/>
      <c r="C790" s="41"/>
      <c r="D790" s="41"/>
      <c r="E790" s="41" t="s">
        <v>1695</v>
      </c>
      <c r="F790" s="46">
        <v>57.21</v>
      </c>
      <c r="G790" s="41"/>
      <c r="H790" s="152" t="s">
        <v>1696</v>
      </c>
      <c r="I790" s="152"/>
      <c r="J790" s="46">
        <v>255.75</v>
      </c>
    </row>
    <row r="791" spans="1:10" ht="0.95" customHeight="1" thickTop="1" x14ac:dyDescent="0.2">
      <c r="A791" s="42"/>
      <c r="B791" s="42"/>
      <c r="C791" s="42"/>
      <c r="D791" s="42"/>
      <c r="E791" s="42"/>
      <c r="F791" s="42"/>
      <c r="G791" s="42"/>
      <c r="H791" s="42"/>
      <c r="I791" s="42"/>
      <c r="J791" s="42"/>
    </row>
    <row r="792" spans="1:10" ht="18" customHeight="1" x14ac:dyDescent="0.2">
      <c r="A792" s="17" t="s">
        <v>1022</v>
      </c>
      <c r="B792" s="16" t="s">
        <v>3</v>
      </c>
      <c r="C792" s="17" t="s">
        <v>4</v>
      </c>
      <c r="D792" s="17" t="s">
        <v>5</v>
      </c>
      <c r="E792" s="151" t="s">
        <v>1547</v>
      </c>
      <c r="F792" s="151"/>
      <c r="G792" s="18" t="s">
        <v>6</v>
      </c>
      <c r="H792" s="16" t="s">
        <v>7</v>
      </c>
      <c r="I792" s="16" t="s">
        <v>8</v>
      </c>
      <c r="J792" s="16" t="s">
        <v>10</v>
      </c>
    </row>
    <row r="793" spans="1:10" ht="24" customHeight="1" x14ac:dyDescent="0.2">
      <c r="A793" s="32" t="s">
        <v>1626</v>
      </c>
      <c r="B793" s="33" t="s">
        <v>1023</v>
      </c>
      <c r="C793" s="32" t="s">
        <v>23</v>
      </c>
      <c r="D793" s="32" t="s">
        <v>3255</v>
      </c>
      <c r="E793" s="154" t="s">
        <v>1582</v>
      </c>
      <c r="F793" s="154"/>
      <c r="G793" s="34" t="s">
        <v>1024</v>
      </c>
      <c r="H793" s="35">
        <v>1</v>
      </c>
      <c r="I793" s="36">
        <v>36.869999999999997</v>
      </c>
      <c r="J793" s="36">
        <v>36.869999999999997</v>
      </c>
    </row>
    <row r="794" spans="1:10" ht="39" customHeight="1" x14ac:dyDescent="0.2">
      <c r="A794" s="20" t="s">
        <v>1627</v>
      </c>
      <c r="B794" s="19" t="s">
        <v>3286</v>
      </c>
      <c r="C794" s="20" t="s">
        <v>18</v>
      </c>
      <c r="D794" s="20" t="s">
        <v>3287</v>
      </c>
      <c r="E794" s="155" t="s">
        <v>1706</v>
      </c>
      <c r="F794" s="155"/>
      <c r="G794" s="21" t="s">
        <v>1712</v>
      </c>
      <c r="H794" s="37">
        <v>1</v>
      </c>
      <c r="I794" s="38">
        <v>3.72</v>
      </c>
      <c r="J794" s="38">
        <v>3.72</v>
      </c>
    </row>
    <row r="795" spans="1:10" ht="24" customHeight="1" x14ac:dyDescent="0.2">
      <c r="A795" s="20" t="s">
        <v>1627</v>
      </c>
      <c r="B795" s="19" t="s">
        <v>1662</v>
      </c>
      <c r="C795" s="20" t="s">
        <v>18</v>
      </c>
      <c r="D795" s="20" t="s">
        <v>1663</v>
      </c>
      <c r="E795" s="155" t="s">
        <v>1639</v>
      </c>
      <c r="F795" s="155"/>
      <c r="G795" s="21" t="s">
        <v>1640</v>
      </c>
      <c r="H795" s="37">
        <v>0.4</v>
      </c>
      <c r="I795" s="38">
        <v>19.72</v>
      </c>
      <c r="J795" s="38">
        <v>7.88</v>
      </c>
    </row>
    <row r="796" spans="1:10" ht="24" customHeight="1" x14ac:dyDescent="0.2">
      <c r="A796" s="20" t="s">
        <v>1627</v>
      </c>
      <c r="B796" s="19" t="s">
        <v>1834</v>
      </c>
      <c r="C796" s="20" t="s">
        <v>18</v>
      </c>
      <c r="D796" s="20" t="s">
        <v>1835</v>
      </c>
      <c r="E796" s="155" t="s">
        <v>1639</v>
      </c>
      <c r="F796" s="155"/>
      <c r="G796" s="21" t="s">
        <v>1640</v>
      </c>
      <c r="H796" s="37">
        <v>0.5</v>
      </c>
      <c r="I796" s="38">
        <v>26.1</v>
      </c>
      <c r="J796" s="38">
        <v>13.05</v>
      </c>
    </row>
    <row r="797" spans="1:10" ht="39" customHeight="1" x14ac:dyDescent="0.2">
      <c r="A797" s="20" t="s">
        <v>1627</v>
      </c>
      <c r="B797" s="19" t="s">
        <v>3288</v>
      </c>
      <c r="C797" s="20" t="s">
        <v>18</v>
      </c>
      <c r="D797" s="20" t="s">
        <v>3289</v>
      </c>
      <c r="E797" s="155" t="s">
        <v>1706</v>
      </c>
      <c r="F797" s="155"/>
      <c r="G797" s="21" t="s">
        <v>1707</v>
      </c>
      <c r="H797" s="37">
        <v>1</v>
      </c>
      <c r="I797" s="38">
        <v>0.72</v>
      </c>
      <c r="J797" s="38">
        <v>0.72</v>
      </c>
    </row>
    <row r="798" spans="1:10" ht="24" customHeight="1" x14ac:dyDescent="0.2">
      <c r="A798" s="23" t="s">
        <v>1676</v>
      </c>
      <c r="B798" s="22" t="s">
        <v>2085</v>
      </c>
      <c r="C798" s="23" t="s">
        <v>18</v>
      </c>
      <c r="D798" s="23" t="s">
        <v>2086</v>
      </c>
      <c r="E798" s="153" t="s">
        <v>1679</v>
      </c>
      <c r="F798" s="153"/>
      <c r="G798" s="24" t="s">
        <v>1774</v>
      </c>
      <c r="H798" s="39">
        <v>0.3</v>
      </c>
      <c r="I798" s="40">
        <v>38.35</v>
      </c>
      <c r="J798" s="40">
        <v>11.5</v>
      </c>
    </row>
    <row r="799" spans="1:10" x14ac:dyDescent="0.2">
      <c r="A799" s="41"/>
      <c r="B799" s="41"/>
      <c r="C799" s="41"/>
      <c r="D799" s="41"/>
      <c r="E799" s="41" t="s">
        <v>1692</v>
      </c>
      <c r="F799" s="46">
        <v>14.61</v>
      </c>
      <c r="G799" s="41" t="s">
        <v>1693</v>
      </c>
      <c r="H799" s="46">
        <v>0</v>
      </c>
      <c r="I799" s="41" t="s">
        <v>1694</v>
      </c>
      <c r="J799" s="46">
        <v>14.61</v>
      </c>
    </row>
    <row r="800" spans="1:10" ht="15" thickBot="1" x14ac:dyDescent="0.25">
      <c r="A800" s="41"/>
      <c r="B800" s="41"/>
      <c r="C800" s="41"/>
      <c r="D800" s="41"/>
      <c r="E800" s="41" t="s">
        <v>1695</v>
      </c>
      <c r="F800" s="46">
        <v>10.62</v>
      </c>
      <c r="G800" s="41"/>
      <c r="H800" s="152" t="s">
        <v>1696</v>
      </c>
      <c r="I800" s="152"/>
      <c r="J800" s="46">
        <v>47.49</v>
      </c>
    </row>
    <row r="801" spans="1:10" ht="0.95" customHeight="1" thickTop="1" x14ac:dyDescent="0.2">
      <c r="A801" s="42"/>
      <c r="B801" s="42"/>
      <c r="C801" s="42"/>
      <c r="D801" s="42"/>
      <c r="E801" s="42"/>
      <c r="F801" s="42"/>
      <c r="G801" s="42"/>
      <c r="H801" s="42"/>
      <c r="I801" s="42"/>
      <c r="J801" s="42"/>
    </row>
    <row r="802" spans="1:10" ht="18" customHeight="1" x14ac:dyDescent="0.2">
      <c r="A802" s="17" t="s">
        <v>1072</v>
      </c>
      <c r="B802" s="16" t="s">
        <v>3</v>
      </c>
      <c r="C802" s="17" t="s">
        <v>4</v>
      </c>
      <c r="D802" s="17" t="s">
        <v>5</v>
      </c>
      <c r="E802" s="151" t="s">
        <v>1547</v>
      </c>
      <c r="F802" s="151"/>
      <c r="G802" s="18" t="s">
        <v>6</v>
      </c>
      <c r="H802" s="16" t="s">
        <v>7</v>
      </c>
      <c r="I802" s="16" t="s">
        <v>8</v>
      </c>
      <c r="J802" s="16" t="s">
        <v>10</v>
      </c>
    </row>
    <row r="803" spans="1:10" ht="24" customHeight="1" x14ac:dyDescent="0.2">
      <c r="A803" s="32" t="s">
        <v>1626</v>
      </c>
      <c r="B803" s="33" t="s">
        <v>1073</v>
      </c>
      <c r="C803" s="32" t="s">
        <v>23</v>
      </c>
      <c r="D803" s="32" t="s">
        <v>1074</v>
      </c>
      <c r="E803" s="154">
        <v>331</v>
      </c>
      <c r="F803" s="154"/>
      <c r="G803" s="34" t="s">
        <v>20</v>
      </c>
      <c r="H803" s="35">
        <v>1</v>
      </c>
      <c r="I803" s="36">
        <v>710.78</v>
      </c>
      <c r="J803" s="36">
        <v>710.78</v>
      </c>
    </row>
    <row r="804" spans="1:10" ht="24" customHeight="1" x14ac:dyDescent="0.2">
      <c r="A804" s="20" t="s">
        <v>1627</v>
      </c>
      <c r="B804" s="19" t="s">
        <v>1662</v>
      </c>
      <c r="C804" s="20" t="s">
        <v>18</v>
      </c>
      <c r="D804" s="20" t="s">
        <v>1663</v>
      </c>
      <c r="E804" s="155" t="s">
        <v>1639</v>
      </c>
      <c r="F804" s="155"/>
      <c r="G804" s="21" t="s">
        <v>1640</v>
      </c>
      <c r="H804" s="37">
        <v>1.1399999999999999</v>
      </c>
      <c r="I804" s="38">
        <v>19.72</v>
      </c>
      <c r="J804" s="38">
        <v>22.48</v>
      </c>
    </row>
    <row r="805" spans="1:10" ht="24" customHeight="1" x14ac:dyDescent="0.2">
      <c r="A805" s="20" t="s">
        <v>1627</v>
      </c>
      <c r="B805" s="19" t="s">
        <v>1713</v>
      </c>
      <c r="C805" s="20" t="s">
        <v>18</v>
      </c>
      <c r="D805" s="20" t="s">
        <v>1714</v>
      </c>
      <c r="E805" s="155" t="s">
        <v>1639</v>
      </c>
      <c r="F805" s="155"/>
      <c r="G805" s="21" t="s">
        <v>1640</v>
      </c>
      <c r="H805" s="37">
        <v>0.65</v>
      </c>
      <c r="I805" s="38">
        <v>24.41</v>
      </c>
      <c r="J805" s="38">
        <v>15.86</v>
      </c>
    </row>
    <row r="806" spans="1:10" ht="39" customHeight="1" x14ac:dyDescent="0.2">
      <c r="A806" s="23" t="s">
        <v>1676</v>
      </c>
      <c r="B806" s="22" t="s">
        <v>1893</v>
      </c>
      <c r="C806" s="23" t="s">
        <v>18</v>
      </c>
      <c r="D806" s="23" t="s">
        <v>1894</v>
      </c>
      <c r="E806" s="153" t="s">
        <v>1679</v>
      </c>
      <c r="F806" s="153"/>
      <c r="G806" s="24" t="s">
        <v>20</v>
      </c>
      <c r="H806" s="39">
        <v>1</v>
      </c>
      <c r="I806" s="40">
        <v>663.39</v>
      </c>
      <c r="J806" s="40">
        <v>663.39</v>
      </c>
    </row>
    <row r="807" spans="1:10" ht="39" customHeight="1" x14ac:dyDescent="0.2">
      <c r="A807" s="23" t="s">
        <v>1676</v>
      </c>
      <c r="B807" s="22" t="s">
        <v>2087</v>
      </c>
      <c r="C807" s="23" t="s">
        <v>18</v>
      </c>
      <c r="D807" s="23" t="s">
        <v>2088</v>
      </c>
      <c r="E807" s="153" t="s">
        <v>1679</v>
      </c>
      <c r="F807" s="153"/>
      <c r="G807" s="24" t="s">
        <v>89</v>
      </c>
      <c r="H807" s="39">
        <v>0.24479999999999999</v>
      </c>
      <c r="I807" s="40">
        <v>37</v>
      </c>
      <c r="J807" s="40">
        <v>9.0500000000000007</v>
      </c>
    </row>
    <row r="808" spans="1:10" x14ac:dyDescent="0.2">
      <c r="A808" s="41"/>
      <c r="B808" s="41"/>
      <c r="C808" s="41"/>
      <c r="D808" s="41"/>
      <c r="E808" s="41" t="s">
        <v>1692</v>
      </c>
      <c r="F808" s="46">
        <v>27.59</v>
      </c>
      <c r="G808" s="41" t="s">
        <v>1693</v>
      </c>
      <c r="H808" s="46">
        <v>0</v>
      </c>
      <c r="I808" s="41" t="s">
        <v>1694</v>
      </c>
      <c r="J808" s="46">
        <v>27.59</v>
      </c>
    </row>
    <row r="809" spans="1:10" ht="15" thickBot="1" x14ac:dyDescent="0.25">
      <c r="A809" s="41"/>
      <c r="B809" s="41"/>
      <c r="C809" s="41"/>
      <c r="D809" s="41"/>
      <c r="E809" s="41" t="s">
        <v>1695</v>
      </c>
      <c r="F809" s="46">
        <v>204.84</v>
      </c>
      <c r="G809" s="41"/>
      <c r="H809" s="152" t="s">
        <v>1696</v>
      </c>
      <c r="I809" s="152"/>
      <c r="J809" s="46">
        <v>915.62</v>
      </c>
    </row>
    <row r="810" spans="1:10" ht="0.95" customHeight="1" thickTop="1" x14ac:dyDescent="0.2">
      <c r="A810" s="42"/>
      <c r="B810" s="42"/>
      <c r="C810" s="42"/>
      <c r="D810" s="42"/>
      <c r="E810" s="42"/>
      <c r="F810" s="42"/>
      <c r="G810" s="42"/>
      <c r="H810" s="42"/>
      <c r="I810" s="42"/>
      <c r="J810" s="42"/>
    </row>
    <row r="811" spans="1:10" ht="18" customHeight="1" x14ac:dyDescent="0.2">
      <c r="A811" s="17" t="s">
        <v>1139</v>
      </c>
      <c r="B811" s="16" t="s">
        <v>3</v>
      </c>
      <c r="C811" s="17" t="s">
        <v>4</v>
      </c>
      <c r="D811" s="17" t="s">
        <v>5</v>
      </c>
      <c r="E811" s="151" t="s">
        <v>1547</v>
      </c>
      <c r="F811" s="151"/>
      <c r="G811" s="18" t="s">
        <v>6</v>
      </c>
      <c r="H811" s="16" t="s">
        <v>7</v>
      </c>
      <c r="I811" s="16" t="s">
        <v>8</v>
      </c>
      <c r="J811" s="16" t="s">
        <v>10</v>
      </c>
    </row>
    <row r="812" spans="1:10" ht="39" customHeight="1" x14ac:dyDescent="0.2">
      <c r="A812" s="32" t="s">
        <v>1626</v>
      </c>
      <c r="B812" s="33" t="s">
        <v>1140</v>
      </c>
      <c r="C812" s="32" t="s">
        <v>23</v>
      </c>
      <c r="D812" s="32" t="s">
        <v>1141</v>
      </c>
      <c r="E812" s="154" t="s">
        <v>1596</v>
      </c>
      <c r="F812" s="154"/>
      <c r="G812" s="34" t="s">
        <v>25</v>
      </c>
      <c r="H812" s="35">
        <v>1</v>
      </c>
      <c r="I812" s="36">
        <v>16.670000000000002</v>
      </c>
      <c r="J812" s="36">
        <v>16.670000000000002</v>
      </c>
    </row>
    <row r="813" spans="1:10" ht="26.1" customHeight="1" x14ac:dyDescent="0.2">
      <c r="A813" s="20" t="s">
        <v>1627</v>
      </c>
      <c r="B813" s="19" t="s">
        <v>1889</v>
      </c>
      <c r="C813" s="20" t="s">
        <v>18</v>
      </c>
      <c r="D813" s="20" t="s">
        <v>1890</v>
      </c>
      <c r="E813" s="155" t="s">
        <v>1639</v>
      </c>
      <c r="F813" s="155"/>
      <c r="G813" s="21" t="s">
        <v>1640</v>
      </c>
      <c r="H813" s="37">
        <v>0.15</v>
      </c>
      <c r="I813" s="38">
        <v>20.09</v>
      </c>
      <c r="J813" s="38">
        <v>3.01</v>
      </c>
    </row>
    <row r="814" spans="1:10" ht="26.1" customHeight="1" x14ac:dyDescent="0.2">
      <c r="A814" s="20" t="s">
        <v>1627</v>
      </c>
      <c r="B814" s="19" t="s">
        <v>1660</v>
      </c>
      <c r="C814" s="20" t="s">
        <v>18</v>
      </c>
      <c r="D814" s="20" t="s">
        <v>1661</v>
      </c>
      <c r="E814" s="155" t="s">
        <v>1639</v>
      </c>
      <c r="F814" s="155"/>
      <c r="G814" s="21" t="s">
        <v>1640</v>
      </c>
      <c r="H814" s="37">
        <v>0.15</v>
      </c>
      <c r="I814" s="38">
        <v>28.52</v>
      </c>
      <c r="J814" s="38">
        <v>4.2699999999999996</v>
      </c>
    </row>
    <row r="815" spans="1:10" ht="24" customHeight="1" x14ac:dyDescent="0.2">
      <c r="A815" s="23" t="s">
        <v>1676</v>
      </c>
      <c r="B815" s="22" t="s">
        <v>2089</v>
      </c>
      <c r="C815" s="23" t="s">
        <v>18</v>
      </c>
      <c r="D815" s="23" t="s">
        <v>2090</v>
      </c>
      <c r="E815" s="153" t="s">
        <v>1679</v>
      </c>
      <c r="F815" s="153"/>
      <c r="G815" s="24" t="s">
        <v>25</v>
      </c>
      <c r="H815" s="39">
        <v>1.8800000000000001E-2</v>
      </c>
      <c r="I815" s="40">
        <v>1.94</v>
      </c>
      <c r="J815" s="40">
        <v>0.03</v>
      </c>
    </row>
    <row r="816" spans="1:10" ht="24" customHeight="1" x14ac:dyDescent="0.2">
      <c r="A816" s="23" t="s">
        <v>1676</v>
      </c>
      <c r="B816" s="22" t="s">
        <v>2091</v>
      </c>
      <c r="C816" s="23" t="s">
        <v>18</v>
      </c>
      <c r="D816" s="23" t="s">
        <v>2092</v>
      </c>
      <c r="E816" s="153" t="s">
        <v>1679</v>
      </c>
      <c r="F816" s="153"/>
      <c r="G816" s="24" t="s">
        <v>25</v>
      </c>
      <c r="H816" s="39">
        <v>0.02</v>
      </c>
      <c r="I816" s="40">
        <v>53.86</v>
      </c>
      <c r="J816" s="40">
        <v>1.07</v>
      </c>
    </row>
    <row r="817" spans="1:10" ht="26.1" customHeight="1" x14ac:dyDescent="0.2">
      <c r="A817" s="23" t="s">
        <v>1676</v>
      </c>
      <c r="B817" s="22" t="s">
        <v>2093</v>
      </c>
      <c r="C817" s="23" t="s">
        <v>18</v>
      </c>
      <c r="D817" s="23" t="s">
        <v>2094</v>
      </c>
      <c r="E817" s="153" t="s">
        <v>1679</v>
      </c>
      <c r="F817" s="153"/>
      <c r="G817" s="24" t="s">
        <v>25</v>
      </c>
      <c r="H817" s="39">
        <v>1</v>
      </c>
      <c r="I817" s="40">
        <v>6.71</v>
      </c>
      <c r="J817" s="40">
        <v>6.71</v>
      </c>
    </row>
    <row r="818" spans="1:10" ht="26.1" customHeight="1" x14ac:dyDescent="0.2">
      <c r="A818" s="23" t="s">
        <v>1676</v>
      </c>
      <c r="B818" s="22" t="s">
        <v>2095</v>
      </c>
      <c r="C818" s="23" t="s">
        <v>18</v>
      </c>
      <c r="D818" s="23" t="s">
        <v>2096</v>
      </c>
      <c r="E818" s="153" t="s">
        <v>1679</v>
      </c>
      <c r="F818" s="153"/>
      <c r="G818" s="24" t="s">
        <v>25</v>
      </c>
      <c r="H818" s="39">
        <v>2.5999999999999999E-2</v>
      </c>
      <c r="I818" s="40">
        <v>61.02</v>
      </c>
      <c r="J818" s="40">
        <v>1.58</v>
      </c>
    </row>
    <row r="819" spans="1:10" x14ac:dyDescent="0.2">
      <c r="A819" s="41"/>
      <c r="B819" s="41"/>
      <c r="C819" s="41"/>
      <c r="D819" s="41"/>
      <c r="E819" s="41" t="s">
        <v>1692</v>
      </c>
      <c r="F819" s="46">
        <v>5.66</v>
      </c>
      <c r="G819" s="41" t="s">
        <v>1693</v>
      </c>
      <c r="H819" s="46">
        <v>0</v>
      </c>
      <c r="I819" s="41" t="s">
        <v>1694</v>
      </c>
      <c r="J819" s="46">
        <v>5.66</v>
      </c>
    </row>
    <row r="820" spans="1:10" ht="15" thickBot="1" x14ac:dyDescent="0.25">
      <c r="A820" s="41"/>
      <c r="B820" s="41"/>
      <c r="C820" s="41"/>
      <c r="D820" s="41"/>
      <c r="E820" s="41" t="s">
        <v>1695</v>
      </c>
      <c r="F820" s="46">
        <v>4.8</v>
      </c>
      <c r="G820" s="41"/>
      <c r="H820" s="152" t="s">
        <v>1696</v>
      </c>
      <c r="I820" s="152"/>
      <c r="J820" s="46">
        <v>21.47</v>
      </c>
    </row>
    <row r="821" spans="1:10" ht="0.95" customHeight="1" thickTop="1" x14ac:dyDescent="0.2">
      <c r="A821" s="42"/>
      <c r="B821" s="42"/>
      <c r="C821" s="42"/>
      <c r="D821" s="42"/>
      <c r="E821" s="42"/>
      <c r="F821" s="42"/>
      <c r="G821" s="42"/>
      <c r="H821" s="42"/>
      <c r="I821" s="42"/>
      <c r="J821" s="42"/>
    </row>
    <row r="822" spans="1:10" ht="18" customHeight="1" x14ac:dyDescent="0.2">
      <c r="A822" s="17" t="s">
        <v>1142</v>
      </c>
      <c r="B822" s="16" t="s">
        <v>3</v>
      </c>
      <c r="C822" s="17" t="s">
        <v>4</v>
      </c>
      <c r="D822" s="17" t="s">
        <v>5</v>
      </c>
      <c r="E822" s="151" t="s">
        <v>1547</v>
      </c>
      <c r="F822" s="151"/>
      <c r="G822" s="18" t="s">
        <v>6</v>
      </c>
      <c r="H822" s="16" t="s">
        <v>7</v>
      </c>
      <c r="I822" s="16" t="s">
        <v>8</v>
      </c>
      <c r="J822" s="16" t="s">
        <v>10</v>
      </c>
    </row>
    <row r="823" spans="1:10" ht="26.1" customHeight="1" x14ac:dyDescent="0.2">
      <c r="A823" s="32" t="s">
        <v>1626</v>
      </c>
      <c r="B823" s="33" t="s">
        <v>1143</v>
      </c>
      <c r="C823" s="32" t="s">
        <v>23</v>
      </c>
      <c r="D823" s="32" t="s">
        <v>1144</v>
      </c>
      <c r="E823" s="154">
        <v>104</v>
      </c>
      <c r="F823" s="154"/>
      <c r="G823" s="34" t="s">
        <v>61</v>
      </c>
      <c r="H823" s="35">
        <v>1</v>
      </c>
      <c r="I823" s="36">
        <v>724.99</v>
      </c>
      <c r="J823" s="36">
        <v>724.99</v>
      </c>
    </row>
    <row r="824" spans="1:10" ht="24" customHeight="1" x14ac:dyDescent="0.2">
      <c r="A824" s="20" t="s">
        <v>1627</v>
      </c>
      <c r="B824" s="19" t="s">
        <v>1662</v>
      </c>
      <c r="C824" s="20" t="s">
        <v>18</v>
      </c>
      <c r="D824" s="20" t="s">
        <v>1663</v>
      </c>
      <c r="E824" s="155" t="s">
        <v>1639</v>
      </c>
      <c r="F824" s="155"/>
      <c r="G824" s="21" t="s">
        <v>1640</v>
      </c>
      <c r="H824" s="37">
        <v>7.7</v>
      </c>
      <c r="I824" s="38">
        <v>19.72</v>
      </c>
      <c r="J824" s="38">
        <v>151.84</v>
      </c>
    </row>
    <row r="825" spans="1:10" ht="26.1" customHeight="1" x14ac:dyDescent="0.2">
      <c r="A825" s="20" t="s">
        <v>1627</v>
      </c>
      <c r="B825" s="19" t="s">
        <v>1660</v>
      </c>
      <c r="C825" s="20" t="s">
        <v>18</v>
      </c>
      <c r="D825" s="20" t="s">
        <v>1661</v>
      </c>
      <c r="E825" s="155" t="s">
        <v>1639</v>
      </c>
      <c r="F825" s="155"/>
      <c r="G825" s="21" t="s">
        <v>1640</v>
      </c>
      <c r="H825" s="37">
        <v>7.7</v>
      </c>
      <c r="I825" s="38">
        <v>28.52</v>
      </c>
      <c r="J825" s="38">
        <v>219.6</v>
      </c>
    </row>
    <row r="826" spans="1:10" ht="26.1" customHeight="1" x14ac:dyDescent="0.2">
      <c r="A826" s="23" t="s">
        <v>1676</v>
      </c>
      <c r="B826" s="22" t="s">
        <v>2097</v>
      </c>
      <c r="C826" s="23" t="s">
        <v>18</v>
      </c>
      <c r="D826" s="23" t="s">
        <v>2098</v>
      </c>
      <c r="E826" s="153" t="s">
        <v>1679</v>
      </c>
      <c r="F826" s="153"/>
      <c r="G826" s="24" t="s">
        <v>25</v>
      </c>
      <c r="H826" s="39">
        <v>1</v>
      </c>
      <c r="I826" s="40">
        <v>11.37</v>
      </c>
      <c r="J826" s="40">
        <v>11.37</v>
      </c>
    </row>
    <row r="827" spans="1:10" ht="26.1" customHeight="1" x14ac:dyDescent="0.2">
      <c r="A827" s="23" t="s">
        <v>1676</v>
      </c>
      <c r="B827" s="22" t="s">
        <v>2099</v>
      </c>
      <c r="C827" s="23" t="s">
        <v>18</v>
      </c>
      <c r="D827" s="23" t="s">
        <v>2100</v>
      </c>
      <c r="E827" s="153" t="s">
        <v>1679</v>
      </c>
      <c r="F827" s="153"/>
      <c r="G827" s="24" t="s">
        <v>25</v>
      </c>
      <c r="H827" s="39">
        <v>1</v>
      </c>
      <c r="I827" s="40">
        <v>26.33</v>
      </c>
      <c r="J827" s="40">
        <v>26.33</v>
      </c>
    </row>
    <row r="828" spans="1:10" ht="26.1" customHeight="1" x14ac:dyDescent="0.2">
      <c r="A828" s="23" t="s">
        <v>1676</v>
      </c>
      <c r="B828" s="22" t="s">
        <v>2101</v>
      </c>
      <c r="C828" s="23" t="s">
        <v>18</v>
      </c>
      <c r="D828" s="23" t="s">
        <v>2102</v>
      </c>
      <c r="E828" s="153" t="s">
        <v>1679</v>
      </c>
      <c r="F828" s="153"/>
      <c r="G828" s="24" t="s">
        <v>25</v>
      </c>
      <c r="H828" s="39">
        <v>1</v>
      </c>
      <c r="I828" s="40">
        <v>289.07</v>
      </c>
      <c r="J828" s="40">
        <v>289.07</v>
      </c>
    </row>
    <row r="829" spans="1:10" ht="26.1" customHeight="1" x14ac:dyDescent="0.2">
      <c r="A829" s="23" t="s">
        <v>1676</v>
      </c>
      <c r="B829" s="22" t="s">
        <v>2103</v>
      </c>
      <c r="C829" s="23" t="s">
        <v>18</v>
      </c>
      <c r="D829" s="23" t="s">
        <v>2104</v>
      </c>
      <c r="E829" s="153" t="s">
        <v>1679</v>
      </c>
      <c r="F829" s="153"/>
      <c r="G829" s="24" t="s">
        <v>25</v>
      </c>
      <c r="H829" s="39">
        <v>2</v>
      </c>
      <c r="I829" s="40">
        <v>12.37</v>
      </c>
      <c r="J829" s="40">
        <v>24.74</v>
      </c>
    </row>
    <row r="830" spans="1:10" ht="26.1" customHeight="1" x14ac:dyDescent="0.2">
      <c r="A830" s="23" t="s">
        <v>1676</v>
      </c>
      <c r="B830" s="22" t="s">
        <v>2105</v>
      </c>
      <c r="C830" s="23" t="s">
        <v>18</v>
      </c>
      <c r="D830" s="23" t="s">
        <v>2106</v>
      </c>
      <c r="E830" s="153" t="s">
        <v>1679</v>
      </c>
      <c r="F830" s="153"/>
      <c r="G830" s="24" t="s">
        <v>25</v>
      </c>
      <c r="H830" s="39">
        <v>0.3</v>
      </c>
      <c r="I830" s="40">
        <v>3</v>
      </c>
      <c r="J830" s="40">
        <v>0.9</v>
      </c>
    </row>
    <row r="831" spans="1:10" ht="24" customHeight="1" x14ac:dyDescent="0.2">
      <c r="A831" s="23" t="s">
        <v>1676</v>
      </c>
      <c r="B831" s="22" t="s">
        <v>2107</v>
      </c>
      <c r="C831" s="23" t="s">
        <v>18</v>
      </c>
      <c r="D831" s="23" t="s">
        <v>2108</v>
      </c>
      <c r="E831" s="153" t="s">
        <v>1679</v>
      </c>
      <c r="F831" s="153"/>
      <c r="G831" s="24" t="s">
        <v>89</v>
      </c>
      <c r="H831" s="39">
        <v>0.1</v>
      </c>
      <c r="I831" s="40">
        <v>11.46</v>
      </c>
      <c r="J831" s="40">
        <v>1.1399999999999999</v>
      </c>
    </row>
    <row r="832" spans="1:10" x14ac:dyDescent="0.2">
      <c r="A832" s="41"/>
      <c r="B832" s="41"/>
      <c r="C832" s="41"/>
      <c r="D832" s="41"/>
      <c r="E832" s="41" t="s">
        <v>1692</v>
      </c>
      <c r="F832" s="46">
        <v>283.81</v>
      </c>
      <c r="G832" s="41" t="s">
        <v>1693</v>
      </c>
      <c r="H832" s="46">
        <v>0</v>
      </c>
      <c r="I832" s="41" t="s">
        <v>1694</v>
      </c>
      <c r="J832" s="46">
        <v>283.81</v>
      </c>
    </row>
    <row r="833" spans="1:10" ht="15" thickBot="1" x14ac:dyDescent="0.25">
      <c r="A833" s="41"/>
      <c r="B833" s="41"/>
      <c r="C833" s="41"/>
      <c r="D833" s="41"/>
      <c r="E833" s="41" t="s">
        <v>1695</v>
      </c>
      <c r="F833" s="46">
        <v>208.94</v>
      </c>
      <c r="G833" s="41"/>
      <c r="H833" s="152" t="s">
        <v>1696</v>
      </c>
      <c r="I833" s="152"/>
      <c r="J833" s="46">
        <v>933.93</v>
      </c>
    </row>
    <row r="834" spans="1:10" ht="0.95" customHeight="1" thickTop="1" x14ac:dyDescent="0.2">
      <c r="A834" s="42"/>
      <c r="B834" s="42"/>
      <c r="C834" s="42"/>
      <c r="D834" s="42"/>
      <c r="E834" s="42"/>
      <c r="F834" s="42"/>
      <c r="G834" s="42"/>
      <c r="H834" s="42"/>
      <c r="I834" s="42"/>
      <c r="J834" s="42"/>
    </row>
    <row r="835" spans="1:10" ht="18" customHeight="1" x14ac:dyDescent="0.2">
      <c r="A835" s="17" t="s">
        <v>1161</v>
      </c>
      <c r="B835" s="16" t="s">
        <v>3</v>
      </c>
      <c r="C835" s="17" t="s">
        <v>4</v>
      </c>
      <c r="D835" s="17" t="s">
        <v>5</v>
      </c>
      <c r="E835" s="151" t="s">
        <v>1547</v>
      </c>
      <c r="F835" s="151"/>
      <c r="G835" s="18" t="s">
        <v>6</v>
      </c>
      <c r="H835" s="16" t="s">
        <v>7</v>
      </c>
      <c r="I835" s="16" t="s">
        <v>8</v>
      </c>
      <c r="J835" s="16" t="s">
        <v>10</v>
      </c>
    </row>
    <row r="836" spans="1:10" ht="39" customHeight="1" x14ac:dyDescent="0.2">
      <c r="A836" s="32" t="s">
        <v>1626</v>
      </c>
      <c r="B836" s="33" t="s">
        <v>1162</v>
      </c>
      <c r="C836" s="32" t="s">
        <v>23</v>
      </c>
      <c r="D836" s="32" t="s">
        <v>1163</v>
      </c>
      <c r="E836" s="154">
        <v>343</v>
      </c>
      <c r="F836" s="154"/>
      <c r="G836" s="34" t="s">
        <v>61</v>
      </c>
      <c r="H836" s="35">
        <v>1</v>
      </c>
      <c r="I836" s="36">
        <v>52.72</v>
      </c>
      <c r="J836" s="36">
        <v>52.72</v>
      </c>
    </row>
    <row r="837" spans="1:10" ht="26.1" customHeight="1" x14ac:dyDescent="0.2">
      <c r="A837" s="20" t="s">
        <v>1627</v>
      </c>
      <c r="B837" s="19" t="s">
        <v>1660</v>
      </c>
      <c r="C837" s="20" t="s">
        <v>18</v>
      </c>
      <c r="D837" s="20" t="s">
        <v>1661</v>
      </c>
      <c r="E837" s="155" t="s">
        <v>1639</v>
      </c>
      <c r="F837" s="155"/>
      <c r="G837" s="21" t="s">
        <v>1640</v>
      </c>
      <c r="H837" s="37">
        <v>0.6</v>
      </c>
      <c r="I837" s="38">
        <v>28.52</v>
      </c>
      <c r="J837" s="38">
        <v>17.11</v>
      </c>
    </row>
    <row r="838" spans="1:10" ht="24" customHeight="1" x14ac:dyDescent="0.2">
      <c r="A838" s="20" t="s">
        <v>1627</v>
      </c>
      <c r="B838" s="19" t="s">
        <v>1662</v>
      </c>
      <c r="C838" s="20" t="s">
        <v>18</v>
      </c>
      <c r="D838" s="20" t="s">
        <v>1663</v>
      </c>
      <c r="E838" s="155" t="s">
        <v>1639</v>
      </c>
      <c r="F838" s="155"/>
      <c r="G838" s="21" t="s">
        <v>1640</v>
      </c>
      <c r="H838" s="37">
        <v>0.6</v>
      </c>
      <c r="I838" s="38">
        <v>19.72</v>
      </c>
      <c r="J838" s="38">
        <v>11.83</v>
      </c>
    </row>
    <row r="839" spans="1:10" ht="26.1" customHeight="1" x14ac:dyDescent="0.2">
      <c r="A839" s="23" t="s">
        <v>1676</v>
      </c>
      <c r="B839" s="22" t="s">
        <v>2109</v>
      </c>
      <c r="C839" s="23" t="s">
        <v>18</v>
      </c>
      <c r="D839" s="23" t="s">
        <v>2110</v>
      </c>
      <c r="E839" s="153" t="s">
        <v>1679</v>
      </c>
      <c r="F839" s="153"/>
      <c r="G839" s="24" t="s">
        <v>25</v>
      </c>
      <c r="H839" s="39">
        <v>8.9999999999999993E-3</v>
      </c>
      <c r="I839" s="40">
        <v>11.06</v>
      </c>
      <c r="J839" s="40">
        <v>0.09</v>
      </c>
    </row>
    <row r="840" spans="1:10" ht="39" customHeight="1" x14ac:dyDescent="0.2">
      <c r="A840" s="23" t="s">
        <v>1676</v>
      </c>
      <c r="B840" s="22" t="s">
        <v>2111</v>
      </c>
      <c r="C840" s="23" t="s">
        <v>1631</v>
      </c>
      <c r="D840" s="23" t="s">
        <v>1163</v>
      </c>
      <c r="E840" s="153" t="s">
        <v>1679</v>
      </c>
      <c r="F840" s="153"/>
      <c r="G840" s="24" t="s">
        <v>61</v>
      </c>
      <c r="H840" s="39">
        <v>1</v>
      </c>
      <c r="I840" s="40">
        <v>18.3</v>
      </c>
      <c r="J840" s="40">
        <v>18.3</v>
      </c>
    </row>
    <row r="841" spans="1:10" ht="26.1" customHeight="1" x14ac:dyDescent="0.2">
      <c r="A841" s="23" t="s">
        <v>1676</v>
      </c>
      <c r="B841" s="22" t="s">
        <v>2112</v>
      </c>
      <c r="C841" s="23" t="s">
        <v>18</v>
      </c>
      <c r="D841" s="23" t="s">
        <v>2113</v>
      </c>
      <c r="E841" s="153" t="s">
        <v>1679</v>
      </c>
      <c r="F841" s="153"/>
      <c r="G841" s="24" t="s">
        <v>25</v>
      </c>
      <c r="H841" s="39">
        <v>1</v>
      </c>
      <c r="I841" s="40">
        <v>5.39</v>
      </c>
      <c r="J841" s="40">
        <v>5.39</v>
      </c>
    </row>
    <row r="842" spans="1:10" x14ac:dyDescent="0.2">
      <c r="A842" s="41"/>
      <c r="B842" s="41"/>
      <c r="C842" s="41"/>
      <c r="D842" s="41"/>
      <c r="E842" s="41" t="s">
        <v>1692</v>
      </c>
      <c r="F842" s="46">
        <v>22.11</v>
      </c>
      <c r="G842" s="41" t="s">
        <v>1693</v>
      </c>
      <c r="H842" s="46">
        <v>0</v>
      </c>
      <c r="I842" s="41" t="s">
        <v>1694</v>
      </c>
      <c r="J842" s="46">
        <v>22.11</v>
      </c>
    </row>
    <row r="843" spans="1:10" ht="15" thickBot="1" x14ac:dyDescent="0.25">
      <c r="A843" s="41"/>
      <c r="B843" s="41"/>
      <c r="C843" s="41"/>
      <c r="D843" s="41"/>
      <c r="E843" s="41" t="s">
        <v>1695</v>
      </c>
      <c r="F843" s="46">
        <v>15.19</v>
      </c>
      <c r="G843" s="41"/>
      <c r="H843" s="152" t="s">
        <v>1696</v>
      </c>
      <c r="I843" s="152"/>
      <c r="J843" s="46">
        <v>67.91</v>
      </c>
    </row>
    <row r="844" spans="1:10" ht="0.95" customHeight="1" thickTop="1" x14ac:dyDescent="0.2">
      <c r="A844" s="42"/>
      <c r="B844" s="42"/>
      <c r="C844" s="42"/>
      <c r="D844" s="42"/>
      <c r="E844" s="42"/>
      <c r="F844" s="42"/>
      <c r="G844" s="42"/>
      <c r="H844" s="42"/>
      <c r="I844" s="42"/>
      <c r="J844" s="42"/>
    </row>
    <row r="845" spans="1:10" ht="18" customHeight="1" x14ac:dyDescent="0.2">
      <c r="A845" s="17" t="s">
        <v>1171</v>
      </c>
      <c r="B845" s="16" t="s">
        <v>3</v>
      </c>
      <c r="C845" s="17" t="s">
        <v>4</v>
      </c>
      <c r="D845" s="17" t="s">
        <v>5</v>
      </c>
      <c r="E845" s="151" t="s">
        <v>1547</v>
      </c>
      <c r="F845" s="151"/>
      <c r="G845" s="18" t="s">
        <v>6</v>
      </c>
      <c r="H845" s="16" t="s">
        <v>7</v>
      </c>
      <c r="I845" s="16" t="s">
        <v>8</v>
      </c>
      <c r="J845" s="16" t="s">
        <v>10</v>
      </c>
    </row>
    <row r="846" spans="1:10" ht="24" customHeight="1" x14ac:dyDescent="0.2">
      <c r="A846" s="32" t="s">
        <v>1626</v>
      </c>
      <c r="B846" s="33" t="s">
        <v>1172</v>
      </c>
      <c r="C846" s="32" t="s">
        <v>23</v>
      </c>
      <c r="D846" s="32" t="s">
        <v>1173</v>
      </c>
      <c r="E846" s="154">
        <v>100</v>
      </c>
      <c r="F846" s="154"/>
      <c r="G846" s="34" t="s">
        <v>61</v>
      </c>
      <c r="H846" s="35">
        <v>1</v>
      </c>
      <c r="I846" s="36">
        <v>3.89</v>
      </c>
      <c r="J846" s="36">
        <v>3.89</v>
      </c>
    </row>
    <row r="847" spans="1:10" ht="24" customHeight="1" x14ac:dyDescent="0.2">
      <c r="A847" s="20" t="s">
        <v>1627</v>
      </c>
      <c r="B847" s="19" t="s">
        <v>1662</v>
      </c>
      <c r="C847" s="20" t="s">
        <v>18</v>
      </c>
      <c r="D847" s="20" t="s">
        <v>1663</v>
      </c>
      <c r="E847" s="155" t="s">
        <v>1639</v>
      </c>
      <c r="F847" s="155"/>
      <c r="G847" s="21" t="s">
        <v>1640</v>
      </c>
      <c r="H847" s="37">
        <v>4.4999999999999998E-2</v>
      </c>
      <c r="I847" s="38">
        <v>19.72</v>
      </c>
      <c r="J847" s="38">
        <v>0.88</v>
      </c>
    </row>
    <row r="848" spans="1:10" ht="26.1" customHeight="1" x14ac:dyDescent="0.2">
      <c r="A848" s="20" t="s">
        <v>1627</v>
      </c>
      <c r="B848" s="19" t="s">
        <v>1660</v>
      </c>
      <c r="C848" s="20" t="s">
        <v>18</v>
      </c>
      <c r="D848" s="20" t="s">
        <v>1661</v>
      </c>
      <c r="E848" s="155" t="s">
        <v>1639</v>
      </c>
      <c r="F848" s="155"/>
      <c r="G848" s="21" t="s">
        <v>1640</v>
      </c>
      <c r="H848" s="37">
        <v>4.4999999999999998E-2</v>
      </c>
      <c r="I848" s="38">
        <v>28.52</v>
      </c>
      <c r="J848" s="38">
        <v>1.28</v>
      </c>
    </row>
    <row r="849" spans="1:10" ht="24" customHeight="1" x14ac:dyDescent="0.2">
      <c r="A849" s="23" t="s">
        <v>1676</v>
      </c>
      <c r="B849" s="22" t="s">
        <v>2114</v>
      </c>
      <c r="C849" s="23" t="s">
        <v>18</v>
      </c>
      <c r="D849" s="23" t="s">
        <v>2115</v>
      </c>
      <c r="E849" s="153" t="s">
        <v>1679</v>
      </c>
      <c r="F849" s="153"/>
      <c r="G849" s="24" t="s">
        <v>25</v>
      </c>
      <c r="H849" s="39">
        <v>1</v>
      </c>
      <c r="I849" s="40">
        <v>1.25</v>
      </c>
      <c r="J849" s="40">
        <v>1.25</v>
      </c>
    </row>
    <row r="850" spans="1:10" ht="24" customHeight="1" x14ac:dyDescent="0.2">
      <c r="A850" s="23" t="s">
        <v>1676</v>
      </c>
      <c r="B850" s="22" t="s">
        <v>2116</v>
      </c>
      <c r="C850" s="23" t="s">
        <v>1631</v>
      </c>
      <c r="D850" s="23" t="s">
        <v>2117</v>
      </c>
      <c r="E850" s="153" t="s">
        <v>1679</v>
      </c>
      <c r="F850" s="153"/>
      <c r="G850" s="24" t="s">
        <v>1729</v>
      </c>
      <c r="H850" s="39">
        <v>3.0000000000000001E-3</v>
      </c>
      <c r="I850" s="40">
        <v>72.41</v>
      </c>
      <c r="J850" s="40">
        <v>0.21</v>
      </c>
    </row>
    <row r="851" spans="1:10" ht="24" customHeight="1" x14ac:dyDescent="0.2">
      <c r="A851" s="23" t="s">
        <v>1676</v>
      </c>
      <c r="B851" s="22" t="s">
        <v>2118</v>
      </c>
      <c r="C851" s="23" t="s">
        <v>1631</v>
      </c>
      <c r="D851" s="23" t="s">
        <v>2119</v>
      </c>
      <c r="E851" s="153" t="s">
        <v>1679</v>
      </c>
      <c r="F851" s="153"/>
      <c r="G851" s="24" t="s">
        <v>1841</v>
      </c>
      <c r="H851" s="39">
        <v>4.0000000000000001E-3</v>
      </c>
      <c r="I851" s="40">
        <v>69.739999999999995</v>
      </c>
      <c r="J851" s="40">
        <v>0.27</v>
      </c>
    </row>
    <row r="852" spans="1:10" x14ac:dyDescent="0.2">
      <c r="A852" s="41"/>
      <c r="B852" s="41"/>
      <c r="C852" s="41"/>
      <c r="D852" s="41"/>
      <c r="E852" s="41" t="s">
        <v>1692</v>
      </c>
      <c r="F852" s="46">
        <v>1.64</v>
      </c>
      <c r="G852" s="41" t="s">
        <v>1693</v>
      </c>
      <c r="H852" s="46">
        <v>0</v>
      </c>
      <c r="I852" s="41" t="s">
        <v>1694</v>
      </c>
      <c r="J852" s="46">
        <v>1.64</v>
      </c>
    </row>
    <row r="853" spans="1:10" ht="15" thickBot="1" x14ac:dyDescent="0.25">
      <c r="A853" s="41"/>
      <c r="B853" s="41"/>
      <c r="C853" s="41"/>
      <c r="D853" s="41"/>
      <c r="E853" s="41" t="s">
        <v>1695</v>
      </c>
      <c r="F853" s="46">
        <v>1.1200000000000001</v>
      </c>
      <c r="G853" s="41"/>
      <c r="H853" s="152" t="s">
        <v>1696</v>
      </c>
      <c r="I853" s="152"/>
      <c r="J853" s="46">
        <v>5.01</v>
      </c>
    </row>
    <row r="854" spans="1:10" ht="0.95" customHeight="1" thickTop="1" x14ac:dyDescent="0.2">
      <c r="A854" s="42"/>
      <c r="B854" s="42"/>
      <c r="C854" s="42"/>
      <c r="D854" s="42"/>
      <c r="E854" s="42"/>
      <c r="F854" s="42"/>
      <c r="G854" s="42"/>
      <c r="H854" s="42"/>
      <c r="I854" s="42"/>
      <c r="J854" s="42"/>
    </row>
    <row r="855" spans="1:10" ht="18" customHeight="1" x14ac:dyDescent="0.2">
      <c r="A855" s="17" t="s">
        <v>1174</v>
      </c>
      <c r="B855" s="16" t="s">
        <v>3</v>
      </c>
      <c r="C855" s="17" t="s">
        <v>4</v>
      </c>
      <c r="D855" s="17" t="s">
        <v>5</v>
      </c>
      <c r="E855" s="151" t="s">
        <v>1547</v>
      </c>
      <c r="F855" s="151"/>
      <c r="G855" s="18" t="s">
        <v>6</v>
      </c>
      <c r="H855" s="16" t="s">
        <v>7</v>
      </c>
      <c r="I855" s="16" t="s">
        <v>8</v>
      </c>
      <c r="J855" s="16" t="s">
        <v>10</v>
      </c>
    </row>
    <row r="856" spans="1:10" ht="39" customHeight="1" x14ac:dyDescent="0.2">
      <c r="A856" s="32" t="s">
        <v>1626</v>
      </c>
      <c r="B856" s="33" t="s">
        <v>1175</v>
      </c>
      <c r="C856" s="32" t="s">
        <v>23</v>
      </c>
      <c r="D856" s="32" t="s">
        <v>1176</v>
      </c>
      <c r="E856" s="154" t="s">
        <v>1572</v>
      </c>
      <c r="F856" s="154"/>
      <c r="G856" s="34" t="s">
        <v>25</v>
      </c>
      <c r="H856" s="35">
        <v>1</v>
      </c>
      <c r="I856" s="36">
        <v>1203.25</v>
      </c>
      <c r="J856" s="36">
        <v>1203.25</v>
      </c>
    </row>
    <row r="857" spans="1:10" ht="39" customHeight="1" x14ac:dyDescent="0.2">
      <c r="A857" s="20" t="s">
        <v>1627</v>
      </c>
      <c r="B857" s="19" t="s">
        <v>2120</v>
      </c>
      <c r="C857" s="20" t="s">
        <v>18</v>
      </c>
      <c r="D857" s="20" t="s">
        <v>2121</v>
      </c>
      <c r="E857" s="155" t="s">
        <v>1578</v>
      </c>
      <c r="F857" s="155"/>
      <c r="G857" s="21" t="s">
        <v>37</v>
      </c>
      <c r="H857" s="37">
        <v>0.17979999999999999</v>
      </c>
      <c r="I857" s="38">
        <v>563.46</v>
      </c>
      <c r="J857" s="38">
        <v>101.31</v>
      </c>
    </row>
    <row r="858" spans="1:10" ht="26.1" customHeight="1" x14ac:dyDescent="0.2">
      <c r="A858" s="20" t="s">
        <v>1627</v>
      </c>
      <c r="B858" s="19" t="s">
        <v>2122</v>
      </c>
      <c r="C858" s="20" t="s">
        <v>18</v>
      </c>
      <c r="D858" s="20" t="s">
        <v>2123</v>
      </c>
      <c r="E858" s="155" t="s">
        <v>2124</v>
      </c>
      <c r="F858" s="155"/>
      <c r="G858" s="21" t="s">
        <v>37</v>
      </c>
      <c r="H858" s="37">
        <v>5.8500000000000003E-2</v>
      </c>
      <c r="I858" s="38">
        <v>960.97</v>
      </c>
      <c r="J858" s="38">
        <v>56.21</v>
      </c>
    </row>
    <row r="859" spans="1:10" ht="65.099999999999994" customHeight="1" x14ac:dyDescent="0.2">
      <c r="A859" s="20" t="s">
        <v>1627</v>
      </c>
      <c r="B859" s="19" t="s">
        <v>2125</v>
      </c>
      <c r="C859" s="20" t="s">
        <v>18</v>
      </c>
      <c r="D859" s="20" t="s">
        <v>2126</v>
      </c>
      <c r="E859" s="155" t="s">
        <v>1706</v>
      </c>
      <c r="F859" s="155"/>
      <c r="G859" s="21" t="s">
        <v>1707</v>
      </c>
      <c r="H859" s="37">
        <v>4.3799999999999999E-2</v>
      </c>
      <c r="I859" s="38">
        <v>56.02</v>
      </c>
      <c r="J859" s="38">
        <v>2.4500000000000002</v>
      </c>
    </row>
    <row r="860" spans="1:10" ht="26.1" customHeight="1" x14ac:dyDescent="0.2">
      <c r="A860" s="20" t="s">
        <v>1627</v>
      </c>
      <c r="B860" s="19" t="s">
        <v>2127</v>
      </c>
      <c r="C860" s="20" t="s">
        <v>18</v>
      </c>
      <c r="D860" s="20" t="s">
        <v>2128</v>
      </c>
      <c r="E860" s="155" t="s">
        <v>2129</v>
      </c>
      <c r="F860" s="155"/>
      <c r="G860" s="21" t="s">
        <v>20</v>
      </c>
      <c r="H860" s="37">
        <v>1.04</v>
      </c>
      <c r="I860" s="38">
        <v>5.67</v>
      </c>
      <c r="J860" s="38">
        <v>5.89</v>
      </c>
    </row>
    <row r="861" spans="1:10" ht="65.099999999999994" customHeight="1" x14ac:dyDescent="0.2">
      <c r="A861" s="20" t="s">
        <v>1627</v>
      </c>
      <c r="B861" s="19" t="s">
        <v>2130</v>
      </c>
      <c r="C861" s="20" t="s">
        <v>18</v>
      </c>
      <c r="D861" s="20" t="s">
        <v>2131</v>
      </c>
      <c r="E861" s="155" t="s">
        <v>1706</v>
      </c>
      <c r="F861" s="155"/>
      <c r="G861" s="21" t="s">
        <v>1712</v>
      </c>
      <c r="H861" s="37">
        <v>2.1499999999999998E-2</v>
      </c>
      <c r="I861" s="38">
        <v>138.69999999999999</v>
      </c>
      <c r="J861" s="38">
        <v>2.98</v>
      </c>
    </row>
    <row r="862" spans="1:10" ht="24" customHeight="1" x14ac:dyDescent="0.2">
      <c r="A862" s="20" t="s">
        <v>1627</v>
      </c>
      <c r="B862" s="19" t="s">
        <v>1662</v>
      </c>
      <c r="C862" s="20" t="s">
        <v>18</v>
      </c>
      <c r="D862" s="20" t="s">
        <v>1663</v>
      </c>
      <c r="E862" s="155" t="s">
        <v>1639</v>
      </c>
      <c r="F862" s="155"/>
      <c r="G862" s="21" t="s">
        <v>1640</v>
      </c>
      <c r="H862" s="37">
        <v>6.1341999999999999</v>
      </c>
      <c r="I862" s="38">
        <v>19.72</v>
      </c>
      <c r="J862" s="38">
        <v>120.96</v>
      </c>
    </row>
    <row r="863" spans="1:10" ht="26.1" customHeight="1" x14ac:dyDescent="0.2">
      <c r="A863" s="20" t="s">
        <v>1627</v>
      </c>
      <c r="B863" s="19" t="s">
        <v>2132</v>
      </c>
      <c r="C863" s="20" t="s">
        <v>18</v>
      </c>
      <c r="D863" s="20" t="s">
        <v>2133</v>
      </c>
      <c r="E863" s="155" t="s">
        <v>2124</v>
      </c>
      <c r="F863" s="155"/>
      <c r="G863" s="21" t="s">
        <v>89</v>
      </c>
      <c r="H863" s="37">
        <v>2.3445999999999998</v>
      </c>
      <c r="I863" s="38">
        <v>11.63</v>
      </c>
      <c r="J863" s="38">
        <v>27.26</v>
      </c>
    </row>
    <row r="864" spans="1:10" ht="39" customHeight="1" x14ac:dyDescent="0.2">
      <c r="A864" s="20" t="s">
        <v>1627</v>
      </c>
      <c r="B864" s="19" t="s">
        <v>2134</v>
      </c>
      <c r="C864" s="20" t="s">
        <v>18</v>
      </c>
      <c r="D864" s="20" t="s">
        <v>2135</v>
      </c>
      <c r="E864" s="155" t="s">
        <v>1578</v>
      </c>
      <c r="F864" s="155"/>
      <c r="G864" s="21" t="s">
        <v>37</v>
      </c>
      <c r="H864" s="37">
        <v>3.3000000000000002E-2</v>
      </c>
      <c r="I864" s="38">
        <v>466.17</v>
      </c>
      <c r="J864" s="38">
        <v>15.38</v>
      </c>
    </row>
    <row r="865" spans="1:10" ht="24" customHeight="1" x14ac:dyDescent="0.2">
      <c r="A865" s="20" t="s">
        <v>1627</v>
      </c>
      <c r="B865" s="19" t="s">
        <v>1713</v>
      </c>
      <c r="C865" s="20" t="s">
        <v>18</v>
      </c>
      <c r="D865" s="20" t="s">
        <v>1714</v>
      </c>
      <c r="E865" s="155" t="s">
        <v>1639</v>
      </c>
      <c r="F865" s="155"/>
      <c r="G865" s="21" t="s">
        <v>1640</v>
      </c>
      <c r="H865" s="37">
        <v>7.8071999999999999</v>
      </c>
      <c r="I865" s="38">
        <v>24.41</v>
      </c>
      <c r="J865" s="38">
        <v>190.57</v>
      </c>
    </row>
    <row r="866" spans="1:10" ht="39" customHeight="1" x14ac:dyDescent="0.2">
      <c r="A866" s="20" t="s">
        <v>1627</v>
      </c>
      <c r="B866" s="19" t="s">
        <v>1634</v>
      </c>
      <c r="C866" s="20" t="s">
        <v>18</v>
      </c>
      <c r="D866" s="20" t="s">
        <v>1635</v>
      </c>
      <c r="E866" s="155" t="s">
        <v>1636</v>
      </c>
      <c r="F866" s="155"/>
      <c r="G866" s="21" t="s">
        <v>37</v>
      </c>
      <c r="H866" s="37">
        <v>0.14649999999999999</v>
      </c>
      <c r="I866" s="38">
        <v>463.23</v>
      </c>
      <c r="J866" s="38">
        <v>67.86</v>
      </c>
    </row>
    <row r="867" spans="1:10" ht="26.1" customHeight="1" x14ac:dyDescent="0.2">
      <c r="A867" s="23" t="s">
        <v>1676</v>
      </c>
      <c r="B867" s="22" t="s">
        <v>2136</v>
      </c>
      <c r="C867" s="23" t="s">
        <v>18</v>
      </c>
      <c r="D867" s="23" t="s">
        <v>2137</v>
      </c>
      <c r="E867" s="153" t="s">
        <v>1679</v>
      </c>
      <c r="F867" s="153"/>
      <c r="G867" s="24" t="s">
        <v>89</v>
      </c>
      <c r="H867" s="39">
        <v>1.7899999999999999E-2</v>
      </c>
      <c r="I867" s="40">
        <v>24.63</v>
      </c>
      <c r="J867" s="40">
        <v>0.44</v>
      </c>
    </row>
    <row r="868" spans="1:10" ht="26.1" customHeight="1" x14ac:dyDescent="0.2">
      <c r="A868" s="23" t="s">
        <v>1676</v>
      </c>
      <c r="B868" s="22" t="s">
        <v>2138</v>
      </c>
      <c r="C868" s="23" t="s">
        <v>18</v>
      </c>
      <c r="D868" s="23" t="s">
        <v>2139</v>
      </c>
      <c r="E868" s="153" t="s">
        <v>1679</v>
      </c>
      <c r="F868" s="153"/>
      <c r="G868" s="24" t="s">
        <v>1774</v>
      </c>
      <c r="H868" s="39">
        <v>7.7999999999999996E-3</v>
      </c>
      <c r="I868" s="40">
        <v>9.65</v>
      </c>
      <c r="J868" s="40">
        <v>7.0000000000000007E-2</v>
      </c>
    </row>
    <row r="869" spans="1:10" ht="26.1" customHeight="1" x14ac:dyDescent="0.2">
      <c r="A869" s="23" t="s">
        <v>1676</v>
      </c>
      <c r="B869" s="22" t="s">
        <v>2140</v>
      </c>
      <c r="C869" s="23" t="s">
        <v>18</v>
      </c>
      <c r="D869" s="23" t="s">
        <v>2141</v>
      </c>
      <c r="E869" s="153" t="s">
        <v>1679</v>
      </c>
      <c r="F869" s="153"/>
      <c r="G869" s="24" t="s">
        <v>25</v>
      </c>
      <c r="H869" s="39">
        <v>38.250700000000002</v>
      </c>
      <c r="I869" s="40">
        <v>5.08</v>
      </c>
      <c r="J869" s="40">
        <v>194.31</v>
      </c>
    </row>
    <row r="870" spans="1:10" ht="39" customHeight="1" x14ac:dyDescent="0.2">
      <c r="A870" s="23" t="s">
        <v>1676</v>
      </c>
      <c r="B870" s="22" t="s">
        <v>2027</v>
      </c>
      <c r="C870" s="23" t="s">
        <v>18</v>
      </c>
      <c r="D870" s="23" t="s">
        <v>2028</v>
      </c>
      <c r="E870" s="153" t="s">
        <v>1679</v>
      </c>
      <c r="F870" s="153"/>
      <c r="G870" s="24" t="s">
        <v>29</v>
      </c>
      <c r="H870" s="39">
        <v>0.63480000000000003</v>
      </c>
      <c r="I870" s="40">
        <v>13.89</v>
      </c>
      <c r="J870" s="40">
        <v>8.81</v>
      </c>
    </row>
    <row r="871" spans="1:10" ht="26.1" customHeight="1" x14ac:dyDescent="0.2">
      <c r="A871" s="23" t="s">
        <v>1676</v>
      </c>
      <c r="B871" s="22" t="s">
        <v>2142</v>
      </c>
      <c r="C871" s="23" t="s">
        <v>18</v>
      </c>
      <c r="D871" s="23" t="s">
        <v>2143</v>
      </c>
      <c r="E871" s="153" t="s">
        <v>1679</v>
      </c>
      <c r="F871" s="153"/>
      <c r="G871" s="24" t="s">
        <v>29</v>
      </c>
      <c r="H871" s="39">
        <v>0.2024</v>
      </c>
      <c r="I871" s="40">
        <v>4</v>
      </c>
      <c r="J871" s="40">
        <v>0.8</v>
      </c>
    </row>
    <row r="872" spans="1:10" ht="26.1" customHeight="1" x14ac:dyDescent="0.2">
      <c r="A872" s="23" t="s">
        <v>1676</v>
      </c>
      <c r="B872" s="22" t="s">
        <v>2144</v>
      </c>
      <c r="C872" s="23" t="s">
        <v>18</v>
      </c>
      <c r="D872" s="23" t="s">
        <v>2145</v>
      </c>
      <c r="E872" s="153" t="s">
        <v>1679</v>
      </c>
      <c r="F872" s="153"/>
      <c r="G872" s="24" t="s">
        <v>25</v>
      </c>
      <c r="H872" s="39">
        <v>19.95</v>
      </c>
      <c r="I872" s="40">
        <v>3.16</v>
      </c>
      <c r="J872" s="40">
        <v>63.04</v>
      </c>
    </row>
    <row r="873" spans="1:10" ht="39" customHeight="1" x14ac:dyDescent="0.2">
      <c r="A873" s="23" t="s">
        <v>1676</v>
      </c>
      <c r="B873" s="22" t="s">
        <v>2146</v>
      </c>
      <c r="C873" s="23" t="s">
        <v>18</v>
      </c>
      <c r="D873" s="23" t="s">
        <v>2147</v>
      </c>
      <c r="E873" s="153" t="s">
        <v>1679</v>
      </c>
      <c r="F873" s="153"/>
      <c r="G873" s="24" t="s">
        <v>25</v>
      </c>
      <c r="H873" s="39">
        <v>1</v>
      </c>
      <c r="I873" s="40">
        <v>342.97</v>
      </c>
      <c r="J873" s="40">
        <v>342.97</v>
      </c>
    </row>
    <row r="874" spans="1:10" ht="26.1" customHeight="1" x14ac:dyDescent="0.2">
      <c r="A874" s="23" t="s">
        <v>1676</v>
      </c>
      <c r="B874" s="22" t="s">
        <v>2148</v>
      </c>
      <c r="C874" s="23" t="s">
        <v>18</v>
      </c>
      <c r="D874" s="23" t="s">
        <v>2149</v>
      </c>
      <c r="E874" s="153" t="s">
        <v>1679</v>
      </c>
      <c r="F874" s="153"/>
      <c r="G874" s="24" t="s">
        <v>29</v>
      </c>
      <c r="H874" s="39">
        <v>0.17019999999999999</v>
      </c>
      <c r="I874" s="40">
        <v>11.43</v>
      </c>
      <c r="J874" s="40">
        <v>1.94</v>
      </c>
    </row>
    <row r="875" spans="1:10" x14ac:dyDescent="0.2">
      <c r="A875" s="41"/>
      <c r="B875" s="41"/>
      <c r="C875" s="41"/>
      <c r="D875" s="41"/>
      <c r="E875" s="41" t="s">
        <v>1692</v>
      </c>
      <c r="F875" s="46">
        <v>267.33999999999997</v>
      </c>
      <c r="G875" s="41" t="s">
        <v>1693</v>
      </c>
      <c r="H875" s="46">
        <v>0</v>
      </c>
      <c r="I875" s="41" t="s">
        <v>1694</v>
      </c>
      <c r="J875" s="46">
        <v>267.33999999999997</v>
      </c>
    </row>
    <row r="876" spans="1:10" ht="15" thickBot="1" x14ac:dyDescent="0.25">
      <c r="A876" s="41"/>
      <c r="B876" s="41"/>
      <c r="C876" s="41"/>
      <c r="D876" s="41"/>
      <c r="E876" s="41" t="s">
        <v>1695</v>
      </c>
      <c r="F876" s="46">
        <v>346.77</v>
      </c>
      <c r="G876" s="41"/>
      <c r="H876" s="152" t="s">
        <v>1696</v>
      </c>
      <c r="I876" s="152"/>
      <c r="J876" s="46">
        <v>1550.02</v>
      </c>
    </row>
    <row r="877" spans="1:10" ht="0.95" customHeight="1" thickTop="1" x14ac:dyDescent="0.2">
      <c r="A877" s="42"/>
      <c r="B877" s="42"/>
      <c r="C877" s="42"/>
      <c r="D877" s="42"/>
      <c r="E877" s="42"/>
      <c r="F877" s="42"/>
      <c r="G877" s="42"/>
      <c r="H877" s="42"/>
      <c r="I877" s="42"/>
      <c r="J877" s="42"/>
    </row>
    <row r="878" spans="1:10" ht="18" customHeight="1" x14ac:dyDescent="0.2">
      <c r="A878" s="17" t="s">
        <v>1180</v>
      </c>
      <c r="B878" s="16" t="s">
        <v>3</v>
      </c>
      <c r="C878" s="17" t="s">
        <v>4</v>
      </c>
      <c r="D878" s="17" t="s">
        <v>5</v>
      </c>
      <c r="E878" s="151" t="s">
        <v>1547</v>
      </c>
      <c r="F878" s="151"/>
      <c r="G878" s="18" t="s">
        <v>6</v>
      </c>
      <c r="H878" s="16" t="s">
        <v>7</v>
      </c>
      <c r="I878" s="16" t="s">
        <v>8</v>
      </c>
      <c r="J878" s="16" t="s">
        <v>10</v>
      </c>
    </row>
    <row r="879" spans="1:10" ht="26.1" customHeight="1" x14ac:dyDescent="0.2">
      <c r="A879" s="32" t="s">
        <v>1626</v>
      </c>
      <c r="B879" s="33" t="s">
        <v>1181</v>
      </c>
      <c r="C879" s="32" t="s">
        <v>23</v>
      </c>
      <c r="D879" s="32" t="s">
        <v>1182</v>
      </c>
      <c r="E879" s="154">
        <v>77</v>
      </c>
      <c r="F879" s="154"/>
      <c r="G879" s="34" t="s">
        <v>61</v>
      </c>
      <c r="H879" s="35">
        <v>1</v>
      </c>
      <c r="I879" s="36">
        <v>19.04</v>
      </c>
      <c r="J879" s="36">
        <v>19.04</v>
      </c>
    </row>
    <row r="880" spans="1:10" ht="24" customHeight="1" x14ac:dyDescent="0.2">
      <c r="A880" s="20" t="s">
        <v>1627</v>
      </c>
      <c r="B880" s="19" t="s">
        <v>1708</v>
      </c>
      <c r="C880" s="20" t="s">
        <v>18</v>
      </c>
      <c r="D880" s="20" t="s">
        <v>1709</v>
      </c>
      <c r="E880" s="155" t="s">
        <v>1639</v>
      </c>
      <c r="F880" s="155"/>
      <c r="G880" s="21" t="s">
        <v>1640</v>
      </c>
      <c r="H880" s="37">
        <v>0.05</v>
      </c>
      <c r="I880" s="38">
        <v>29.64</v>
      </c>
      <c r="J880" s="38">
        <v>1.48</v>
      </c>
    </row>
    <row r="881" spans="1:10" ht="24" customHeight="1" x14ac:dyDescent="0.2">
      <c r="A881" s="20" t="s">
        <v>1627</v>
      </c>
      <c r="B881" s="19" t="s">
        <v>1662</v>
      </c>
      <c r="C881" s="20" t="s">
        <v>18</v>
      </c>
      <c r="D881" s="20" t="s">
        <v>1663</v>
      </c>
      <c r="E881" s="155" t="s">
        <v>1639</v>
      </c>
      <c r="F881" s="155"/>
      <c r="G881" s="21" t="s">
        <v>1640</v>
      </c>
      <c r="H881" s="37">
        <v>0.05</v>
      </c>
      <c r="I881" s="38">
        <v>19.72</v>
      </c>
      <c r="J881" s="38">
        <v>0.98</v>
      </c>
    </row>
    <row r="882" spans="1:10" ht="26.1" customHeight="1" x14ac:dyDescent="0.2">
      <c r="A882" s="23" t="s">
        <v>1676</v>
      </c>
      <c r="B882" s="22" t="s">
        <v>2150</v>
      </c>
      <c r="C882" s="23" t="s">
        <v>18</v>
      </c>
      <c r="D882" s="23" t="s">
        <v>2151</v>
      </c>
      <c r="E882" s="153" t="s">
        <v>1679</v>
      </c>
      <c r="F882" s="153"/>
      <c r="G882" s="24" t="s">
        <v>25</v>
      </c>
      <c r="H882" s="39">
        <v>1</v>
      </c>
      <c r="I882" s="40">
        <v>16.579999999999998</v>
      </c>
      <c r="J882" s="40">
        <v>16.579999999999998</v>
      </c>
    </row>
    <row r="883" spans="1:10" x14ac:dyDescent="0.2">
      <c r="A883" s="41"/>
      <c r="B883" s="41"/>
      <c r="C883" s="41"/>
      <c r="D883" s="41"/>
      <c r="E883" s="41" t="s">
        <v>1692</v>
      </c>
      <c r="F883" s="46">
        <v>1.85</v>
      </c>
      <c r="G883" s="41" t="s">
        <v>1693</v>
      </c>
      <c r="H883" s="46">
        <v>0</v>
      </c>
      <c r="I883" s="41" t="s">
        <v>1694</v>
      </c>
      <c r="J883" s="46">
        <v>1.85</v>
      </c>
    </row>
    <row r="884" spans="1:10" ht="15" thickBot="1" x14ac:dyDescent="0.25">
      <c r="A884" s="41"/>
      <c r="B884" s="41"/>
      <c r="C884" s="41"/>
      <c r="D884" s="41"/>
      <c r="E884" s="41" t="s">
        <v>1695</v>
      </c>
      <c r="F884" s="46">
        <v>5.48</v>
      </c>
      <c r="G884" s="41"/>
      <c r="H884" s="152" t="s">
        <v>1696</v>
      </c>
      <c r="I884" s="152"/>
      <c r="J884" s="46">
        <v>24.52</v>
      </c>
    </row>
    <row r="885" spans="1:10" ht="0.95" customHeight="1" thickTop="1" x14ac:dyDescent="0.2">
      <c r="A885" s="42"/>
      <c r="B885" s="42"/>
      <c r="C885" s="42"/>
      <c r="D885" s="42"/>
      <c r="E885" s="42"/>
      <c r="F885" s="42"/>
      <c r="G885" s="42"/>
      <c r="H885" s="42"/>
      <c r="I885" s="42"/>
      <c r="J885" s="42"/>
    </row>
    <row r="886" spans="1:10" ht="18" customHeight="1" x14ac:dyDescent="0.2">
      <c r="A886" s="17" t="s">
        <v>1183</v>
      </c>
      <c r="B886" s="16" t="s">
        <v>3</v>
      </c>
      <c r="C886" s="17" t="s">
        <v>4</v>
      </c>
      <c r="D886" s="17" t="s">
        <v>5</v>
      </c>
      <c r="E886" s="151" t="s">
        <v>1547</v>
      </c>
      <c r="F886" s="151"/>
      <c r="G886" s="18" t="s">
        <v>6</v>
      </c>
      <c r="H886" s="16" t="s">
        <v>7</v>
      </c>
      <c r="I886" s="16" t="s">
        <v>8</v>
      </c>
      <c r="J886" s="16" t="s">
        <v>10</v>
      </c>
    </row>
    <row r="887" spans="1:10" ht="39" customHeight="1" x14ac:dyDescent="0.2">
      <c r="A887" s="32" t="s">
        <v>1626</v>
      </c>
      <c r="B887" s="33" t="s">
        <v>1184</v>
      </c>
      <c r="C887" s="32" t="s">
        <v>23</v>
      </c>
      <c r="D887" s="32" t="s">
        <v>1185</v>
      </c>
      <c r="E887" s="154" t="s">
        <v>1595</v>
      </c>
      <c r="F887" s="154"/>
      <c r="G887" s="34" t="s">
        <v>25</v>
      </c>
      <c r="H887" s="35">
        <v>1</v>
      </c>
      <c r="I887" s="36">
        <v>117.18</v>
      </c>
      <c r="J887" s="36">
        <v>117.18</v>
      </c>
    </row>
    <row r="888" spans="1:10" ht="26.1" customHeight="1" x14ac:dyDescent="0.2">
      <c r="A888" s="20" t="s">
        <v>1627</v>
      </c>
      <c r="B888" s="19" t="s">
        <v>1660</v>
      </c>
      <c r="C888" s="20" t="s">
        <v>18</v>
      </c>
      <c r="D888" s="20" t="s">
        <v>1661</v>
      </c>
      <c r="E888" s="155" t="s">
        <v>1639</v>
      </c>
      <c r="F888" s="155"/>
      <c r="G888" s="21" t="s">
        <v>1640</v>
      </c>
      <c r="H888" s="37">
        <v>0.72099999999999997</v>
      </c>
      <c r="I888" s="38">
        <v>28.52</v>
      </c>
      <c r="J888" s="38">
        <v>20.56</v>
      </c>
    </row>
    <row r="889" spans="1:10" ht="51.95" customHeight="1" x14ac:dyDescent="0.2">
      <c r="A889" s="20" t="s">
        <v>1627</v>
      </c>
      <c r="B889" s="19" t="s">
        <v>1938</v>
      </c>
      <c r="C889" s="20" t="s">
        <v>18</v>
      </c>
      <c r="D889" s="20" t="s">
        <v>1939</v>
      </c>
      <c r="E889" s="155" t="s">
        <v>1578</v>
      </c>
      <c r="F889" s="155"/>
      <c r="G889" s="21" t="s">
        <v>37</v>
      </c>
      <c r="H889" s="37">
        <v>3.3E-3</v>
      </c>
      <c r="I889" s="38">
        <v>680.23</v>
      </c>
      <c r="J889" s="38">
        <v>2.2400000000000002</v>
      </c>
    </row>
    <row r="890" spans="1:10" ht="26.1" customHeight="1" x14ac:dyDescent="0.2">
      <c r="A890" s="20" t="s">
        <v>1627</v>
      </c>
      <c r="B890" s="19" t="s">
        <v>1889</v>
      </c>
      <c r="C890" s="20" t="s">
        <v>18</v>
      </c>
      <c r="D890" s="20" t="s">
        <v>1890</v>
      </c>
      <c r="E890" s="155" t="s">
        <v>1639</v>
      </c>
      <c r="F890" s="155"/>
      <c r="G890" s="21" t="s">
        <v>1640</v>
      </c>
      <c r="H890" s="37">
        <v>0.72099999999999997</v>
      </c>
      <c r="I890" s="38">
        <v>20.09</v>
      </c>
      <c r="J890" s="38">
        <v>14.48</v>
      </c>
    </row>
    <row r="891" spans="1:10" ht="26.1" customHeight="1" x14ac:dyDescent="0.2">
      <c r="A891" s="23" t="s">
        <v>1676</v>
      </c>
      <c r="B891" s="22" t="s">
        <v>2152</v>
      </c>
      <c r="C891" s="23" t="s">
        <v>1631</v>
      </c>
      <c r="D891" s="23" t="s">
        <v>2153</v>
      </c>
      <c r="E891" s="153" t="s">
        <v>1679</v>
      </c>
      <c r="F891" s="153"/>
      <c r="G891" s="24" t="s">
        <v>61</v>
      </c>
      <c r="H891" s="39">
        <v>1</v>
      </c>
      <c r="I891" s="40">
        <v>79.900000000000006</v>
      </c>
      <c r="J891" s="40">
        <v>79.900000000000006</v>
      </c>
    </row>
    <row r="892" spans="1:10" x14ac:dyDescent="0.2">
      <c r="A892" s="41"/>
      <c r="B892" s="41"/>
      <c r="C892" s="41"/>
      <c r="D892" s="41"/>
      <c r="E892" s="41" t="s">
        <v>1692</v>
      </c>
      <c r="F892" s="46">
        <v>27.74</v>
      </c>
      <c r="G892" s="41" t="s">
        <v>1693</v>
      </c>
      <c r="H892" s="46">
        <v>0</v>
      </c>
      <c r="I892" s="41" t="s">
        <v>1694</v>
      </c>
      <c r="J892" s="46">
        <v>27.74</v>
      </c>
    </row>
    <row r="893" spans="1:10" ht="15" thickBot="1" x14ac:dyDescent="0.25">
      <c r="A893" s="41"/>
      <c r="B893" s="41"/>
      <c r="C893" s="41"/>
      <c r="D893" s="41"/>
      <c r="E893" s="41" t="s">
        <v>1695</v>
      </c>
      <c r="F893" s="46">
        <v>33.770000000000003</v>
      </c>
      <c r="G893" s="41"/>
      <c r="H893" s="152" t="s">
        <v>1696</v>
      </c>
      <c r="I893" s="152"/>
      <c r="J893" s="46">
        <v>150.94999999999999</v>
      </c>
    </row>
    <row r="894" spans="1:10" ht="0.95" customHeight="1" thickTop="1" x14ac:dyDescent="0.2">
      <c r="A894" s="42"/>
      <c r="B894" s="42"/>
      <c r="C894" s="42"/>
      <c r="D894" s="42"/>
      <c r="E894" s="42"/>
      <c r="F894" s="42"/>
      <c r="G894" s="42"/>
      <c r="H894" s="42"/>
      <c r="I894" s="42"/>
      <c r="J894" s="42"/>
    </row>
    <row r="895" spans="1:10" ht="18" customHeight="1" x14ac:dyDescent="0.2">
      <c r="A895" s="17" t="s">
        <v>1258</v>
      </c>
      <c r="B895" s="16" t="s">
        <v>3</v>
      </c>
      <c r="C895" s="17" t="s">
        <v>4</v>
      </c>
      <c r="D895" s="17" t="s">
        <v>5</v>
      </c>
      <c r="E895" s="151" t="s">
        <v>1547</v>
      </c>
      <c r="F895" s="151"/>
      <c r="G895" s="18" t="s">
        <v>6</v>
      </c>
      <c r="H895" s="16" t="s">
        <v>7</v>
      </c>
      <c r="I895" s="16" t="s">
        <v>8</v>
      </c>
      <c r="J895" s="16" t="s">
        <v>10</v>
      </c>
    </row>
    <row r="896" spans="1:10" ht="26.1" customHeight="1" x14ac:dyDescent="0.2">
      <c r="A896" s="32" t="s">
        <v>1626</v>
      </c>
      <c r="B896" s="33" t="s">
        <v>1259</v>
      </c>
      <c r="C896" s="32" t="s">
        <v>23</v>
      </c>
      <c r="D896" s="32" t="s">
        <v>1260</v>
      </c>
      <c r="E896" s="154" t="s">
        <v>1599</v>
      </c>
      <c r="F896" s="154"/>
      <c r="G896" s="34" t="s">
        <v>25</v>
      </c>
      <c r="H896" s="35">
        <v>1</v>
      </c>
      <c r="I896" s="36">
        <v>6.6</v>
      </c>
      <c r="J896" s="36">
        <v>6.6</v>
      </c>
    </row>
    <row r="897" spans="1:10" ht="26.1" customHeight="1" x14ac:dyDescent="0.2">
      <c r="A897" s="20" t="s">
        <v>1627</v>
      </c>
      <c r="B897" s="19" t="s">
        <v>1660</v>
      </c>
      <c r="C897" s="20" t="s">
        <v>18</v>
      </c>
      <c r="D897" s="20" t="s">
        <v>1661</v>
      </c>
      <c r="E897" s="155" t="s">
        <v>1639</v>
      </c>
      <c r="F897" s="155"/>
      <c r="G897" s="21" t="s">
        <v>1640</v>
      </c>
      <c r="H897" s="37">
        <v>0.1</v>
      </c>
      <c r="I897" s="38">
        <v>28.52</v>
      </c>
      <c r="J897" s="38">
        <v>2.85</v>
      </c>
    </row>
    <row r="898" spans="1:10" ht="26.1" customHeight="1" x14ac:dyDescent="0.2">
      <c r="A898" s="23" t="s">
        <v>1676</v>
      </c>
      <c r="B898" s="22" t="s">
        <v>2154</v>
      </c>
      <c r="C898" s="23" t="s">
        <v>18</v>
      </c>
      <c r="D898" s="23" t="s">
        <v>2155</v>
      </c>
      <c r="E898" s="153" t="s">
        <v>1679</v>
      </c>
      <c r="F898" s="153"/>
      <c r="G898" s="24" t="s">
        <v>25</v>
      </c>
      <c r="H898" s="39">
        <v>1</v>
      </c>
      <c r="I898" s="40">
        <v>3.75</v>
      </c>
      <c r="J898" s="40">
        <v>3.75</v>
      </c>
    </row>
    <row r="899" spans="1:10" x14ac:dyDescent="0.2">
      <c r="A899" s="41"/>
      <c r="B899" s="41"/>
      <c r="C899" s="41"/>
      <c r="D899" s="41"/>
      <c r="E899" s="41" t="s">
        <v>1692</v>
      </c>
      <c r="F899" s="46">
        <v>2.31</v>
      </c>
      <c r="G899" s="41" t="s">
        <v>1693</v>
      </c>
      <c r="H899" s="46">
        <v>0</v>
      </c>
      <c r="I899" s="41" t="s">
        <v>1694</v>
      </c>
      <c r="J899" s="46">
        <v>2.31</v>
      </c>
    </row>
    <row r="900" spans="1:10" ht="15" thickBot="1" x14ac:dyDescent="0.25">
      <c r="A900" s="41"/>
      <c r="B900" s="41"/>
      <c r="C900" s="41"/>
      <c r="D900" s="41"/>
      <c r="E900" s="41" t="s">
        <v>1695</v>
      </c>
      <c r="F900" s="46">
        <v>1.9</v>
      </c>
      <c r="G900" s="41"/>
      <c r="H900" s="152" t="s">
        <v>1696</v>
      </c>
      <c r="I900" s="152"/>
      <c r="J900" s="46">
        <v>8.5</v>
      </c>
    </row>
    <row r="901" spans="1:10" ht="0.95" customHeight="1" thickTop="1" x14ac:dyDescent="0.2">
      <c r="A901" s="42"/>
      <c r="B901" s="42"/>
      <c r="C901" s="42"/>
      <c r="D901" s="42"/>
      <c r="E901" s="42"/>
      <c r="F901" s="42"/>
      <c r="G901" s="42"/>
      <c r="H901" s="42"/>
      <c r="I901" s="42"/>
      <c r="J901" s="42"/>
    </row>
    <row r="902" spans="1:10" ht="18" customHeight="1" x14ac:dyDescent="0.2">
      <c r="A902" s="17" t="s">
        <v>1261</v>
      </c>
      <c r="B902" s="16" t="s">
        <v>3</v>
      </c>
      <c r="C902" s="17" t="s">
        <v>4</v>
      </c>
      <c r="D902" s="17" t="s">
        <v>5</v>
      </c>
      <c r="E902" s="151" t="s">
        <v>1547</v>
      </c>
      <c r="F902" s="151"/>
      <c r="G902" s="18" t="s">
        <v>6</v>
      </c>
      <c r="H902" s="16" t="s">
        <v>7</v>
      </c>
      <c r="I902" s="16" t="s">
        <v>8</v>
      </c>
      <c r="J902" s="16" t="s">
        <v>10</v>
      </c>
    </row>
    <row r="903" spans="1:10" ht="24" customHeight="1" x14ac:dyDescent="0.2">
      <c r="A903" s="32" t="s">
        <v>1626</v>
      </c>
      <c r="B903" s="33" t="s">
        <v>1262</v>
      </c>
      <c r="C903" s="32" t="s">
        <v>23</v>
      </c>
      <c r="D903" s="32" t="s">
        <v>1263</v>
      </c>
      <c r="E903" s="154" t="s">
        <v>1599</v>
      </c>
      <c r="F903" s="154"/>
      <c r="G903" s="34" t="s">
        <v>25</v>
      </c>
      <c r="H903" s="35">
        <v>1</v>
      </c>
      <c r="I903" s="36">
        <v>5.78</v>
      </c>
      <c r="J903" s="36">
        <v>5.78</v>
      </c>
    </row>
    <row r="904" spans="1:10" ht="26.1" customHeight="1" x14ac:dyDescent="0.2">
      <c r="A904" s="20" t="s">
        <v>1627</v>
      </c>
      <c r="B904" s="19" t="s">
        <v>1660</v>
      </c>
      <c r="C904" s="20" t="s">
        <v>18</v>
      </c>
      <c r="D904" s="20" t="s">
        <v>1661</v>
      </c>
      <c r="E904" s="155" t="s">
        <v>1639</v>
      </c>
      <c r="F904" s="155"/>
      <c r="G904" s="21" t="s">
        <v>1640</v>
      </c>
      <c r="H904" s="37">
        <v>0.1</v>
      </c>
      <c r="I904" s="38">
        <v>28.52</v>
      </c>
      <c r="J904" s="38">
        <v>2.85</v>
      </c>
    </row>
    <row r="905" spans="1:10" ht="26.1" customHeight="1" x14ac:dyDescent="0.2">
      <c r="A905" s="23" t="s">
        <v>1676</v>
      </c>
      <c r="B905" s="22" t="s">
        <v>2156</v>
      </c>
      <c r="C905" s="23" t="s">
        <v>18</v>
      </c>
      <c r="D905" s="23" t="s">
        <v>2157</v>
      </c>
      <c r="E905" s="153" t="s">
        <v>1679</v>
      </c>
      <c r="F905" s="153"/>
      <c r="G905" s="24" t="s">
        <v>25</v>
      </c>
      <c r="H905" s="39">
        <v>1</v>
      </c>
      <c r="I905" s="40">
        <v>2.93</v>
      </c>
      <c r="J905" s="40">
        <v>2.93</v>
      </c>
    </row>
    <row r="906" spans="1:10" x14ac:dyDescent="0.2">
      <c r="A906" s="41"/>
      <c r="B906" s="41"/>
      <c r="C906" s="41"/>
      <c r="D906" s="41"/>
      <c r="E906" s="41" t="s">
        <v>1692</v>
      </c>
      <c r="F906" s="46">
        <v>2.31</v>
      </c>
      <c r="G906" s="41" t="s">
        <v>1693</v>
      </c>
      <c r="H906" s="46">
        <v>0</v>
      </c>
      <c r="I906" s="41" t="s">
        <v>1694</v>
      </c>
      <c r="J906" s="46">
        <v>2.31</v>
      </c>
    </row>
    <row r="907" spans="1:10" ht="15" thickBot="1" x14ac:dyDescent="0.25">
      <c r="A907" s="41"/>
      <c r="B907" s="41"/>
      <c r="C907" s="41"/>
      <c r="D907" s="41"/>
      <c r="E907" s="41" t="s">
        <v>1695</v>
      </c>
      <c r="F907" s="46">
        <v>1.66</v>
      </c>
      <c r="G907" s="41"/>
      <c r="H907" s="152" t="s">
        <v>1696</v>
      </c>
      <c r="I907" s="152"/>
      <c r="J907" s="46">
        <v>7.44</v>
      </c>
    </row>
    <row r="908" spans="1:10" ht="0.95" customHeight="1" thickTop="1" x14ac:dyDescent="0.2">
      <c r="A908" s="42"/>
      <c r="B908" s="42"/>
      <c r="C908" s="42"/>
      <c r="D908" s="42"/>
      <c r="E908" s="42"/>
      <c r="F908" s="42"/>
      <c r="G908" s="42"/>
      <c r="H908" s="42"/>
      <c r="I908" s="42"/>
      <c r="J908" s="42"/>
    </row>
    <row r="909" spans="1:10" ht="18" customHeight="1" x14ac:dyDescent="0.2">
      <c r="A909" s="17" t="s">
        <v>1264</v>
      </c>
      <c r="B909" s="16" t="s">
        <v>3</v>
      </c>
      <c r="C909" s="17" t="s">
        <v>4</v>
      </c>
      <c r="D909" s="17" t="s">
        <v>5</v>
      </c>
      <c r="E909" s="151" t="s">
        <v>1547</v>
      </c>
      <c r="F909" s="151"/>
      <c r="G909" s="18" t="s">
        <v>6</v>
      </c>
      <c r="H909" s="16" t="s">
        <v>7</v>
      </c>
      <c r="I909" s="16" t="s">
        <v>8</v>
      </c>
      <c r="J909" s="16" t="s">
        <v>10</v>
      </c>
    </row>
    <row r="910" spans="1:10" ht="24" customHeight="1" x14ac:dyDescent="0.2">
      <c r="A910" s="32" t="s">
        <v>1626</v>
      </c>
      <c r="B910" s="33" t="s">
        <v>1265</v>
      </c>
      <c r="C910" s="32" t="s">
        <v>23</v>
      </c>
      <c r="D910" s="32" t="s">
        <v>1266</v>
      </c>
      <c r="E910" s="154" t="s">
        <v>1599</v>
      </c>
      <c r="F910" s="154"/>
      <c r="G910" s="34" t="s">
        <v>25</v>
      </c>
      <c r="H910" s="35">
        <v>1</v>
      </c>
      <c r="I910" s="36">
        <v>11.16</v>
      </c>
      <c r="J910" s="36">
        <v>11.16</v>
      </c>
    </row>
    <row r="911" spans="1:10" ht="26.1" customHeight="1" x14ac:dyDescent="0.2">
      <c r="A911" s="20" t="s">
        <v>1627</v>
      </c>
      <c r="B911" s="19" t="s">
        <v>1660</v>
      </c>
      <c r="C911" s="20" t="s">
        <v>18</v>
      </c>
      <c r="D911" s="20" t="s">
        <v>1661</v>
      </c>
      <c r="E911" s="155" t="s">
        <v>1639</v>
      </c>
      <c r="F911" s="155"/>
      <c r="G911" s="21" t="s">
        <v>1640</v>
      </c>
      <c r="H911" s="37">
        <v>0.1</v>
      </c>
      <c r="I911" s="38">
        <v>28.52</v>
      </c>
      <c r="J911" s="38">
        <v>2.85</v>
      </c>
    </row>
    <row r="912" spans="1:10" ht="26.1" customHeight="1" x14ac:dyDescent="0.2">
      <c r="A912" s="23" t="s">
        <v>1676</v>
      </c>
      <c r="B912" s="22" t="s">
        <v>2158</v>
      </c>
      <c r="C912" s="23" t="s">
        <v>18</v>
      </c>
      <c r="D912" s="23" t="s">
        <v>2159</v>
      </c>
      <c r="E912" s="153" t="s">
        <v>1679</v>
      </c>
      <c r="F912" s="153"/>
      <c r="G912" s="24" t="s">
        <v>25</v>
      </c>
      <c r="H912" s="39">
        <v>1</v>
      </c>
      <c r="I912" s="40">
        <v>8.31</v>
      </c>
      <c r="J912" s="40">
        <v>8.31</v>
      </c>
    </row>
    <row r="913" spans="1:10" x14ac:dyDescent="0.2">
      <c r="A913" s="41"/>
      <c r="B913" s="41"/>
      <c r="C913" s="41"/>
      <c r="D913" s="41"/>
      <c r="E913" s="41" t="s">
        <v>1692</v>
      </c>
      <c r="F913" s="46">
        <v>2.31</v>
      </c>
      <c r="G913" s="41" t="s">
        <v>1693</v>
      </c>
      <c r="H913" s="46">
        <v>0</v>
      </c>
      <c r="I913" s="41" t="s">
        <v>1694</v>
      </c>
      <c r="J913" s="46">
        <v>2.31</v>
      </c>
    </row>
    <row r="914" spans="1:10" ht="15" thickBot="1" x14ac:dyDescent="0.25">
      <c r="A914" s="41"/>
      <c r="B914" s="41"/>
      <c r="C914" s="41"/>
      <c r="D914" s="41"/>
      <c r="E914" s="41" t="s">
        <v>1695</v>
      </c>
      <c r="F914" s="46">
        <v>3.21</v>
      </c>
      <c r="G914" s="41"/>
      <c r="H914" s="152" t="s">
        <v>1696</v>
      </c>
      <c r="I914" s="152"/>
      <c r="J914" s="46">
        <v>14.37</v>
      </c>
    </row>
    <row r="915" spans="1:10" ht="0.95" customHeight="1" thickTop="1" x14ac:dyDescent="0.2">
      <c r="A915" s="42"/>
      <c r="B915" s="42"/>
      <c r="C915" s="42"/>
      <c r="D915" s="42"/>
      <c r="E915" s="42"/>
      <c r="F915" s="42"/>
      <c r="G915" s="42"/>
      <c r="H915" s="42"/>
      <c r="I915" s="42"/>
      <c r="J915" s="42"/>
    </row>
    <row r="916" spans="1:10" ht="18" customHeight="1" x14ac:dyDescent="0.2">
      <c r="A916" s="17" t="s">
        <v>1267</v>
      </c>
      <c r="B916" s="16" t="s">
        <v>3</v>
      </c>
      <c r="C916" s="17" t="s">
        <v>4</v>
      </c>
      <c r="D916" s="17" t="s">
        <v>5</v>
      </c>
      <c r="E916" s="151" t="s">
        <v>1547</v>
      </c>
      <c r="F916" s="151"/>
      <c r="G916" s="18" t="s">
        <v>6</v>
      </c>
      <c r="H916" s="16" t="s">
        <v>7</v>
      </c>
      <c r="I916" s="16" t="s">
        <v>8</v>
      </c>
      <c r="J916" s="16" t="s">
        <v>10</v>
      </c>
    </row>
    <row r="917" spans="1:10" ht="39" customHeight="1" x14ac:dyDescent="0.2">
      <c r="A917" s="32" t="s">
        <v>1626</v>
      </c>
      <c r="B917" s="33" t="s">
        <v>1268</v>
      </c>
      <c r="C917" s="32" t="s">
        <v>23</v>
      </c>
      <c r="D917" s="32" t="s">
        <v>1269</v>
      </c>
      <c r="E917" s="154" t="s">
        <v>1586</v>
      </c>
      <c r="F917" s="154"/>
      <c r="G917" s="34" t="s">
        <v>25</v>
      </c>
      <c r="H917" s="35">
        <v>1</v>
      </c>
      <c r="I917" s="36">
        <v>34.24</v>
      </c>
      <c r="J917" s="36">
        <v>34.24</v>
      </c>
    </row>
    <row r="918" spans="1:10" ht="26.1" customHeight="1" x14ac:dyDescent="0.2">
      <c r="A918" s="20" t="s">
        <v>1627</v>
      </c>
      <c r="B918" s="19" t="s">
        <v>1889</v>
      </c>
      <c r="C918" s="20" t="s">
        <v>18</v>
      </c>
      <c r="D918" s="20" t="s">
        <v>1890</v>
      </c>
      <c r="E918" s="155" t="s">
        <v>1639</v>
      </c>
      <c r="F918" s="155"/>
      <c r="G918" s="21" t="s">
        <v>1640</v>
      </c>
      <c r="H918" s="37">
        <v>0.1676</v>
      </c>
      <c r="I918" s="38">
        <v>20.09</v>
      </c>
      <c r="J918" s="38">
        <v>3.36</v>
      </c>
    </row>
    <row r="919" spans="1:10" ht="26.1" customHeight="1" x14ac:dyDescent="0.2">
      <c r="A919" s="20" t="s">
        <v>1627</v>
      </c>
      <c r="B919" s="19" t="s">
        <v>1660</v>
      </c>
      <c r="C919" s="20" t="s">
        <v>18</v>
      </c>
      <c r="D919" s="20" t="s">
        <v>1661</v>
      </c>
      <c r="E919" s="155" t="s">
        <v>1639</v>
      </c>
      <c r="F919" s="155"/>
      <c r="G919" s="21" t="s">
        <v>1640</v>
      </c>
      <c r="H919" s="37">
        <v>0.1676</v>
      </c>
      <c r="I919" s="38">
        <v>28.52</v>
      </c>
      <c r="J919" s="38">
        <v>4.7699999999999996</v>
      </c>
    </row>
    <row r="920" spans="1:10" ht="26.1" customHeight="1" x14ac:dyDescent="0.2">
      <c r="A920" s="23" t="s">
        <v>1676</v>
      </c>
      <c r="B920" s="22" t="s">
        <v>2160</v>
      </c>
      <c r="C920" s="23" t="s">
        <v>18</v>
      </c>
      <c r="D920" s="23" t="s">
        <v>2161</v>
      </c>
      <c r="E920" s="153" t="s">
        <v>1679</v>
      </c>
      <c r="F920" s="153"/>
      <c r="G920" s="24" t="s">
        <v>25</v>
      </c>
      <c r="H920" s="39">
        <v>3</v>
      </c>
      <c r="I920" s="40">
        <v>3.11</v>
      </c>
      <c r="J920" s="40">
        <v>9.33</v>
      </c>
    </row>
    <row r="921" spans="1:10" ht="39" customHeight="1" x14ac:dyDescent="0.2">
      <c r="A921" s="23" t="s">
        <v>1676</v>
      </c>
      <c r="B921" s="22" t="s">
        <v>2162</v>
      </c>
      <c r="C921" s="23" t="s">
        <v>18</v>
      </c>
      <c r="D921" s="23" t="s">
        <v>2163</v>
      </c>
      <c r="E921" s="153" t="s">
        <v>1679</v>
      </c>
      <c r="F921" s="153"/>
      <c r="G921" s="24" t="s">
        <v>25</v>
      </c>
      <c r="H921" s="39">
        <v>0.1125</v>
      </c>
      <c r="I921" s="40">
        <v>22.23</v>
      </c>
      <c r="J921" s="40">
        <v>2.5</v>
      </c>
    </row>
    <row r="922" spans="1:10" ht="24" customHeight="1" x14ac:dyDescent="0.2">
      <c r="A922" s="23" t="s">
        <v>1676</v>
      </c>
      <c r="B922" s="22" t="s">
        <v>2164</v>
      </c>
      <c r="C922" s="23" t="s">
        <v>1631</v>
      </c>
      <c r="D922" s="23" t="s">
        <v>2165</v>
      </c>
      <c r="E922" s="153" t="s">
        <v>1679</v>
      </c>
      <c r="F922" s="153"/>
      <c r="G922" s="24" t="s">
        <v>61</v>
      </c>
      <c r="H922" s="39">
        <v>1</v>
      </c>
      <c r="I922" s="40">
        <v>14.28</v>
      </c>
      <c r="J922" s="40">
        <v>14.28</v>
      </c>
    </row>
    <row r="923" spans="1:10" x14ac:dyDescent="0.2">
      <c r="A923" s="41"/>
      <c r="B923" s="41"/>
      <c r="C923" s="41"/>
      <c r="D923" s="41"/>
      <c r="E923" s="41" t="s">
        <v>1692</v>
      </c>
      <c r="F923" s="46">
        <v>6.33</v>
      </c>
      <c r="G923" s="41" t="s">
        <v>1693</v>
      </c>
      <c r="H923" s="46">
        <v>0</v>
      </c>
      <c r="I923" s="41" t="s">
        <v>1694</v>
      </c>
      <c r="J923" s="46">
        <v>6.33</v>
      </c>
    </row>
    <row r="924" spans="1:10" ht="15" thickBot="1" x14ac:dyDescent="0.25">
      <c r="A924" s="41"/>
      <c r="B924" s="41"/>
      <c r="C924" s="41"/>
      <c r="D924" s="41"/>
      <c r="E924" s="41" t="s">
        <v>1695</v>
      </c>
      <c r="F924" s="46">
        <v>9.86</v>
      </c>
      <c r="G924" s="41"/>
      <c r="H924" s="152" t="s">
        <v>1696</v>
      </c>
      <c r="I924" s="152"/>
      <c r="J924" s="46">
        <v>44.1</v>
      </c>
    </row>
    <row r="925" spans="1:10" ht="0.95" customHeight="1" thickTop="1" x14ac:dyDescent="0.2">
      <c r="A925" s="42"/>
      <c r="B925" s="42"/>
      <c r="C925" s="42"/>
      <c r="D925" s="42"/>
      <c r="E925" s="42"/>
      <c r="F925" s="42"/>
      <c r="G925" s="42"/>
      <c r="H925" s="42"/>
      <c r="I925" s="42"/>
      <c r="J925" s="42"/>
    </row>
    <row r="926" spans="1:10" ht="18" customHeight="1" x14ac:dyDescent="0.2">
      <c r="A926" s="17" t="s">
        <v>1274</v>
      </c>
      <c r="B926" s="16" t="s">
        <v>3</v>
      </c>
      <c r="C926" s="17" t="s">
        <v>4</v>
      </c>
      <c r="D926" s="17" t="s">
        <v>5</v>
      </c>
      <c r="E926" s="151" t="s">
        <v>1547</v>
      </c>
      <c r="F926" s="151"/>
      <c r="G926" s="18" t="s">
        <v>6</v>
      </c>
      <c r="H926" s="16" t="s">
        <v>7</v>
      </c>
      <c r="I926" s="16" t="s">
        <v>8</v>
      </c>
      <c r="J926" s="16" t="s">
        <v>10</v>
      </c>
    </row>
    <row r="927" spans="1:10" ht="26.1" customHeight="1" x14ac:dyDescent="0.2">
      <c r="A927" s="32" t="s">
        <v>1626</v>
      </c>
      <c r="B927" s="33" t="s">
        <v>1275</v>
      </c>
      <c r="C927" s="32" t="s">
        <v>23</v>
      </c>
      <c r="D927" s="32" t="s">
        <v>1276</v>
      </c>
      <c r="E927" s="154" t="s">
        <v>1563</v>
      </c>
      <c r="F927" s="154"/>
      <c r="G927" s="34" t="s">
        <v>29</v>
      </c>
      <c r="H927" s="35">
        <v>1</v>
      </c>
      <c r="I927" s="36">
        <v>96.38</v>
      </c>
      <c r="J927" s="36">
        <v>96.38</v>
      </c>
    </row>
    <row r="928" spans="1:10" ht="24" customHeight="1" x14ac:dyDescent="0.2">
      <c r="A928" s="20" t="s">
        <v>1627</v>
      </c>
      <c r="B928" s="19" t="s">
        <v>1662</v>
      </c>
      <c r="C928" s="20" t="s">
        <v>18</v>
      </c>
      <c r="D928" s="20" t="s">
        <v>1663</v>
      </c>
      <c r="E928" s="155" t="s">
        <v>1639</v>
      </c>
      <c r="F928" s="155"/>
      <c r="G928" s="21" t="s">
        <v>1640</v>
      </c>
      <c r="H928" s="37">
        <v>1.4800000000000001E-2</v>
      </c>
      <c r="I928" s="38">
        <v>19.72</v>
      </c>
      <c r="J928" s="38">
        <v>0.28999999999999998</v>
      </c>
    </row>
    <row r="929" spans="1:10" ht="24" customHeight="1" x14ac:dyDescent="0.2">
      <c r="A929" s="20" t="s">
        <v>1627</v>
      </c>
      <c r="B929" s="19" t="s">
        <v>1713</v>
      </c>
      <c r="C929" s="20" t="s">
        <v>18</v>
      </c>
      <c r="D929" s="20" t="s">
        <v>1714</v>
      </c>
      <c r="E929" s="155" t="s">
        <v>1639</v>
      </c>
      <c r="F929" s="155"/>
      <c r="G929" s="21" t="s">
        <v>1640</v>
      </c>
      <c r="H929" s="37">
        <v>4.8999999999999998E-3</v>
      </c>
      <c r="I929" s="38">
        <v>24.41</v>
      </c>
      <c r="J929" s="38">
        <v>0.11</v>
      </c>
    </row>
    <row r="930" spans="1:10" ht="39" customHeight="1" x14ac:dyDescent="0.2">
      <c r="A930" s="23" t="s">
        <v>1676</v>
      </c>
      <c r="B930" s="22" t="s">
        <v>2166</v>
      </c>
      <c r="C930" s="23" t="s">
        <v>1631</v>
      </c>
      <c r="D930" s="23" t="s">
        <v>2167</v>
      </c>
      <c r="E930" s="153" t="s">
        <v>1679</v>
      </c>
      <c r="F930" s="153"/>
      <c r="G930" s="24" t="s">
        <v>633</v>
      </c>
      <c r="H930" s="39">
        <v>1.0029999999999999</v>
      </c>
      <c r="I930" s="40">
        <v>95.7</v>
      </c>
      <c r="J930" s="40">
        <v>95.98</v>
      </c>
    </row>
    <row r="931" spans="1:10" x14ac:dyDescent="0.2">
      <c r="A931" s="41"/>
      <c r="B931" s="41"/>
      <c r="C931" s="41"/>
      <c r="D931" s="41"/>
      <c r="E931" s="41" t="s">
        <v>1692</v>
      </c>
      <c r="F931" s="46">
        <v>0.28000000000000003</v>
      </c>
      <c r="G931" s="41" t="s">
        <v>1693</v>
      </c>
      <c r="H931" s="46">
        <v>0</v>
      </c>
      <c r="I931" s="41" t="s">
        <v>1694</v>
      </c>
      <c r="J931" s="46">
        <v>0.28000000000000003</v>
      </c>
    </row>
    <row r="932" spans="1:10" ht="15" thickBot="1" x14ac:dyDescent="0.25">
      <c r="A932" s="41"/>
      <c r="B932" s="41"/>
      <c r="C932" s="41"/>
      <c r="D932" s="41"/>
      <c r="E932" s="41" t="s">
        <v>1695</v>
      </c>
      <c r="F932" s="46">
        <v>27.77</v>
      </c>
      <c r="G932" s="41"/>
      <c r="H932" s="152" t="s">
        <v>1696</v>
      </c>
      <c r="I932" s="152"/>
      <c r="J932" s="46">
        <v>124.15</v>
      </c>
    </row>
    <row r="933" spans="1:10" ht="0.95" customHeight="1" thickTop="1" x14ac:dyDescent="0.2">
      <c r="A933" s="42"/>
      <c r="B933" s="42"/>
      <c r="C933" s="42"/>
      <c r="D933" s="42"/>
      <c r="E933" s="42"/>
      <c r="F933" s="42"/>
      <c r="G933" s="42"/>
      <c r="H933" s="42"/>
      <c r="I933" s="42"/>
      <c r="J933" s="42"/>
    </row>
    <row r="934" spans="1:10" ht="18" customHeight="1" x14ac:dyDescent="0.2">
      <c r="A934" s="17" t="s">
        <v>1277</v>
      </c>
      <c r="B934" s="16" t="s">
        <v>3</v>
      </c>
      <c r="C934" s="17" t="s">
        <v>4</v>
      </c>
      <c r="D934" s="17" t="s">
        <v>5</v>
      </c>
      <c r="E934" s="151" t="s">
        <v>1547</v>
      </c>
      <c r="F934" s="151"/>
      <c r="G934" s="18" t="s">
        <v>6</v>
      </c>
      <c r="H934" s="16" t="s">
        <v>7</v>
      </c>
      <c r="I934" s="16" t="s">
        <v>8</v>
      </c>
      <c r="J934" s="16" t="s">
        <v>10</v>
      </c>
    </row>
    <row r="935" spans="1:10" ht="26.1" customHeight="1" x14ac:dyDescent="0.2">
      <c r="A935" s="32" t="s">
        <v>1626</v>
      </c>
      <c r="B935" s="33" t="s">
        <v>1278</v>
      </c>
      <c r="C935" s="32" t="s">
        <v>23</v>
      </c>
      <c r="D935" s="32" t="s">
        <v>1279</v>
      </c>
      <c r="E935" s="154" t="s">
        <v>1563</v>
      </c>
      <c r="F935" s="154"/>
      <c r="G935" s="34" t="s">
        <v>29</v>
      </c>
      <c r="H935" s="35">
        <v>1</v>
      </c>
      <c r="I935" s="36">
        <v>174.56</v>
      </c>
      <c r="J935" s="36">
        <v>174.56</v>
      </c>
    </row>
    <row r="936" spans="1:10" ht="24" customHeight="1" x14ac:dyDescent="0.2">
      <c r="A936" s="20" t="s">
        <v>1627</v>
      </c>
      <c r="B936" s="19" t="s">
        <v>1713</v>
      </c>
      <c r="C936" s="20" t="s">
        <v>18</v>
      </c>
      <c r="D936" s="20" t="s">
        <v>1714</v>
      </c>
      <c r="E936" s="155" t="s">
        <v>1639</v>
      </c>
      <c r="F936" s="155"/>
      <c r="G936" s="21" t="s">
        <v>1640</v>
      </c>
      <c r="H936" s="37">
        <v>4.8999999999999998E-3</v>
      </c>
      <c r="I936" s="38">
        <v>24.41</v>
      </c>
      <c r="J936" s="38">
        <v>0.11</v>
      </c>
    </row>
    <row r="937" spans="1:10" ht="24" customHeight="1" x14ac:dyDescent="0.2">
      <c r="A937" s="20" t="s">
        <v>1627</v>
      </c>
      <c r="B937" s="19" t="s">
        <v>1662</v>
      </c>
      <c r="C937" s="20" t="s">
        <v>18</v>
      </c>
      <c r="D937" s="20" t="s">
        <v>1663</v>
      </c>
      <c r="E937" s="155" t="s">
        <v>1639</v>
      </c>
      <c r="F937" s="155"/>
      <c r="G937" s="21" t="s">
        <v>1640</v>
      </c>
      <c r="H937" s="37">
        <v>1.4800000000000001E-2</v>
      </c>
      <c r="I937" s="38">
        <v>19.72</v>
      </c>
      <c r="J937" s="38">
        <v>0.28999999999999998</v>
      </c>
    </row>
    <row r="938" spans="1:10" ht="39" customHeight="1" x14ac:dyDescent="0.2">
      <c r="A938" s="23" t="s">
        <v>1676</v>
      </c>
      <c r="B938" s="22" t="s">
        <v>2168</v>
      </c>
      <c r="C938" s="23" t="s">
        <v>18</v>
      </c>
      <c r="D938" s="23" t="s">
        <v>2169</v>
      </c>
      <c r="E938" s="153" t="s">
        <v>1679</v>
      </c>
      <c r="F938" s="153"/>
      <c r="G938" s="24" t="s">
        <v>29</v>
      </c>
      <c r="H938" s="39">
        <v>1.0029999999999999</v>
      </c>
      <c r="I938" s="40">
        <v>173.64</v>
      </c>
      <c r="J938" s="40">
        <v>174.16</v>
      </c>
    </row>
    <row r="939" spans="1:10" x14ac:dyDescent="0.2">
      <c r="A939" s="41"/>
      <c r="B939" s="41"/>
      <c r="C939" s="41"/>
      <c r="D939" s="41"/>
      <c r="E939" s="41" t="s">
        <v>1692</v>
      </c>
      <c r="F939" s="46">
        <v>0.28000000000000003</v>
      </c>
      <c r="G939" s="41" t="s">
        <v>1693</v>
      </c>
      <c r="H939" s="46">
        <v>0</v>
      </c>
      <c r="I939" s="41" t="s">
        <v>1694</v>
      </c>
      <c r="J939" s="46">
        <v>0.28000000000000003</v>
      </c>
    </row>
    <row r="940" spans="1:10" ht="15" thickBot="1" x14ac:dyDescent="0.25">
      <c r="A940" s="41"/>
      <c r="B940" s="41"/>
      <c r="C940" s="41"/>
      <c r="D940" s="41"/>
      <c r="E940" s="41" t="s">
        <v>1695</v>
      </c>
      <c r="F940" s="46">
        <v>50.3</v>
      </c>
      <c r="G940" s="41"/>
      <c r="H940" s="152" t="s">
        <v>1696</v>
      </c>
      <c r="I940" s="152"/>
      <c r="J940" s="46">
        <v>224.86</v>
      </c>
    </row>
    <row r="941" spans="1:10" ht="0.95" customHeight="1" thickTop="1" x14ac:dyDescent="0.2">
      <c r="A941" s="42"/>
      <c r="B941" s="42"/>
      <c r="C941" s="42"/>
      <c r="D941" s="42"/>
      <c r="E941" s="42"/>
      <c r="F941" s="42"/>
      <c r="G941" s="42"/>
      <c r="H941" s="42"/>
      <c r="I941" s="42"/>
      <c r="J941" s="42"/>
    </row>
    <row r="942" spans="1:10" ht="18" customHeight="1" x14ac:dyDescent="0.2">
      <c r="A942" s="17" t="s">
        <v>1280</v>
      </c>
      <c r="B942" s="16" t="s">
        <v>3</v>
      </c>
      <c r="C942" s="17" t="s">
        <v>4</v>
      </c>
      <c r="D942" s="17" t="s">
        <v>5</v>
      </c>
      <c r="E942" s="151" t="s">
        <v>1547</v>
      </c>
      <c r="F942" s="151"/>
      <c r="G942" s="18" t="s">
        <v>6</v>
      </c>
      <c r="H942" s="16" t="s">
        <v>7</v>
      </c>
      <c r="I942" s="16" t="s">
        <v>8</v>
      </c>
      <c r="J942" s="16" t="s">
        <v>10</v>
      </c>
    </row>
    <row r="943" spans="1:10" ht="26.1" customHeight="1" x14ac:dyDescent="0.2">
      <c r="A943" s="32" t="s">
        <v>1626</v>
      </c>
      <c r="B943" s="33" t="s">
        <v>1281</v>
      </c>
      <c r="C943" s="32" t="s">
        <v>23</v>
      </c>
      <c r="D943" s="32" t="s">
        <v>1282</v>
      </c>
      <c r="E943" s="154" t="s">
        <v>1563</v>
      </c>
      <c r="F943" s="154"/>
      <c r="G943" s="34" t="s">
        <v>29</v>
      </c>
      <c r="H943" s="35">
        <v>1</v>
      </c>
      <c r="I943" s="36">
        <v>273.25</v>
      </c>
      <c r="J943" s="36">
        <v>273.25</v>
      </c>
    </row>
    <row r="944" spans="1:10" ht="24" customHeight="1" x14ac:dyDescent="0.2">
      <c r="A944" s="20" t="s">
        <v>1627</v>
      </c>
      <c r="B944" s="19" t="s">
        <v>1662</v>
      </c>
      <c r="C944" s="20" t="s">
        <v>18</v>
      </c>
      <c r="D944" s="20" t="s">
        <v>1663</v>
      </c>
      <c r="E944" s="155" t="s">
        <v>1639</v>
      </c>
      <c r="F944" s="155"/>
      <c r="G944" s="21" t="s">
        <v>1640</v>
      </c>
      <c r="H944" s="37">
        <v>1.4800000000000001E-2</v>
      </c>
      <c r="I944" s="38">
        <v>19.72</v>
      </c>
      <c r="J944" s="38">
        <v>0.28999999999999998</v>
      </c>
    </row>
    <row r="945" spans="1:10" ht="24" customHeight="1" x14ac:dyDescent="0.2">
      <c r="A945" s="20" t="s">
        <v>1627</v>
      </c>
      <c r="B945" s="19" t="s">
        <v>1713</v>
      </c>
      <c r="C945" s="20" t="s">
        <v>18</v>
      </c>
      <c r="D945" s="20" t="s">
        <v>1714</v>
      </c>
      <c r="E945" s="155" t="s">
        <v>1639</v>
      </c>
      <c r="F945" s="155"/>
      <c r="G945" s="21" t="s">
        <v>1640</v>
      </c>
      <c r="H945" s="37">
        <v>4.8999999999999998E-3</v>
      </c>
      <c r="I945" s="38">
        <v>24.41</v>
      </c>
      <c r="J945" s="38">
        <v>0.11</v>
      </c>
    </row>
    <row r="946" spans="1:10" ht="39" customHeight="1" x14ac:dyDescent="0.2">
      <c r="A946" s="23" t="s">
        <v>1676</v>
      </c>
      <c r="B946" s="22" t="s">
        <v>2170</v>
      </c>
      <c r="C946" s="23" t="s">
        <v>18</v>
      </c>
      <c r="D946" s="23" t="s">
        <v>2171</v>
      </c>
      <c r="E946" s="153" t="s">
        <v>1679</v>
      </c>
      <c r="F946" s="153"/>
      <c r="G946" s="24" t="s">
        <v>29</v>
      </c>
      <c r="H946" s="39">
        <v>1.0029999999999999</v>
      </c>
      <c r="I946" s="40">
        <v>272.04000000000002</v>
      </c>
      <c r="J946" s="40">
        <v>272.85000000000002</v>
      </c>
    </row>
    <row r="947" spans="1:10" x14ac:dyDescent="0.2">
      <c r="A947" s="41"/>
      <c r="B947" s="41"/>
      <c r="C947" s="41"/>
      <c r="D947" s="41"/>
      <c r="E947" s="41" t="s">
        <v>1692</v>
      </c>
      <c r="F947" s="46">
        <v>0.28000000000000003</v>
      </c>
      <c r="G947" s="41" t="s">
        <v>1693</v>
      </c>
      <c r="H947" s="46">
        <v>0</v>
      </c>
      <c r="I947" s="41" t="s">
        <v>1694</v>
      </c>
      <c r="J947" s="46">
        <v>0.28000000000000003</v>
      </c>
    </row>
    <row r="948" spans="1:10" ht="15" thickBot="1" x14ac:dyDescent="0.25">
      <c r="A948" s="41"/>
      <c r="B948" s="41"/>
      <c r="C948" s="41"/>
      <c r="D948" s="41"/>
      <c r="E948" s="41" t="s">
        <v>1695</v>
      </c>
      <c r="F948" s="46">
        <v>78.75</v>
      </c>
      <c r="G948" s="41"/>
      <c r="H948" s="152" t="s">
        <v>1696</v>
      </c>
      <c r="I948" s="152"/>
      <c r="J948" s="46">
        <v>352</v>
      </c>
    </row>
    <row r="949" spans="1:10" ht="0.95" customHeight="1" thickTop="1" x14ac:dyDescent="0.2">
      <c r="A949" s="42"/>
      <c r="B949" s="42"/>
      <c r="C949" s="42"/>
      <c r="D949" s="42"/>
      <c r="E949" s="42"/>
      <c r="F949" s="42"/>
      <c r="G949" s="42"/>
      <c r="H949" s="42"/>
      <c r="I949" s="42"/>
      <c r="J949" s="42"/>
    </row>
    <row r="950" spans="1:10" ht="18" customHeight="1" x14ac:dyDescent="0.2">
      <c r="A950" s="17" t="s">
        <v>1283</v>
      </c>
      <c r="B950" s="16" t="s">
        <v>3</v>
      </c>
      <c r="C950" s="17" t="s">
        <v>4</v>
      </c>
      <c r="D950" s="17" t="s">
        <v>5</v>
      </c>
      <c r="E950" s="151" t="s">
        <v>1547</v>
      </c>
      <c r="F950" s="151"/>
      <c r="G950" s="18" t="s">
        <v>6</v>
      </c>
      <c r="H950" s="16" t="s">
        <v>7</v>
      </c>
      <c r="I950" s="16" t="s">
        <v>8</v>
      </c>
      <c r="J950" s="16" t="s">
        <v>10</v>
      </c>
    </row>
    <row r="951" spans="1:10" ht="26.1" customHeight="1" x14ac:dyDescent="0.2">
      <c r="A951" s="32" t="s">
        <v>1626</v>
      </c>
      <c r="B951" s="33" t="s">
        <v>1284</v>
      </c>
      <c r="C951" s="32" t="s">
        <v>23</v>
      </c>
      <c r="D951" s="32" t="s">
        <v>1285</v>
      </c>
      <c r="E951" s="154">
        <v>107</v>
      </c>
      <c r="F951" s="154"/>
      <c r="G951" s="34" t="s">
        <v>61</v>
      </c>
      <c r="H951" s="35">
        <v>1</v>
      </c>
      <c r="I951" s="36">
        <v>17.920000000000002</v>
      </c>
      <c r="J951" s="36">
        <v>17.920000000000002</v>
      </c>
    </row>
    <row r="952" spans="1:10" ht="24" customHeight="1" x14ac:dyDescent="0.2">
      <c r="A952" s="20" t="s">
        <v>1627</v>
      </c>
      <c r="B952" s="19" t="s">
        <v>1662</v>
      </c>
      <c r="C952" s="20" t="s">
        <v>18</v>
      </c>
      <c r="D952" s="20" t="s">
        <v>1663</v>
      </c>
      <c r="E952" s="155" t="s">
        <v>1639</v>
      </c>
      <c r="F952" s="155"/>
      <c r="G952" s="21" t="s">
        <v>1640</v>
      </c>
      <c r="H952" s="37">
        <v>0.28000000000000003</v>
      </c>
      <c r="I952" s="38">
        <v>19.72</v>
      </c>
      <c r="J952" s="38">
        <v>5.52</v>
      </c>
    </row>
    <row r="953" spans="1:10" ht="26.1" customHeight="1" x14ac:dyDescent="0.2">
      <c r="A953" s="20" t="s">
        <v>1627</v>
      </c>
      <c r="B953" s="19" t="s">
        <v>1660</v>
      </c>
      <c r="C953" s="20" t="s">
        <v>18</v>
      </c>
      <c r="D953" s="20" t="s">
        <v>1661</v>
      </c>
      <c r="E953" s="155" t="s">
        <v>1639</v>
      </c>
      <c r="F953" s="155"/>
      <c r="G953" s="21" t="s">
        <v>1640</v>
      </c>
      <c r="H953" s="37">
        <v>0.28000000000000003</v>
      </c>
      <c r="I953" s="38">
        <v>28.52</v>
      </c>
      <c r="J953" s="38">
        <v>7.98</v>
      </c>
    </row>
    <row r="954" spans="1:10" ht="26.1" customHeight="1" x14ac:dyDescent="0.2">
      <c r="A954" s="23" t="s">
        <v>1676</v>
      </c>
      <c r="B954" s="22" t="s">
        <v>2172</v>
      </c>
      <c r="C954" s="23" t="s">
        <v>1631</v>
      </c>
      <c r="D954" s="23" t="s">
        <v>2173</v>
      </c>
      <c r="E954" s="153" t="s">
        <v>1679</v>
      </c>
      <c r="F954" s="153"/>
      <c r="G954" s="24" t="s">
        <v>61</v>
      </c>
      <c r="H954" s="39">
        <v>1</v>
      </c>
      <c r="I954" s="40">
        <v>0.98</v>
      </c>
      <c r="J954" s="40">
        <v>0.98</v>
      </c>
    </row>
    <row r="955" spans="1:10" ht="26.1" customHeight="1" x14ac:dyDescent="0.2">
      <c r="A955" s="23" t="s">
        <v>1676</v>
      </c>
      <c r="B955" s="22" t="s">
        <v>2174</v>
      </c>
      <c r="C955" s="23" t="s">
        <v>1631</v>
      </c>
      <c r="D955" s="23" t="s">
        <v>2175</v>
      </c>
      <c r="E955" s="153" t="s">
        <v>1679</v>
      </c>
      <c r="F955" s="153"/>
      <c r="G955" s="24" t="s">
        <v>61</v>
      </c>
      <c r="H955" s="39">
        <v>1</v>
      </c>
      <c r="I955" s="40">
        <v>2.11</v>
      </c>
      <c r="J955" s="40">
        <v>2.11</v>
      </c>
    </row>
    <row r="956" spans="1:10" ht="39" customHeight="1" x14ac:dyDescent="0.2">
      <c r="A956" s="23" t="s">
        <v>1676</v>
      </c>
      <c r="B956" s="22" t="s">
        <v>2162</v>
      </c>
      <c r="C956" s="23" t="s">
        <v>18</v>
      </c>
      <c r="D956" s="23" t="s">
        <v>2163</v>
      </c>
      <c r="E956" s="153" t="s">
        <v>1679</v>
      </c>
      <c r="F956" s="153"/>
      <c r="G956" s="24" t="s">
        <v>25</v>
      </c>
      <c r="H956" s="39">
        <v>0.06</v>
      </c>
      <c r="I956" s="40">
        <v>22.23</v>
      </c>
      <c r="J956" s="40">
        <v>1.33</v>
      </c>
    </row>
    <row r="957" spans="1:10" x14ac:dyDescent="0.2">
      <c r="A957" s="41"/>
      <c r="B957" s="41"/>
      <c r="C957" s="41"/>
      <c r="D957" s="41"/>
      <c r="E957" s="41" t="s">
        <v>1692</v>
      </c>
      <c r="F957" s="46">
        <v>10.32</v>
      </c>
      <c r="G957" s="41" t="s">
        <v>1693</v>
      </c>
      <c r="H957" s="46">
        <v>0</v>
      </c>
      <c r="I957" s="41" t="s">
        <v>1694</v>
      </c>
      <c r="J957" s="46">
        <v>10.32</v>
      </c>
    </row>
    <row r="958" spans="1:10" ht="15" thickBot="1" x14ac:dyDescent="0.25">
      <c r="A958" s="41"/>
      <c r="B958" s="41"/>
      <c r="C958" s="41"/>
      <c r="D958" s="41"/>
      <c r="E958" s="41" t="s">
        <v>1695</v>
      </c>
      <c r="F958" s="46">
        <v>5.16</v>
      </c>
      <c r="G958" s="41"/>
      <c r="H958" s="152" t="s">
        <v>1696</v>
      </c>
      <c r="I958" s="152"/>
      <c r="J958" s="46">
        <v>23.08</v>
      </c>
    </row>
    <row r="959" spans="1:10" ht="0.95" customHeight="1" thickTop="1" x14ac:dyDescent="0.2">
      <c r="A959" s="42"/>
      <c r="B959" s="42"/>
      <c r="C959" s="42"/>
      <c r="D959" s="42"/>
      <c r="E959" s="42"/>
      <c r="F959" s="42"/>
      <c r="G959" s="42"/>
      <c r="H959" s="42"/>
      <c r="I959" s="42"/>
      <c r="J959" s="42"/>
    </row>
    <row r="960" spans="1:10" ht="18" customHeight="1" x14ac:dyDescent="0.2">
      <c r="A960" s="17" t="s">
        <v>1309</v>
      </c>
      <c r="B960" s="16" t="s">
        <v>3</v>
      </c>
      <c r="C960" s="17" t="s">
        <v>4</v>
      </c>
      <c r="D960" s="17" t="s">
        <v>5</v>
      </c>
      <c r="E960" s="151" t="s">
        <v>1547</v>
      </c>
      <c r="F960" s="151"/>
      <c r="G960" s="18" t="s">
        <v>6</v>
      </c>
      <c r="H960" s="16" t="s">
        <v>7</v>
      </c>
      <c r="I960" s="16" t="s">
        <v>8</v>
      </c>
      <c r="J960" s="16" t="s">
        <v>10</v>
      </c>
    </row>
    <row r="961" spans="1:10" ht="26.1" customHeight="1" x14ac:dyDescent="0.2">
      <c r="A961" s="32" t="s">
        <v>1626</v>
      </c>
      <c r="B961" s="33" t="s">
        <v>1310</v>
      </c>
      <c r="C961" s="32" t="s">
        <v>23</v>
      </c>
      <c r="D961" s="32" t="s">
        <v>1311</v>
      </c>
      <c r="E961" s="154">
        <v>107</v>
      </c>
      <c r="F961" s="154"/>
      <c r="G961" s="34" t="s">
        <v>61</v>
      </c>
      <c r="H961" s="35">
        <v>1</v>
      </c>
      <c r="I961" s="36">
        <v>25.35</v>
      </c>
      <c r="J961" s="36">
        <v>25.35</v>
      </c>
    </row>
    <row r="962" spans="1:10" ht="26.1" customHeight="1" x14ac:dyDescent="0.2">
      <c r="A962" s="20" t="s">
        <v>1627</v>
      </c>
      <c r="B962" s="19" t="s">
        <v>1660</v>
      </c>
      <c r="C962" s="20" t="s">
        <v>18</v>
      </c>
      <c r="D962" s="20" t="s">
        <v>1661</v>
      </c>
      <c r="E962" s="155" t="s">
        <v>1639</v>
      </c>
      <c r="F962" s="155"/>
      <c r="G962" s="21" t="s">
        <v>1640</v>
      </c>
      <c r="H962" s="37">
        <v>0.23</v>
      </c>
      <c r="I962" s="38">
        <v>28.52</v>
      </c>
      <c r="J962" s="38">
        <v>6.55</v>
      </c>
    </row>
    <row r="963" spans="1:10" ht="24" customHeight="1" x14ac:dyDescent="0.2">
      <c r="A963" s="20" t="s">
        <v>1627</v>
      </c>
      <c r="B963" s="19" t="s">
        <v>1662</v>
      </c>
      <c r="C963" s="20" t="s">
        <v>18</v>
      </c>
      <c r="D963" s="20" t="s">
        <v>1663</v>
      </c>
      <c r="E963" s="155" t="s">
        <v>1639</v>
      </c>
      <c r="F963" s="155"/>
      <c r="G963" s="21" t="s">
        <v>1640</v>
      </c>
      <c r="H963" s="37">
        <v>0.23</v>
      </c>
      <c r="I963" s="38">
        <v>19.72</v>
      </c>
      <c r="J963" s="38">
        <v>4.53</v>
      </c>
    </row>
    <row r="964" spans="1:10" ht="26.1" customHeight="1" x14ac:dyDescent="0.2">
      <c r="A964" s="23" t="s">
        <v>1676</v>
      </c>
      <c r="B964" s="22" t="s">
        <v>2176</v>
      </c>
      <c r="C964" s="23" t="s">
        <v>18</v>
      </c>
      <c r="D964" s="23" t="s">
        <v>2177</v>
      </c>
      <c r="E964" s="153" t="s">
        <v>1679</v>
      </c>
      <c r="F964" s="153"/>
      <c r="G964" s="24" t="s">
        <v>25</v>
      </c>
      <c r="H964" s="39">
        <v>1</v>
      </c>
      <c r="I964" s="40">
        <v>9.68</v>
      </c>
      <c r="J964" s="40">
        <v>9.68</v>
      </c>
    </row>
    <row r="965" spans="1:10" ht="24" customHeight="1" x14ac:dyDescent="0.2">
      <c r="A965" s="23" t="s">
        <v>1676</v>
      </c>
      <c r="B965" s="22" t="s">
        <v>2118</v>
      </c>
      <c r="C965" s="23" t="s">
        <v>1631</v>
      </c>
      <c r="D965" s="23" t="s">
        <v>2119</v>
      </c>
      <c r="E965" s="153" t="s">
        <v>1679</v>
      </c>
      <c r="F965" s="153"/>
      <c r="G965" s="24" t="s">
        <v>1841</v>
      </c>
      <c r="H965" s="39">
        <v>0.04</v>
      </c>
      <c r="I965" s="40">
        <v>69.739999999999995</v>
      </c>
      <c r="J965" s="40">
        <v>2.78</v>
      </c>
    </row>
    <row r="966" spans="1:10" ht="24" customHeight="1" x14ac:dyDescent="0.2">
      <c r="A966" s="23" t="s">
        <v>1676</v>
      </c>
      <c r="B966" s="22" t="s">
        <v>2116</v>
      </c>
      <c r="C966" s="23" t="s">
        <v>1631</v>
      </c>
      <c r="D966" s="23" t="s">
        <v>2117</v>
      </c>
      <c r="E966" s="153" t="s">
        <v>1679</v>
      </c>
      <c r="F966" s="153"/>
      <c r="G966" s="24" t="s">
        <v>1729</v>
      </c>
      <c r="H966" s="39">
        <v>2.5000000000000001E-2</v>
      </c>
      <c r="I966" s="40">
        <v>72.41</v>
      </c>
      <c r="J966" s="40">
        <v>1.81</v>
      </c>
    </row>
    <row r="967" spans="1:10" x14ac:dyDescent="0.2">
      <c r="A967" s="41"/>
      <c r="B967" s="41"/>
      <c r="C967" s="41"/>
      <c r="D967" s="41"/>
      <c r="E967" s="41" t="s">
        <v>1692</v>
      </c>
      <c r="F967" s="46">
        <v>8.4700000000000006</v>
      </c>
      <c r="G967" s="41" t="s">
        <v>1693</v>
      </c>
      <c r="H967" s="46">
        <v>0</v>
      </c>
      <c r="I967" s="41" t="s">
        <v>1694</v>
      </c>
      <c r="J967" s="46">
        <v>8.4700000000000006</v>
      </c>
    </row>
    <row r="968" spans="1:10" ht="15" thickBot="1" x14ac:dyDescent="0.25">
      <c r="A968" s="41"/>
      <c r="B968" s="41"/>
      <c r="C968" s="41"/>
      <c r="D968" s="41"/>
      <c r="E968" s="41" t="s">
        <v>1695</v>
      </c>
      <c r="F968" s="46">
        <v>7.3</v>
      </c>
      <c r="G968" s="41"/>
      <c r="H968" s="152" t="s">
        <v>1696</v>
      </c>
      <c r="I968" s="152"/>
      <c r="J968" s="46">
        <v>32.65</v>
      </c>
    </row>
    <row r="969" spans="1:10" ht="0.95" customHeight="1" thickTop="1" x14ac:dyDescent="0.2">
      <c r="A969" s="42"/>
      <c r="B969" s="42"/>
      <c r="C969" s="42"/>
      <c r="D969" s="42"/>
      <c r="E969" s="42"/>
      <c r="F969" s="42"/>
      <c r="G969" s="42"/>
      <c r="H969" s="42"/>
      <c r="I969" s="42"/>
      <c r="J969" s="42"/>
    </row>
    <row r="970" spans="1:10" ht="18" customHeight="1" x14ac:dyDescent="0.2">
      <c r="A970" s="17" t="s">
        <v>1313</v>
      </c>
      <c r="B970" s="16" t="s">
        <v>3</v>
      </c>
      <c r="C970" s="17" t="s">
        <v>4</v>
      </c>
      <c r="D970" s="17" t="s">
        <v>5</v>
      </c>
      <c r="E970" s="151" t="s">
        <v>1547</v>
      </c>
      <c r="F970" s="151"/>
      <c r="G970" s="18" t="s">
        <v>6</v>
      </c>
      <c r="H970" s="16" t="s">
        <v>7</v>
      </c>
      <c r="I970" s="16" t="s">
        <v>8</v>
      </c>
      <c r="J970" s="16" t="s">
        <v>10</v>
      </c>
    </row>
    <row r="971" spans="1:10" ht="51.95" customHeight="1" x14ac:dyDescent="0.2">
      <c r="A971" s="32" t="s">
        <v>1626</v>
      </c>
      <c r="B971" s="33" t="s">
        <v>1314</v>
      </c>
      <c r="C971" s="32" t="s">
        <v>23</v>
      </c>
      <c r="D971" s="32" t="s">
        <v>1315</v>
      </c>
      <c r="E971" s="154" t="s">
        <v>1591</v>
      </c>
      <c r="F971" s="154"/>
      <c r="G971" s="34" t="s">
        <v>25</v>
      </c>
      <c r="H971" s="35">
        <v>1</v>
      </c>
      <c r="I971" s="36">
        <v>6869.06</v>
      </c>
      <c r="J971" s="36">
        <v>6869.06</v>
      </c>
    </row>
    <row r="972" spans="1:10" ht="39" customHeight="1" x14ac:dyDescent="0.2">
      <c r="A972" s="20" t="s">
        <v>1627</v>
      </c>
      <c r="B972" s="19" t="s">
        <v>2178</v>
      </c>
      <c r="C972" s="20" t="s">
        <v>18</v>
      </c>
      <c r="D972" s="20" t="s">
        <v>2179</v>
      </c>
      <c r="E972" s="155" t="s">
        <v>2129</v>
      </c>
      <c r="F972" s="155"/>
      <c r="G972" s="21" t="s">
        <v>37</v>
      </c>
      <c r="H972" s="37">
        <v>1.5640000000000001</v>
      </c>
      <c r="I972" s="38">
        <v>183.24</v>
      </c>
      <c r="J972" s="38">
        <v>286.58</v>
      </c>
    </row>
    <row r="973" spans="1:10" ht="39" customHeight="1" x14ac:dyDescent="0.2">
      <c r="A973" s="20" t="s">
        <v>1627</v>
      </c>
      <c r="B973" s="19" t="s">
        <v>2180</v>
      </c>
      <c r="C973" s="20" t="s">
        <v>18</v>
      </c>
      <c r="D973" s="20" t="s">
        <v>2181</v>
      </c>
      <c r="E973" s="155" t="s">
        <v>2182</v>
      </c>
      <c r="F973" s="155"/>
      <c r="G973" s="21" t="s">
        <v>37</v>
      </c>
      <c r="H973" s="37">
        <v>0.52900000000000003</v>
      </c>
      <c r="I973" s="38">
        <v>2163.92</v>
      </c>
      <c r="J973" s="38">
        <v>1144.71</v>
      </c>
    </row>
    <row r="974" spans="1:10" ht="39" customHeight="1" x14ac:dyDescent="0.2">
      <c r="A974" s="20" t="s">
        <v>1627</v>
      </c>
      <c r="B974" s="19" t="s">
        <v>2120</v>
      </c>
      <c r="C974" s="20" t="s">
        <v>18</v>
      </c>
      <c r="D974" s="20" t="s">
        <v>2121</v>
      </c>
      <c r="E974" s="155" t="s">
        <v>1578</v>
      </c>
      <c r="F974" s="155"/>
      <c r="G974" s="21" t="s">
        <v>37</v>
      </c>
      <c r="H974" s="37">
        <v>0.152</v>
      </c>
      <c r="I974" s="38">
        <v>563.46</v>
      </c>
      <c r="J974" s="38">
        <v>85.64</v>
      </c>
    </row>
    <row r="975" spans="1:10" ht="24" customHeight="1" x14ac:dyDescent="0.2">
      <c r="A975" s="20" t="s">
        <v>1627</v>
      </c>
      <c r="B975" s="19" t="s">
        <v>1713</v>
      </c>
      <c r="C975" s="20" t="s">
        <v>18</v>
      </c>
      <c r="D975" s="20" t="s">
        <v>1714</v>
      </c>
      <c r="E975" s="155" t="s">
        <v>1639</v>
      </c>
      <c r="F975" s="155"/>
      <c r="G975" s="21" t="s">
        <v>1640</v>
      </c>
      <c r="H975" s="37">
        <v>4.2300000000000004</v>
      </c>
      <c r="I975" s="38">
        <v>24.41</v>
      </c>
      <c r="J975" s="38">
        <v>103.25</v>
      </c>
    </row>
    <row r="976" spans="1:10" ht="24" customHeight="1" x14ac:dyDescent="0.2">
      <c r="A976" s="20" t="s">
        <v>1627</v>
      </c>
      <c r="B976" s="19" t="s">
        <v>1662</v>
      </c>
      <c r="C976" s="20" t="s">
        <v>18</v>
      </c>
      <c r="D976" s="20" t="s">
        <v>1663</v>
      </c>
      <c r="E976" s="155" t="s">
        <v>1639</v>
      </c>
      <c r="F976" s="155"/>
      <c r="G976" s="21" t="s">
        <v>1640</v>
      </c>
      <c r="H976" s="37">
        <v>3.32</v>
      </c>
      <c r="I976" s="38">
        <v>19.72</v>
      </c>
      <c r="J976" s="38">
        <v>65.47</v>
      </c>
    </row>
    <row r="977" spans="1:10" ht="65.099999999999994" customHeight="1" x14ac:dyDescent="0.2">
      <c r="A977" s="20" t="s">
        <v>1627</v>
      </c>
      <c r="B977" s="19" t="s">
        <v>2125</v>
      </c>
      <c r="C977" s="20" t="s">
        <v>18</v>
      </c>
      <c r="D977" s="20" t="s">
        <v>2126</v>
      </c>
      <c r="E977" s="155" t="s">
        <v>1706</v>
      </c>
      <c r="F977" s="155"/>
      <c r="G977" s="21" t="s">
        <v>1707</v>
      </c>
      <c r="H977" s="37">
        <v>1.72</v>
      </c>
      <c r="I977" s="38">
        <v>56.02</v>
      </c>
      <c r="J977" s="38">
        <v>96.35</v>
      </c>
    </row>
    <row r="978" spans="1:10" ht="65.099999999999994" customHeight="1" x14ac:dyDescent="0.2">
      <c r="A978" s="20" t="s">
        <v>1627</v>
      </c>
      <c r="B978" s="19" t="s">
        <v>2130</v>
      </c>
      <c r="C978" s="20" t="s">
        <v>18</v>
      </c>
      <c r="D978" s="20" t="s">
        <v>2131</v>
      </c>
      <c r="E978" s="155" t="s">
        <v>1706</v>
      </c>
      <c r="F978" s="155"/>
      <c r="G978" s="21" t="s">
        <v>1712</v>
      </c>
      <c r="H978" s="37">
        <v>0.84</v>
      </c>
      <c r="I978" s="38">
        <v>138.69999999999999</v>
      </c>
      <c r="J978" s="38">
        <v>116.5</v>
      </c>
    </row>
    <row r="979" spans="1:10" ht="39" customHeight="1" x14ac:dyDescent="0.2">
      <c r="A979" s="23" t="s">
        <v>1676</v>
      </c>
      <c r="B979" s="22" t="s">
        <v>2185</v>
      </c>
      <c r="C979" s="23" t="s">
        <v>18</v>
      </c>
      <c r="D979" s="23" t="s">
        <v>2186</v>
      </c>
      <c r="E979" s="153" t="s">
        <v>1679</v>
      </c>
      <c r="F979" s="153"/>
      <c r="G979" s="24" t="s">
        <v>25</v>
      </c>
      <c r="H979" s="39">
        <v>7</v>
      </c>
      <c r="I979" s="40">
        <v>710.08</v>
      </c>
      <c r="J979" s="40">
        <v>4970.5600000000004</v>
      </c>
    </row>
    <row r="980" spans="1:10" x14ac:dyDescent="0.2">
      <c r="A980" s="41"/>
      <c r="B980" s="41"/>
      <c r="C980" s="41"/>
      <c r="D980" s="41"/>
      <c r="E980" s="41" t="s">
        <v>1692</v>
      </c>
      <c r="F980" s="46">
        <v>479</v>
      </c>
      <c r="G980" s="41" t="s">
        <v>1693</v>
      </c>
      <c r="H980" s="46">
        <v>0</v>
      </c>
      <c r="I980" s="41" t="s">
        <v>1694</v>
      </c>
      <c r="J980" s="46">
        <v>479</v>
      </c>
    </row>
    <row r="981" spans="1:10" ht="15" thickBot="1" x14ac:dyDescent="0.25">
      <c r="A981" s="41"/>
      <c r="B981" s="41"/>
      <c r="C981" s="41"/>
      <c r="D981" s="41"/>
      <c r="E981" s="41" t="s">
        <v>1695</v>
      </c>
      <c r="F981" s="46">
        <v>1979.66</v>
      </c>
      <c r="G981" s="41"/>
      <c r="H981" s="152" t="s">
        <v>1696</v>
      </c>
      <c r="I981" s="152"/>
      <c r="J981" s="46">
        <v>8848.7199999999993</v>
      </c>
    </row>
    <row r="982" spans="1:10" ht="0.95" customHeight="1" thickTop="1" x14ac:dyDescent="0.2">
      <c r="A982" s="42"/>
      <c r="B982" s="42"/>
      <c r="C982" s="42"/>
      <c r="D982" s="42"/>
      <c r="E982" s="42"/>
      <c r="F982" s="42"/>
      <c r="G982" s="42"/>
      <c r="H982" s="42"/>
      <c r="I982" s="42"/>
      <c r="J982" s="42"/>
    </row>
    <row r="983" spans="1:10" ht="18" customHeight="1" x14ac:dyDescent="0.2">
      <c r="A983" s="17" t="s">
        <v>1316</v>
      </c>
      <c r="B983" s="16" t="s">
        <v>3</v>
      </c>
      <c r="C983" s="17" t="s">
        <v>4</v>
      </c>
      <c r="D983" s="17" t="s">
        <v>5</v>
      </c>
      <c r="E983" s="151" t="s">
        <v>1547</v>
      </c>
      <c r="F983" s="151"/>
      <c r="G983" s="18" t="s">
        <v>6</v>
      </c>
      <c r="H983" s="16" t="s">
        <v>7</v>
      </c>
      <c r="I983" s="16" t="s">
        <v>8</v>
      </c>
      <c r="J983" s="16" t="s">
        <v>10</v>
      </c>
    </row>
    <row r="984" spans="1:10" ht="51.95" customHeight="1" x14ac:dyDescent="0.2">
      <c r="A984" s="32" t="s">
        <v>1626</v>
      </c>
      <c r="B984" s="33" t="s">
        <v>1317</v>
      </c>
      <c r="C984" s="32" t="s">
        <v>23</v>
      </c>
      <c r="D984" s="32" t="s">
        <v>1318</v>
      </c>
      <c r="E984" s="154" t="s">
        <v>1591</v>
      </c>
      <c r="F984" s="154"/>
      <c r="G984" s="34" t="s">
        <v>25</v>
      </c>
      <c r="H984" s="35">
        <v>1</v>
      </c>
      <c r="I984" s="36">
        <v>3992.35</v>
      </c>
      <c r="J984" s="36">
        <v>3992.35</v>
      </c>
    </row>
    <row r="985" spans="1:10" ht="39" customHeight="1" x14ac:dyDescent="0.2">
      <c r="A985" s="20" t="s">
        <v>1627</v>
      </c>
      <c r="B985" s="19" t="s">
        <v>2120</v>
      </c>
      <c r="C985" s="20" t="s">
        <v>18</v>
      </c>
      <c r="D985" s="20" t="s">
        <v>2121</v>
      </c>
      <c r="E985" s="155" t="s">
        <v>1578</v>
      </c>
      <c r="F985" s="155"/>
      <c r="G985" s="21" t="s">
        <v>37</v>
      </c>
      <c r="H985" s="37">
        <v>8.6999999999999994E-2</v>
      </c>
      <c r="I985" s="38">
        <v>563.46</v>
      </c>
      <c r="J985" s="38">
        <v>49.02</v>
      </c>
    </row>
    <row r="986" spans="1:10" ht="24" customHeight="1" x14ac:dyDescent="0.2">
      <c r="A986" s="20" t="s">
        <v>1627</v>
      </c>
      <c r="B986" s="19" t="s">
        <v>1662</v>
      </c>
      <c r="C986" s="20" t="s">
        <v>18</v>
      </c>
      <c r="D986" s="20" t="s">
        <v>1663</v>
      </c>
      <c r="E986" s="155" t="s">
        <v>1639</v>
      </c>
      <c r="F986" s="155"/>
      <c r="G986" s="21" t="s">
        <v>1640</v>
      </c>
      <c r="H986" s="37">
        <v>1.9</v>
      </c>
      <c r="I986" s="38">
        <v>19.72</v>
      </c>
      <c r="J986" s="38">
        <v>37.46</v>
      </c>
    </row>
    <row r="987" spans="1:10" ht="39" customHeight="1" x14ac:dyDescent="0.2">
      <c r="A987" s="20" t="s">
        <v>1627</v>
      </c>
      <c r="B987" s="19" t="s">
        <v>2183</v>
      </c>
      <c r="C987" s="20" t="s">
        <v>18</v>
      </c>
      <c r="D987" s="20" t="s">
        <v>2184</v>
      </c>
      <c r="E987" s="155" t="s">
        <v>2182</v>
      </c>
      <c r="F987" s="155"/>
      <c r="G987" s="21" t="s">
        <v>37</v>
      </c>
      <c r="H987" s="37">
        <v>2.3154000000000001E-2</v>
      </c>
      <c r="I987" s="38">
        <v>3934.97</v>
      </c>
      <c r="J987" s="38">
        <v>91.11</v>
      </c>
    </row>
    <row r="988" spans="1:10" ht="65.099999999999994" customHeight="1" x14ac:dyDescent="0.2">
      <c r="A988" s="20" t="s">
        <v>1627</v>
      </c>
      <c r="B988" s="19" t="s">
        <v>2130</v>
      </c>
      <c r="C988" s="20" t="s">
        <v>18</v>
      </c>
      <c r="D988" s="20" t="s">
        <v>2131</v>
      </c>
      <c r="E988" s="155" t="s">
        <v>1706</v>
      </c>
      <c r="F988" s="155"/>
      <c r="G988" s="21" t="s">
        <v>1712</v>
      </c>
      <c r="H988" s="37">
        <v>0.56000000000000005</v>
      </c>
      <c r="I988" s="38">
        <v>138.69999999999999</v>
      </c>
      <c r="J988" s="38">
        <v>77.67</v>
      </c>
    </row>
    <row r="989" spans="1:10" ht="39" customHeight="1" x14ac:dyDescent="0.2">
      <c r="A989" s="20" t="s">
        <v>1627</v>
      </c>
      <c r="B989" s="19" t="s">
        <v>2180</v>
      </c>
      <c r="C989" s="20" t="s">
        <v>18</v>
      </c>
      <c r="D989" s="20" t="s">
        <v>2181</v>
      </c>
      <c r="E989" s="155" t="s">
        <v>2182</v>
      </c>
      <c r="F989" s="155"/>
      <c r="G989" s="21" t="s">
        <v>37</v>
      </c>
      <c r="H989" s="37">
        <v>0.251</v>
      </c>
      <c r="I989" s="38">
        <v>2163.92</v>
      </c>
      <c r="J989" s="38">
        <v>543.14</v>
      </c>
    </row>
    <row r="990" spans="1:10" ht="65.099999999999994" customHeight="1" x14ac:dyDescent="0.2">
      <c r="A990" s="20" t="s">
        <v>1627</v>
      </c>
      <c r="B990" s="19" t="s">
        <v>2125</v>
      </c>
      <c r="C990" s="20" t="s">
        <v>18</v>
      </c>
      <c r="D990" s="20" t="s">
        <v>2126</v>
      </c>
      <c r="E990" s="155" t="s">
        <v>1706</v>
      </c>
      <c r="F990" s="155"/>
      <c r="G990" s="21" t="s">
        <v>1707</v>
      </c>
      <c r="H990" s="37">
        <v>1.1499999999999999</v>
      </c>
      <c r="I990" s="38">
        <v>56.02</v>
      </c>
      <c r="J990" s="38">
        <v>64.42</v>
      </c>
    </row>
    <row r="991" spans="1:10" ht="24" customHeight="1" x14ac:dyDescent="0.2">
      <c r="A991" s="20" t="s">
        <v>1627</v>
      </c>
      <c r="B991" s="19" t="s">
        <v>1713</v>
      </c>
      <c r="C991" s="20" t="s">
        <v>18</v>
      </c>
      <c r="D991" s="20" t="s">
        <v>1714</v>
      </c>
      <c r="E991" s="155" t="s">
        <v>1639</v>
      </c>
      <c r="F991" s="155"/>
      <c r="G991" s="21" t="s">
        <v>1640</v>
      </c>
      <c r="H991" s="37">
        <v>2.42</v>
      </c>
      <c r="I991" s="38">
        <v>24.41</v>
      </c>
      <c r="J991" s="38">
        <v>59.07</v>
      </c>
    </row>
    <row r="992" spans="1:10" ht="39" customHeight="1" x14ac:dyDescent="0.2">
      <c r="A992" s="20" t="s">
        <v>1627</v>
      </c>
      <c r="B992" s="19" t="s">
        <v>2178</v>
      </c>
      <c r="C992" s="20" t="s">
        <v>18</v>
      </c>
      <c r="D992" s="20" t="s">
        <v>2179</v>
      </c>
      <c r="E992" s="155" t="s">
        <v>2129</v>
      </c>
      <c r="F992" s="155"/>
      <c r="G992" s="21" t="s">
        <v>37</v>
      </c>
      <c r="H992" s="37">
        <v>1.256</v>
      </c>
      <c r="I992" s="38">
        <v>183.24</v>
      </c>
      <c r="J992" s="38">
        <v>230.14</v>
      </c>
    </row>
    <row r="993" spans="1:10" ht="39" customHeight="1" x14ac:dyDescent="0.2">
      <c r="A993" s="23" t="s">
        <v>1676</v>
      </c>
      <c r="B993" s="22" t="s">
        <v>2185</v>
      </c>
      <c r="C993" s="23" t="s">
        <v>18</v>
      </c>
      <c r="D993" s="23" t="s">
        <v>2186</v>
      </c>
      <c r="E993" s="153" t="s">
        <v>1679</v>
      </c>
      <c r="F993" s="153"/>
      <c r="G993" s="24" t="s">
        <v>25</v>
      </c>
      <c r="H993" s="39">
        <v>4</v>
      </c>
      <c r="I993" s="40">
        <v>710.08</v>
      </c>
      <c r="J993" s="40">
        <v>2840.32</v>
      </c>
    </row>
    <row r="994" spans="1:10" x14ac:dyDescent="0.2">
      <c r="A994" s="41"/>
      <c r="B994" s="41"/>
      <c r="C994" s="41"/>
      <c r="D994" s="41"/>
      <c r="E994" s="41" t="s">
        <v>1692</v>
      </c>
      <c r="F994" s="46">
        <v>301.82</v>
      </c>
      <c r="G994" s="41" t="s">
        <v>1693</v>
      </c>
      <c r="H994" s="46">
        <v>0</v>
      </c>
      <c r="I994" s="41" t="s">
        <v>1694</v>
      </c>
      <c r="J994" s="46">
        <v>301.82</v>
      </c>
    </row>
    <row r="995" spans="1:10" ht="15" thickBot="1" x14ac:dyDescent="0.25">
      <c r="A995" s="41"/>
      <c r="B995" s="41"/>
      <c r="C995" s="41"/>
      <c r="D995" s="41"/>
      <c r="E995" s="41" t="s">
        <v>1695</v>
      </c>
      <c r="F995" s="46">
        <v>1150.5899999999999</v>
      </c>
      <c r="G995" s="41"/>
      <c r="H995" s="152" t="s">
        <v>1696</v>
      </c>
      <c r="I995" s="152"/>
      <c r="J995" s="46">
        <v>5142.9399999999996</v>
      </c>
    </row>
    <row r="996" spans="1:10" ht="0.95" customHeight="1" thickTop="1" x14ac:dyDescent="0.2">
      <c r="A996" s="42"/>
      <c r="B996" s="42"/>
      <c r="C996" s="42"/>
      <c r="D996" s="42"/>
      <c r="E996" s="42"/>
      <c r="F996" s="42"/>
      <c r="G996" s="42"/>
      <c r="H996" s="42"/>
      <c r="I996" s="42"/>
      <c r="J996" s="42"/>
    </row>
    <row r="997" spans="1:10" ht="18" customHeight="1" x14ac:dyDescent="0.2">
      <c r="A997" s="17" t="s">
        <v>1319</v>
      </c>
      <c r="B997" s="16" t="s">
        <v>3</v>
      </c>
      <c r="C997" s="17" t="s">
        <v>4</v>
      </c>
      <c r="D997" s="17" t="s">
        <v>5</v>
      </c>
      <c r="E997" s="151" t="s">
        <v>1547</v>
      </c>
      <c r="F997" s="151"/>
      <c r="G997" s="18" t="s">
        <v>6</v>
      </c>
      <c r="H997" s="16" t="s">
        <v>7</v>
      </c>
      <c r="I997" s="16" t="s">
        <v>8</v>
      </c>
      <c r="J997" s="16" t="s">
        <v>10</v>
      </c>
    </row>
    <row r="998" spans="1:10" ht="51.95" customHeight="1" x14ac:dyDescent="0.2">
      <c r="A998" s="32" t="s">
        <v>1626</v>
      </c>
      <c r="B998" s="33" t="s">
        <v>1320</v>
      </c>
      <c r="C998" s="32" t="s">
        <v>23</v>
      </c>
      <c r="D998" s="32" t="s">
        <v>1321</v>
      </c>
      <c r="E998" s="154" t="s">
        <v>1591</v>
      </c>
      <c r="F998" s="154"/>
      <c r="G998" s="34" t="s">
        <v>25</v>
      </c>
      <c r="H998" s="35">
        <v>1</v>
      </c>
      <c r="I998" s="36">
        <v>4159.1499999999996</v>
      </c>
      <c r="J998" s="36">
        <v>4159.1499999999996</v>
      </c>
    </row>
    <row r="999" spans="1:10" ht="39" customHeight="1" x14ac:dyDescent="0.2">
      <c r="A999" s="20" t="s">
        <v>1627</v>
      </c>
      <c r="B999" s="19" t="s">
        <v>2178</v>
      </c>
      <c r="C999" s="20" t="s">
        <v>18</v>
      </c>
      <c r="D999" s="20" t="s">
        <v>2179</v>
      </c>
      <c r="E999" s="155" t="s">
        <v>2129</v>
      </c>
      <c r="F999" s="155"/>
      <c r="G999" s="21" t="s">
        <v>37</v>
      </c>
      <c r="H999" s="37">
        <v>1.5640000000000001</v>
      </c>
      <c r="I999" s="38">
        <v>183.24</v>
      </c>
      <c r="J999" s="38">
        <v>286.58</v>
      </c>
    </row>
    <row r="1000" spans="1:10" ht="39" customHeight="1" x14ac:dyDescent="0.2">
      <c r="A1000" s="20" t="s">
        <v>1627</v>
      </c>
      <c r="B1000" s="19" t="s">
        <v>2180</v>
      </c>
      <c r="C1000" s="20" t="s">
        <v>18</v>
      </c>
      <c r="D1000" s="20" t="s">
        <v>2181</v>
      </c>
      <c r="E1000" s="155" t="s">
        <v>2182</v>
      </c>
      <c r="F1000" s="155"/>
      <c r="G1000" s="21" t="s">
        <v>37</v>
      </c>
      <c r="H1000" s="37">
        <v>0.30199999999999999</v>
      </c>
      <c r="I1000" s="38">
        <v>2163.92</v>
      </c>
      <c r="J1000" s="38">
        <v>653.5</v>
      </c>
    </row>
    <row r="1001" spans="1:10" ht="39" customHeight="1" x14ac:dyDescent="0.2">
      <c r="A1001" s="20" t="s">
        <v>1627</v>
      </c>
      <c r="B1001" s="19" t="s">
        <v>2120</v>
      </c>
      <c r="C1001" s="20" t="s">
        <v>18</v>
      </c>
      <c r="D1001" s="20" t="s">
        <v>2121</v>
      </c>
      <c r="E1001" s="155" t="s">
        <v>1578</v>
      </c>
      <c r="F1001" s="155"/>
      <c r="G1001" s="21" t="s">
        <v>37</v>
      </c>
      <c r="H1001" s="37">
        <v>8.6999999999999994E-2</v>
      </c>
      <c r="I1001" s="38">
        <v>563.46</v>
      </c>
      <c r="J1001" s="38">
        <v>49.02</v>
      </c>
    </row>
    <row r="1002" spans="1:10" ht="65.099999999999994" customHeight="1" x14ac:dyDescent="0.2">
      <c r="A1002" s="20" t="s">
        <v>1627</v>
      </c>
      <c r="B1002" s="19" t="s">
        <v>2130</v>
      </c>
      <c r="C1002" s="20" t="s">
        <v>18</v>
      </c>
      <c r="D1002" s="20" t="s">
        <v>2131</v>
      </c>
      <c r="E1002" s="155" t="s">
        <v>1706</v>
      </c>
      <c r="F1002" s="155"/>
      <c r="G1002" s="21" t="s">
        <v>1712</v>
      </c>
      <c r="H1002" s="37">
        <v>0.56000000000000005</v>
      </c>
      <c r="I1002" s="38">
        <v>138.69999999999999</v>
      </c>
      <c r="J1002" s="38">
        <v>77.67</v>
      </c>
    </row>
    <row r="1003" spans="1:10" ht="65.099999999999994" customHeight="1" x14ac:dyDescent="0.2">
      <c r="A1003" s="20" t="s">
        <v>1627</v>
      </c>
      <c r="B1003" s="19" t="s">
        <v>2125</v>
      </c>
      <c r="C1003" s="20" t="s">
        <v>18</v>
      </c>
      <c r="D1003" s="20" t="s">
        <v>2126</v>
      </c>
      <c r="E1003" s="155" t="s">
        <v>1706</v>
      </c>
      <c r="F1003" s="155"/>
      <c r="G1003" s="21" t="s">
        <v>1707</v>
      </c>
      <c r="H1003" s="37">
        <v>1.1499999999999999</v>
      </c>
      <c r="I1003" s="38">
        <v>56.02</v>
      </c>
      <c r="J1003" s="38">
        <v>64.42</v>
      </c>
    </row>
    <row r="1004" spans="1:10" ht="24" customHeight="1" x14ac:dyDescent="0.2">
      <c r="A1004" s="20" t="s">
        <v>1627</v>
      </c>
      <c r="B1004" s="19" t="s">
        <v>1713</v>
      </c>
      <c r="C1004" s="20" t="s">
        <v>18</v>
      </c>
      <c r="D1004" s="20" t="s">
        <v>1714</v>
      </c>
      <c r="E1004" s="155" t="s">
        <v>1639</v>
      </c>
      <c r="F1004" s="155"/>
      <c r="G1004" s="21" t="s">
        <v>1640</v>
      </c>
      <c r="H1004" s="37">
        <v>2.42</v>
      </c>
      <c r="I1004" s="38">
        <v>24.41</v>
      </c>
      <c r="J1004" s="38">
        <v>59.07</v>
      </c>
    </row>
    <row r="1005" spans="1:10" ht="39" customHeight="1" x14ac:dyDescent="0.2">
      <c r="A1005" s="20" t="s">
        <v>1627</v>
      </c>
      <c r="B1005" s="19" t="s">
        <v>2183</v>
      </c>
      <c r="C1005" s="20" t="s">
        <v>18</v>
      </c>
      <c r="D1005" s="20" t="s">
        <v>2184</v>
      </c>
      <c r="E1005" s="155" t="s">
        <v>2182</v>
      </c>
      <c r="F1005" s="155"/>
      <c r="G1005" s="21" t="s">
        <v>37</v>
      </c>
      <c r="H1005" s="37">
        <v>2.3154000000000001E-2</v>
      </c>
      <c r="I1005" s="38">
        <v>3934.97</v>
      </c>
      <c r="J1005" s="38">
        <v>91.11</v>
      </c>
    </row>
    <row r="1006" spans="1:10" ht="24" customHeight="1" x14ac:dyDescent="0.2">
      <c r="A1006" s="20" t="s">
        <v>1627</v>
      </c>
      <c r="B1006" s="19" t="s">
        <v>1662</v>
      </c>
      <c r="C1006" s="20" t="s">
        <v>18</v>
      </c>
      <c r="D1006" s="20" t="s">
        <v>1663</v>
      </c>
      <c r="E1006" s="155" t="s">
        <v>1639</v>
      </c>
      <c r="F1006" s="155"/>
      <c r="G1006" s="21" t="s">
        <v>1640</v>
      </c>
      <c r="H1006" s="37">
        <v>1.9</v>
      </c>
      <c r="I1006" s="38">
        <v>19.72</v>
      </c>
      <c r="J1006" s="38">
        <v>37.46</v>
      </c>
    </row>
    <row r="1007" spans="1:10" ht="39" customHeight="1" x14ac:dyDescent="0.2">
      <c r="A1007" s="23" t="s">
        <v>1676</v>
      </c>
      <c r="B1007" s="22" t="s">
        <v>2185</v>
      </c>
      <c r="C1007" s="23" t="s">
        <v>18</v>
      </c>
      <c r="D1007" s="23" t="s">
        <v>2186</v>
      </c>
      <c r="E1007" s="153" t="s">
        <v>1679</v>
      </c>
      <c r="F1007" s="153"/>
      <c r="G1007" s="24" t="s">
        <v>25</v>
      </c>
      <c r="H1007" s="39">
        <v>4</v>
      </c>
      <c r="I1007" s="40">
        <v>710.08</v>
      </c>
      <c r="J1007" s="40">
        <v>2840.32</v>
      </c>
    </row>
    <row r="1008" spans="1:10" x14ac:dyDescent="0.2">
      <c r="A1008" s="41"/>
      <c r="B1008" s="41"/>
      <c r="C1008" s="41"/>
      <c r="D1008" s="41"/>
      <c r="E1008" s="41" t="s">
        <v>1692</v>
      </c>
      <c r="F1008" s="46">
        <v>336.06</v>
      </c>
      <c r="G1008" s="41" t="s">
        <v>1693</v>
      </c>
      <c r="H1008" s="46">
        <v>0</v>
      </c>
      <c r="I1008" s="41" t="s">
        <v>1694</v>
      </c>
      <c r="J1008" s="46">
        <v>336.06</v>
      </c>
    </row>
    <row r="1009" spans="1:10" ht="15" thickBot="1" x14ac:dyDescent="0.25">
      <c r="A1009" s="41"/>
      <c r="B1009" s="41"/>
      <c r="C1009" s="41"/>
      <c r="D1009" s="41"/>
      <c r="E1009" s="41" t="s">
        <v>1695</v>
      </c>
      <c r="F1009" s="46">
        <v>1198.6600000000001</v>
      </c>
      <c r="G1009" s="41"/>
      <c r="H1009" s="152" t="s">
        <v>1696</v>
      </c>
      <c r="I1009" s="152"/>
      <c r="J1009" s="46">
        <v>5357.81</v>
      </c>
    </row>
    <row r="1010" spans="1:10" ht="0.95" customHeight="1" thickTop="1" x14ac:dyDescent="0.2">
      <c r="A1010" s="42"/>
      <c r="B1010" s="42"/>
      <c r="C1010" s="42"/>
      <c r="D1010" s="42"/>
      <c r="E1010" s="42"/>
      <c r="F1010" s="42"/>
      <c r="G1010" s="42"/>
      <c r="H1010" s="42"/>
      <c r="I1010" s="42"/>
      <c r="J1010" s="42"/>
    </row>
    <row r="1011" spans="1:10" ht="18" customHeight="1" x14ac:dyDescent="0.2">
      <c r="A1011" s="17" t="s">
        <v>1322</v>
      </c>
      <c r="B1011" s="16" t="s">
        <v>3</v>
      </c>
      <c r="C1011" s="17" t="s">
        <v>4</v>
      </c>
      <c r="D1011" s="17" t="s">
        <v>5</v>
      </c>
      <c r="E1011" s="151" t="s">
        <v>1547</v>
      </c>
      <c r="F1011" s="151"/>
      <c r="G1011" s="18" t="s">
        <v>6</v>
      </c>
      <c r="H1011" s="16" t="s">
        <v>7</v>
      </c>
      <c r="I1011" s="16" t="s">
        <v>8</v>
      </c>
      <c r="J1011" s="16" t="s">
        <v>10</v>
      </c>
    </row>
    <row r="1012" spans="1:10" ht="39" customHeight="1" x14ac:dyDescent="0.2">
      <c r="A1012" s="32" t="s">
        <v>1626</v>
      </c>
      <c r="B1012" s="33" t="s">
        <v>1323</v>
      </c>
      <c r="C1012" s="32" t="s">
        <v>23</v>
      </c>
      <c r="D1012" s="32" t="s">
        <v>1324</v>
      </c>
      <c r="E1012" s="154">
        <v>110</v>
      </c>
      <c r="F1012" s="154"/>
      <c r="G1012" s="34" t="s">
        <v>61</v>
      </c>
      <c r="H1012" s="35">
        <v>1</v>
      </c>
      <c r="I1012" s="36">
        <v>8532.58</v>
      </c>
      <c r="J1012" s="36">
        <v>8532.58</v>
      </c>
    </row>
    <row r="1013" spans="1:10" ht="51.95" customHeight="1" x14ac:dyDescent="0.2">
      <c r="A1013" s="20" t="s">
        <v>1627</v>
      </c>
      <c r="B1013" s="19" t="s">
        <v>2187</v>
      </c>
      <c r="C1013" s="20" t="s">
        <v>18</v>
      </c>
      <c r="D1013" s="20" t="s">
        <v>2188</v>
      </c>
      <c r="E1013" s="155" t="s">
        <v>1571</v>
      </c>
      <c r="F1013" s="155"/>
      <c r="G1013" s="21" t="s">
        <v>20</v>
      </c>
      <c r="H1013" s="37">
        <v>10.8</v>
      </c>
      <c r="I1013" s="38">
        <v>35.72</v>
      </c>
      <c r="J1013" s="38">
        <v>385.77</v>
      </c>
    </row>
    <row r="1014" spans="1:10" ht="39" customHeight="1" x14ac:dyDescent="0.2">
      <c r="A1014" s="20" t="s">
        <v>1627</v>
      </c>
      <c r="B1014" s="19" t="s">
        <v>1855</v>
      </c>
      <c r="C1014" s="20" t="s">
        <v>1631</v>
      </c>
      <c r="D1014" s="20" t="s">
        <v>1856</v>
      </c>
      <c r="E1014" s="155" t="s">
        <v>1857</v>
      </c>
      <c r="F1014" s="155"/>
      <c r="G1014" s="21" t="s">
        <v>1729</v>
      </c>
      <c r="H1014" s="37">
        <v>180</v>
      </c>
      <c r="I1014" s="38">
        <v>12.7</v>
      </c>
      <c r="J1014" s="38">
        <v>2286</v>
      </c>
    </row>
    <row r="1015" spans="1:10" ht="26.1" customHeight="1" x14ac:dyDescent="0.2">
      <c r="A1015" s="20" t="s">
        <v>1627</v>
      </c>
      <c r="B1015" s="19" t="s">
        <v>1990</v>
      </c>
      <c r="C1015" s="20" t="s">
        <v>18</v>
      </c>
      <c r="D1015" s="20" t="s">
        <v>1991</v>
      </c>
      <c r="E1015" s="155" t="s">
        <v>1559</v>
      </c>
      <c r="F1015" s="155"/>
      <c r="G1015" s="21" t="s">
        <v>20</v>
      </c>
      <c r="H1015" s="37">
        <v>16.8</v>
      </c>
      <c r="I1015" s="38">
        <v>144.54</v>
      </c>
      <c r="J1015" s="38">
        <v>2428.27</v>
      </c>
    </row>
    <row r="1016" spans="1:10" ht="51.95" customHeight="1" x14ac:dyDescent="0.2">
      <c r="A1016" s="20" t="s">
        <v>1627</v>
      </c>
      <c r="B1016" s="19" t="s">
        <v>2189</v>
      </c>
      <c r="C1016" s="20" t="s">
        <v>18</v>
      </c>
      <c r="D1016" s="20" t="s">
        <v>2190</v>
      </c>
      <c r="E1016" s="155" t="s">
        <v>1555</v>
      </c>
      <c r="F1016" s="155"/>
      <c r="G1016" s="21" t="s">
        <v>20</v>
      </c>
      <c r="H1016" s="37">
        <v>10.8</v>
      </c>
      <c r="I1016" s="38">
        <v>68.84</v>
      </c>
      <c r="J1016" s="38">
        <v>743.47</v>
      </c>
    </row>
    <row r="1017" spans="1:10" ht="26.1" customHeight="1" x14ac:dyDescent="0.2">
      <c r="A1017" s="20" t="s">
        <v>1627</v>
      </c>
      <c r="B1017" s="19" t="s">
        <v>1866</v>
      </c>
      <c r="C1017" s="20" t="s">
        <v>1631</v>
      </c>
      <c r="D1017" s="20" t="s">
        <v>1867</v>
      </c>
      <c r="E1017" s="155" t="s">
        <v>1868</v>
      </c>
      <c r="F1017" s="155"/>
      <c r="G1017" s="21" t="s">
        <v>61</v>
      </c>
      <c r="H1017" s="37">
        <v>1</v>
      </c>
      <c r="I1017" s="38">
        <v>57.98</v>
      </c>
      <c r="J1017" s="38">
        <v>57.98</v>
      </c>
    </row>
    <row r="1018" spans="1:10" ht="39" customHeight="1" x14ac:dyDescent="0.2">
      <c r="A1018" s="20" t="s">
        <v>1627</v>
      </c>
      <c r="B1018" s="19" t="s">
        <v>1759</v>
      </c>
      <c r="C1018" s="20" t="s">
        <v>18</v>
      </c>
      <c r="D1018" s="20" t="s">
        <v>1760</v>
      </c>
      <c r="E1018" s="155" t="s">
        <v>1636</v>
      </c>
      <c r="F1018" s="155"/>
      <c r="G1018" s="21" t="s">
        <v>37</v>
      </c>
      <c r="H1018" s="37">
        <v>0.45</v>
      </c>
      <c r="I1018" s="38">
        <v>619.62</v>
      </c>
      <c r="J1018" s="38">
        <v>278.82</v>
      </c>
    </row>
    <row r="1019" spans="1:10" ht="39" customHeight="1" x14ac:dyDescent="0.2">
      <c r="A1019" s="20" t="s">
        <v>1627</v>
      </c>
      <c r="B1019" s="19" t="s">
        <v>2191</v>
      </c>
      <c r="C1019" s="20" t="s">
        <v>1631</v>
      </c>
      <c r="D1019" s="20" t="s">
        <v>2192</v>
      </c>
      <c r="E1019" s="155" t="s">
        <v>1857</v>
      </c>
      <c r="F1019" s="155"/>
      <c r="G1019" s="21" t="s">
        <v>1729</v>
      </c>
      <c r="H1019" s="37">
        <v>15</v>
      </c>
      <c r="I1019" s="38">
        <v>11.84</v>
      </c>
      <c r="J1019" s="38">
        <v>177.6</v>
      </c>
    </row>
    <row r="1020" spans="1:10" ht="26.1" customHeight="1" x14ac:dyDescent="0.2">
      <c r="A1020" s="20" t="s">
        <v>1627</v>
      </c>
      <c r="B1020" s="19" t="s">
        <v>2193</v>
      </c>
      <c r="C1020" s="20" t="s">
        <v>18</v>
      </c>
      <c r="D1020" s="20" t="s">
        <v>2194</v>
      </c>
      <c r="E1020" s="155" t="s">
        <v>1589</v>
      </c>
      <c r="F1020" s="155"/>
      <c r="G1020" s="21" t="s">
        <v>37</v>
      </c>
      <c r="H1020" s="37">
        <v>7.2</v>
      </c>
      <c r="I1020" s="38">
        <v>20.03</v>
      </c>
      <c r="J1020" s="38">
        <v>144.21</v>
      </c>
    </row>
    <row r="1021" spans="1:10" ht="24" customHeight="1" x14ac:dyDescent="0.2">
      <c r="A1021" s="20" t="s">
        <v>1627</v>
      </c>
      <c r="B1021" s="19" t="s">
        <v>945</v>
      </c>
      <c r="C1021" s="20" t="s">
        <v>1631</v>
      </c>
      <c r="D1021" s="20" t="s">
        <v>1885</v>
      </c>
      <c r="E1021" s="155" t="s">
        <v>1886</v>
      </c>
      <c r="F1021" s="155"/>
      <c r="G1021" s="21" t="s">
        <v>37</v>
      </c>
      <c r="H1021" s="37">
        <v>10.8</v>
      </c>
      <c r="I1021" s="38">
        <v>18.440000000000001</v>
      </c>
      <c r="J1021" s="38">
        <v>199.15</v>
      </c>
    </row>
    <row r="1022" spans="1:10" ht="51.95" customHeight="1" x14ac:dyDescent="0.2">
      <c r="A1022" s="20" t="s">
        <v>1627</v>
      </c>
      <c r="B1022" s="19" t="s">
        <v>1848</v>
      </c>
      <c r="C1022" s="20" t="s">
        <v>18</v>
      </c>
      <c r="D1022" s="20" t="s">
        <v>1849</v>
      </c>
      <c r="E1022" s="155" t="s">
        <v>1583</v>
      </c>
      <c r="F1022" s="155"/>
      <c r="G1022" s="21" t="s">
        <v>20</v>
      </c>
      <c r="H1022" s="37">
        <v>10.8</v>
      </c>
      <c r="I1022" s="38">
        <v>6.74</v>
      </c>
      <c r="J1022" s="38">
        <v>72.790000000000006</v>
      </c>
    </row>
    <row r="1023" spans="1:10" ht="24" customHeight="1" x14ac:dyDescent="0.2">
      <c r="A1023" s="20" t="s">
        <v>1627</v>
      </c>
      <c r="B1023" s="19" t="s">
        <v>1882</v>
      </c>
      <c r="C1023" s="20" t="s">
        <v>18</v>
      </c>
      <c r="D1023" s="20" t="s">
        <v>1883</v>
      </c>
      <c r="E1023" s="155" t="s">
        <v>1884</v>
      </c>
      <c r="F1023" s="155"/>
      <c r="G1023" s="21" t="s">
        <v>37</v>
      </c>
      <c r="H1023" s="37">
        <v>10.8</v>
      </c>
      <c r="I1023" s="38">
        <v>78</v>
      </c>
      <c r="J1023" s="38">
        <v>842.4</v>
      </c>
    </row>
    <row r="1024" spans="1:10" ht="24" customHeight="1" x14ac:dyDescent="0.2">
      <c r="A1024" s="20" t="s">
        <v>1627</v>
      </c>
      <c r="B1024" s="19" t="s">
        <v>2195</v>
      </c>
      <c r="C1024" s="20" t="s">
        <v>1631</v>
      </c>
      <c r="D1024" s="20" t="s">
        <v>2196</v>
      </c>
      <c r="E1024" s="155" t="s">
        <v>2197</v>
      </c>
      <c r="F1024" s="155"/>
      <c r="G1024" s="21" t="s">
        <v>20</v>
      </c>
      <c r="H1024" s="37">
        <v>4.5</v>
      </c>
      <c r="I1024" s="38">
        <v>27.71</v>
      </c>
      <c r="J1024" s="38">
        <v>124.69</v>
      </c>
    </row>
    <row r="1025" spans="1:10" ht="39" customHeight="1" x14ac:dyDescent="0.2">
      <c r="A1025" s="20" t="s">
        <v>1627</v>
      </c>
      <c r="B1025" s="19" t="s">
        <v>2198</v>
      </c>
      <c r="C1025" s="20" t="s">
        <v>18</v>
      </c>
      <c r="D1025" s="20" t="s">
        <v>2199</v>
      </c>
      <c r="E1025" s="155" t="s">
        <v>1636</v>
      </c>
      <c r="F1025" s="155"/>
      <c r="G1025" s="21" t="s">
        <v>37</v>
      </c>
      <c r="H1025" s="37">
        <v>1.55</v>
      </c>
      <c r="I1025" s="38">
        <v>510.6</v>
      </c>
      <c r="J1025" s="38">
        <v>791.43</v>
      </c>
    </row>
    <row r="1026" spans="1:10" x14ac:dyDescent="0.2">
      <c r="A1026" s="41"/>
      <c r="B1026" s="41"/>
      <c r="C1026" s="41"/>
      <c r="D1026" s="41"/>
      <c r="E1026" s="41" t="s">
        <v>1692</v>
      </c>
      <c r="F1026" s="46">
        <v>2455.52</v>
      </c>
      <c r="G1026" s="41" t="s">
        <v>1693</v>
      </c>
      <c r="H1026" s="46">
        <v>0</v>
      </c>
      <c r="I1026" s="41" t="s">
        <v>1694</v>
      </c>
      <c r="J1026" s="46">
        <v>2455.52</v>
      </c>
    </row>
    <row r="1027" spans="1:10" ht="15" thickBot="1" x14ac:dyDescent="0.25">
      <c r="A1027" s="41"/>
      <c r="B1027" s="41"/>
      <c r="C1027" s="41"/>
      <c r="D1027" s="41"/>
      <c r="E1027" s="41" t="s">
        <v>1695</v>
      </c>
      <c r="F1027" s="46">
        <v>2459.08</v>
      </c>
      <c r="G1027" s="41"/>
      <c r="H1027" s="152" t="s">
        <v>1696</v>
      </c>
      <c r="I1027" s="152"/>
      <c r="J1027" s="46">
        <v>10991.66</v>
      </c>
    </row>
    <row r="1028" spans="1:10" ht="0.95" customHeight="1" thickTop="1" x14ac:dyDescent="0.2">
      <c r="A1028" s="42"/>
      <c r="B1028" s="42"/>
      <c r="C1028" s="42"/>
      <c r="D1028" s="42"/>
      <c r="E1028" s="42"/>
      <c r="F1028" s="42"/>
      <c r="G1028" s="42"/>
      <c r="H1028" s="42"/>
      <c r="I1028" s="42"/>
      <c r="J1028" s="42"/>
    </row>
    <row r="1029" spans="1:10" ht="18" customHeight="1" x14ac:dyDescent="0.2">
      <c r="A1029" s="17" t="s">
        <v>1325</v>
      </c>
      <c r="B1029" s="16" t="s">
        <v>3</v>
      </c>
      <c r="C1029" s="17" t="s">
        <v>4</v>
      </c>
      <c r="D1029" s="17" t="s">
        <v>5</v>
      </c>
      <c r="E1029" s="151" t="s">
        <v>1547</v>
      </c>
      <c r="F1029" s="151"/>
      <c r="G1029" s="18" t="s">
        <v>6</v>
      </c>
      <c r="H1029" s="16" t="s">
        <v>7</v>
      </c>
      <c r="I1029" s="16" t="s">
        <v>8</v>
      </c>
      <c r="J1029" s="16" t="s">
        <v>10</v>
      </c>
    </row>
    <row r="1030" spans="1:10" ht="39" customHeight="1" x14ac:dyDescent="0.2">
      <c r="A1030" s="32" t="s">
        <v>1626</v>
      </c>
      <c r="B1030" s="33" t="s">
        <v>1326</v>
      </c>
      <c r="C1030" s="32" t="s">
        <v>23</v>
      </c>
      <c r="D1030" s="32" t="s">
        <v>1327</v>
      </c>
      <c r="E1030" s="154">
        <v>110</v>
      </c>
      <c r="F1030" s="154"/>
      <c r="G1030" s="34" t="s">
        <v>61</v>
      </c>
      <c r="H1030" s="35">
        <v>1</v>
      </c>
      <c r="I1030" s="36">
        <v>12461.8</v>
      </c>
      <c r="J1030" s="36">
        <v>12461.8</v>
      </c>
    </row>
    <row r="1031" spans="1:10" ht="26.1" customHeight="1" x14ac:dyDescent="0.2">
      <c r="A1031" s="20" t="s">
        <v>1627</v>
      </c>
      <c r="B1031" s="19" t="s">
        <v>1866</v>
      </c>
      <c r="C1031" s="20" t="s">
        <v>1631</v>
      </c>
      <c r="D1031" s="20" t="s">
        <v>1867</v>
      </c>
      <c r="E1031" s="155" t="s">
        <v>1868</v>
      </c>
      <c r="F1031" s="155"/>
      <c r="G1031" s="21" t="s">
        <v>61</v>
      </c>
      <c r="H1031" s="37">
        <v>2</v>
      </c>
      <c r="I1031" s="38">
        <v>57.98</v>
      </c>
      <c r="J1031" s="38">
        <v>115.96</v>
      </c>
    </row>
    <row r="1032" spans="1:10" ht="24" customHeight="1" x14ac:dyDescent="0.2">
      <c r="A1032" s="20" t="s">
        <v>1627</v>
      </c>
      <c r="B1032" s="19" t="s">
        <v>2195</v>
      </c>
      <c r="C1032" s="20" t="s">
        <v>1631</v>
      </c>
      <c r="D1032" s="20" t="s">
        <v>2196</v>
      </c>
      <c r="E1032" s="155" t="s">
        <v>2197</v>
      </c>
      <c r="F1032" s="155"/>
      <c r="G1032" s="21" t="s">
        <v>20</v>
      </c>
      <c r="H1032" s="37">
        <v>6.13</v>
      </c>
      <c r="I1032" s="38">
        <v>27.71</v>
      </c>
      <c r="J1032" s="38">
        <v>169.86</v>
      </c>
    </row>
    <row r="1033" spans="1:10" ht="39" customHeight="1" x14ac:dyDescent="0.2">
      <c r="A1033" s="20" t="s">
        <v>1627</v>
      </c>
      <c r="B1033" s="19" t="s">
        <v>1759</v>
      </c>
      <c r="C1033" s="20" t="s">
        <v>18</v>
      </c>
      <c r="D1033" s="20" t="s">
        <v>1760</v>
      </c>
      <c r="E1033" s="155" t="s">
        <v>1636</v>
      </c>
      <c r="F1033" s="155"/>
      <c r="G1033" s="21" t="s">
        <v>37</v>
      </c>
      <c r="H1033" s="37">
        <v>0.61</v>
      </c>
      <c r="I1033" s="38">
        <v>619.62</v>
      </c>
      <c r="J1033" s="38">
        <v>377.96</v>
      </c>
    </row>
    <row r="1034" spans="1:10" ht="39" customHeight="1" x14ac:dyDescent="0.2">
      <c r="A1034" s="20" t="s">
        <v>1627</v>
      </c>
      <c r="B1034" s="19" t="s">
        <v>2191</v>
      </c>
      <c r="C1034" s="20" t="s">
        <v>1631</v>
      </c>
      <c r="D1034" s="20" t="s">
        <v>2192</v>
      </c>
      <c r="E1034" s="155" t="s">
        <v>1857</v>
      </c>
      <c r="F1034" s="155"/>
      <c r="G1034" s="21" t="s">
        <v>1729</v>
      </c>
      <c r="H1034" s="37">
        <v>22.5</v>
      </c>
      <c r="I1034" s="38">
        <v>11.84</v>
      </c>
      <c r="J1034" s="38">
        <v>266.39999999999998</v>
      </c>
    </row>
    <row r="1035" spans="1:10" ht="24" customHeight="1" x14ac:dyDescent="0.2">
      <c r="A1035" s="20" t="s">
        <v>1627</v>
      </c>
      <c r="B1035" s="19" t="s">
        <v>1882</v>
      </c>
      <c r="C1035" s="20" t="s">
        <v>18</v>
      </c>
      <c r="D1035" s="20" t="s">
        <v>1883</v>
      </c>
      <c r="E1035" s="155" t="s">
        <v>1884</v>
      </c>
      <c r="F1035" s="155"/>
      <c r="G1035" s="21" t="s">
        <v>37</v>
      </c>
      <c r="H1035" s="37">
        <v>18.399999999999999</v>
      </c>
      <c r="I1035" s="38">
        <v>78</v>
      </c>
      <c r="J1035" s="38">
        <v>1435.2</v>
      </c>
    </row>
    <row r="1036" spans="1:10" ht="26.1" customHeight="1" x14ac:dyDescent="0.2">
      <c r="A1036" s="20" t="s">
        <v>1627</v>
      </c>
      <c r="B1036" s="19" t="s">
        <v>1990</v>
      </c>
      <c r="C1036" s="20" t="s">
        <v>18</v>
      </c>
      <c r="D1036" s="20" t="s">
        <v>1991</v>
      </c>
      <c r="E1036" s="155" t="s">
        <v>1559</v>
      </c>
      <c r="F1036" s="155"/>
      <c r="G1036" s="21" t="s">
        <v>20</v>
      </c>
      <c r="H1036" s="37">
        <v>22.8</v>
      </c>
      <c r="I1036" s="38">
        <v>144.54</v>
      </c>
      <c r="J1036" s="38">
        <v>3295.51</v>
      </c>
    </row>
    <row r="1037" spans="1:10" ht="24" customHeight="1" x14ac:dyDescent="0.2">
      <c r="A1037" s="20" t="s">
        <v>1627</v>
      </c>
      <c r="B1037" s="19" t="s">
        <v>945</v>
      </c>
      <c r="C1037" s="20" t="s">
        <v>1631</v>
      </c>
      <c r="D1037" s="20" t="s">
        <v>1885</v>
      </c>
      <c r="E1037" s="155" t="s">
        <v>1886</v>
      </c>
      <c r="F1037" s="155"/>
      <c r="G1037" s="21" t="s">
        <v>37</v>
      </c>
      <c r="H1037" s="37">
        <v>18.399999999999999</v>
      </c>
      <c r="I1037" s="38">
        <v>18.440000000000001</v>
      </c>
      <c r="J1037" s="38">
        <v>339.29</v>
      </c>
    </row>
    <row r="1038" spans="1:10" ht="51.95" customHeight="1" x14ac:dyDescent="0.2">
      <c r="A1038" s="20" t="s">
        <v>1627</v>
      </c>
      <c r="B1038" s="19" t="s">
        <v>2187</v>
      </c>
      <c r="C1038" s="20" t="s">
        <v>18</v>
      </c>
      <c r="D1038" s="20" t="s">
        <v>2188</v>
      </c>
      <c r="E1038" s="155" t="s">
        <v>1571</v>
      </c>
      <c r="F1038" s="155"/>
      <c r="G1038" s="21" t="s">
        <v>20</v>
      </c>
      <c r="H1038" s="37">
        <v>15.75</v>
      </c>
      <c r="I1038" s="38">
        <v>35.72</v>
      </c>
      <c r="J1038" s="38">
        <v>562.59</v>
      </c>
    </row>
    <row r="1039" spans="1:10" ht="39" customHeight="1" x14ac:dyDescent="0.2">
      <c r="A1039" s="20" t="s">
        <v>1627</v>
      </c>
      <c r="B1039" s="19" t="s">
        <v>2198</v>
      </c>
      <c r="C1039" s="20" t="s">
        <v>18</v>
      </c>
      <c r="D1039" s="20" t="s">
        <v>2199</v>
      </c>
      <c r="E1039" s="155" t="s">
        <v>1636</v>
      </c>
      <c r="F1039" s="155"/>
      <c r="G1039" s="21" t="s">
        <v>37</v>
      </c>
      <c r="H1039" s="37">
        <v>2.15</v>
      </c>
      <c r="I1039" s="38">
        <v>510.6</v>
      </c>
      <c r="J1039" s="38">
        <v>1097.79</v>
      </c>
    </row>
    <row r="1040" spans="1:10" ht="51.95" customHeight="1" x14ac:dyDescent="0.2">
      <c r="A1040" s="20" t="s">
        <v>1627</v>
      </c>
      <c r="B1040" s="19" t="s">
        <v>1848</v>
      </c>
      <c r="C1040" s="20" t="s">
        <v>18</v>
      </c>
      <c r="D1040" s="20" t="s">
        <v>1849</v>
      </c>
      <c r="E1040" s="155" t="s">
        <v>1583</v>
      </c>
      <c r="F1040" s="155"/>
      <c r="G1040" s="21" t="s">
        <v>20</v>
      </c>
      <c r="H1040" s="37">
        <v>15.75</v>
      </c>
      <c r="I1040" s="38">
        <v>6.74</v>
      </c>
      <c r="J1040" s="38">
        <v>106.15</v>
      </c>
    </row>
    <row r="1041" spans="1:10" ht="39" customHeight="1" x14ac:dyDescent="0.2">
      <c r="A1041" s="20" t="s">
        <v>1627</v>
      </c>
      <c r="B1041" s="19" t="s">
        <v>1855</v>
      </c>
      <c r="C1041" s="20" t="s">
        <v>1631</v>
      </c>
      <c r="D1041" s="20" t="s">
        <v>1856</v>
      </c>
      <c r="E1041" s="155" t="s">
        <v>1857</v>
      </c>
      <c r="F1041" s="155"/>
      <c r="G1041" s="21" t="s">
        <v>1729</v>
      </c>
      <c r="H1041" s="37">
        <v>265</v>
      </c>
      <c r="I1041" s="38">
        <v>12.7</v>
      </c>
      <c r="J1041" s="38">
        <v>3365.5</v>
      </c>
    </row>
    <row r="1042" spans="1:10" ht="51.95" customHeight="1" x14ac:dyDescent="0.2">
      <c r="A1042" s="20" t="s">
        <v>1627</v>
      </c>
      <c r="B1042" s="19" t="s">
        <v>2189</v>
      </c>
      <c r="C1042" s="20" t="s">
        <v>18</v>
      </c>
      <c r="D1042" s="20" t="s">
        <v>2190</v>
      </c>
      <c r="E1042" s="155" t="s">
        <v>1555</v>
      </c>
      <c r="F1042" s="155"/>
      <c r="G1042" s="21" t="s">
        <v>20</v>
      </c>
      <c r="H1042" s="37">
        <v>15.75</v>
      </c>
      <c r="I1042" s="38">
        <v>68.84</v>
      </c>
      <c r="J1042" s="38">
        <v>1084.23</v>
      </c>
    </row>
    <row r="1043" spans="1:10" ht="26.1" customHeight="1" x14ac:dyDescent="0.2">
      <c r="A1043" s="20" t="s">
        <v>1627</v>
      </c>
      <c r="B1043" s="19" t="s">
        <v>2193</v>
      </c>
      <c r="C1043" s="20" t="s">
        <v>18</v>
      </c>
      <c r="D1043" s="20" t="s">
        <v>2194</v>
      </c>
      <c r="E1043" s="155" t="s">
        <v>1589</v>
      </c>
      <c r="F1043" s="155"/>
      <c r="G1043" s="21" t="s">
        <v>37</v>
      </c>
      <c r="H1043" s="37">
        <v>12.25</v>
      </c>
      <c r="I1043" s="38">
        <v>20.03</v>
      </c>
      <c r="J1043" s="38">
        <v>245.36</v>
      </c>
    </row>
    <row r="1044" spans="1:10" x14ac:dyDescent="0.2">
      <c r="A1044" s="41"/>
      <c r="B1044" s="41"/>
      <c r="C1044" s="41"/>
      <c r="D1044" s="41"/>
      <c r="E1044" s="41" t="s">
        <v>1692</v>
      </c>
      <c r="F1044" s="46">
        <v>3743.08</v>
      </c>
      <c r="G1044" s="41" t="s">
        <v>1693</v>
      </c>
      <c r="H1044" s="46">
        <v>0</v>
      </c>
      <c r="I1044" s="41" t="s">
        <v>1694</v>
      </c>
      <c r="J1044" s="46">
        <v>3743.08</v>
      </c>
    </row>
    <row r="1045" spans="1:10" ht="15" thickBot="1" x14ac:dyDescent="0.25">
      <c r="A1045" s="41"/>
      <c r="B1045" s="41"/>
      <c r="C1045" s="41"/>
      <c r="D1045" s="41"/>
      <c r="E1045" s="41" t="s">
        <v>1695</v>
      </c>
      <c r="F1045" s="46">
        <v>3591.49</v>
      </c>
      <c r="G1045" s="41"/>
      <c r="H1045" s="152" t="s">
        <v>1696</v>
      </c>
      <c r="I1045" s="152"/>
      <c r="J1045" s="46">
        <v>16053.29</v>
      </c>
    </row>
    <row r="1046" spans="1:10" ht="0.95" customHeight="1" thickTop="1" x14ac:dyDescent="0.2">
      <c r="A1046" s="42"/>
      <c r="B1046" s="42"/>
      <c r="C1046" s="42"/>
      <c r="D1046" s="42"/>
      <c r="E1046" s="42"/>
      <c r="F1046" s="42"/>
      <c r="G1046" s="42"/>
      <c r="H1046" s="42"/>
      <c r="I1046" s="42"/>
      <c r="J1046" s="42"/>
    </row>
    <row r="1047" spans="1:10" ht="18" customHeight="1" x14ac:dyDescent="0.2">
      <c r="A1047" s="17" t="s">
        <v>1328</v>
      </c>
      <c r="B1047" s="16" t="s">
        <v>3</v>
      </c>
      <c r="C1047" s="17" t="s">
        <v>4</v>
      </c>
      <c r="D1047" s="17" t="s">
        <v>5</v>
      </c>
      <c r="E1047" s="151" t="s">
        <v>1547</v>
      </c>
      <c r="F1047" s="151"/>
      <c r="G1047" s="18" t="s">
        <v>6</v>
      </c>
      <c r="H1047" s="16" t="s">
        <v>7</v>
      </c>
      <c r="I1047" s="16" t="s">
        <v>8</v>
      </c>
      <c r="J1047" s="16" t="s">
        <v>10</v>
      </c>
    </row>
    <row r="1048" spans="1:10" ht="39" customHeight="1" x14ac:dyDescent="0.2">
      <c r="A1048" s="32" t="s">
        <v>1626</v>
      </c>
      <c r="B1048" s="33" t="s">
        <v>1329</v>
      </c>
      <c r="C1048" s="32" t="s">
        <v>23</v>
      </c>
      <c r="D1048" s="32" t="s">
        <v>1330</v>
      </c>
      <c r="E1048" s="154">
        <v>110</v>
      </c>
      <c r="F1048" s="154"/>
      <c r="G1048" s="34" t="s">
        <v>61</v>
      </c>
      <c r="H1048" s="35">
        <v>1</v>
      </c>
      <c r="I1048" s="36">
        <v>10132.870000000001</v>
      </c>
      <c r="J1048" s="36">
        <v>10132.870000000001</v>
      </c>
    </row>
    <row r="1049" spans="1:10" ht="39" customHeight="1" x14ac:dyDescent="0.2">
      <c r="A1049" s="20" t="s">
        <v>1627</v>
      </c>
      <c r="B1049" s="19" t="s">
        <v>1855</v>
      </c>
      <c r="C1049" s="20" t="s">
        <v>1631</v>
      </c>
      <c r="D1049" s="20" t="s">
        <v>1856</v>
      </c>
      <c r="E1049" s="155" t="s">
        <v>1857</v>
      </c>
      <c r="F1049" s="155"/>
      <c r="G1049" s="21" t="s">
        <v>1729</v>
      </c>
      <c r="H1049" s="37">
        <v>210</v>
      </c>
      <c r="I1049" s="38">
        <v>12.7</v>
      </c>
      <c r="J1049" s="38">
        <v>2667</v>
      </c>
    </row>
    <row r="1050" spans="1:10" ht="39" customHeight="1" x14ac:dyDescent="0.2">
      <c r="A1050" s="20" t="s">
        <v>1627</v>
      </c>
      <c r="B1050" s="19" t="s">
        <v>2191</v>
      </c>
      <c r="C1050" s="20" t="s">
        <v>1631</v>
      </c>
      <c r="D1050" s="20" t="s">
        <v>2192</v>
      </c>
      <c r="E1050" s="155" t="s">
        <v>1857</v>
      </c>
      <c r="F1050" s="155"/>
      <c r="G1050" s="21" t="s">
        <v>1729</v>
      </c>
      <c r="H1050" s="37">
        <v>18</v>
      </c>
      <c r="I1050" s="38">
        <v>11.84</v>
      </c>
      <c r="J1050" s="38">
        <v>213.12</v>
      </c>
    </row>
    <row r="1051" spans="1:10" ht="26.1" customHeight="1" x14ac:dyDescent="0.2">
      <c r="A1051" s="20" t="s">
        <v>1627</v>
      </c>
      <c r="B1051" s="19" t="s">
        <v>1990</v>
      </c>
      <c r="C1051" s="20" t="s">
        <v>18</v>
      </c>
      <c r="D1051" s="20" t="s">
        <v>1991</v>
      </c>
      <c r="E1051" s="155" t="s">
        <v>1559</v>
      </c>
      <c r="F1051" s="155"/>
      <c r="G1051" s="21" t="s">
        <v>20</v>
      </c>
      <c r="H1051" s="37">
        <v>19.8</v>
      </c>
      <c r="I1051" s="38">
        <v>144.54</v>
      </c>
      <c r="J1051" s="38">
        <v>2861.89</v>
      </c>
    </row>
    <row r="1052" spans="1:10" ht="24" customHeight="1" x14ac:dyDescent="0.2">
      <c r="A1052" s="20" t="s">
        <v>1627</v>
      </c>
      <c r="B1052" s="19" t="s">
        <v>1882</v>
      </c>
      <c r="C1052" s="20" t="s">
        <v>18</v>
      </c>
      <c r="D1052" s="20" t="s">
        <v>1883</v>
      </c>
      <c r="E1052" s="155" t="s">
        <v>1884</v>
      </c>
      <c r="F1052" s="155"/>
      <c r="G1052" s="21" t="s">
        <v>37</v>
      </c>
      <c r="H1052" s="37">
        <v>13.5</v>
      </c>
      <c r="I1052" s="38">
        <v>78</v>
      </c>
      <c r="J1052" s="38">
        <v>1053</v>
      </c>
    </row>
    <row r="1053" spans="1:10" ht="39" customHeight="1" x14ac:dyDescent="0.2">
      <c r="A1053" s="20" t="s">
        <v>1627</v>
      </c>
      <c r="B1053" s="19" t="s">
        <v>2198</v>
      </c>
      <c r="C1053" s="20" t="s">
        <v>18</v>
      </c>
      <c r="D1053" s="20" t="s">
        <v>2199</v>
      </c>
      <c r="E1053" s="155" t="s">
        <v>1636</v>
      </c>
      <c r="F1053" s="155"/>
      <c r="G1053" s="21" t="s">
        <v>37</v>
      </c>
      <c r="H1053" s="37">
        <v>1.85</v>
      </c>
      <c r="I1053" s="38">
        <v>510.6</v>
      </c>
      <c r="J1053" s="38">
        <v>944.61</v>
      </c>
    </row>
    <row r="1054" spans="1:10" ht="51.95" customHeight="1" x14ac:dyDescent="0.2">
      <c r="A1054" s="20" t="s">
        <v>1627</v>
      </c>
      <c r="B1054" s="19" t="s">
        <v>2187</v>
      </c>
      <c r="C1054" s="20" t="s">
        <v>18</v>
      </c>
      <c r="D1054" s="20" t="s">
        <v>2188</v>
      </c>
      <c r="E1054" s="155" t="s">
        <v>1571</v>
      </c>
      <c r="F1054" s="155"/>
      <c r="G1054" s="21" t="s">
        <v>20</v>
      </c>
      <c r="H1054" s="37">
        <v>13.5</v>
      </c>
      <c r="I1054" s="38">
        <v>35.72</v>
      </c>
      <c r="J1054" s="38">
        <v>482.22</v>
      </c>
    </row>
    <row r="1055" spans="1:10" ht="51.95" customHeight="1" x14ac:dyDescent="0.2">
      <c r="A1055" s="20" t="s">
        <v>1627</v>
      </c>
      <c r="B1055" s="19" t="s">
        <v>1848</v>
      </c>
      <c r="C1055" s="20" t="s">
        <v>18</v>
      </c>
      <c r="D1055" s="20" t="s">
        <v>1849</v>
      </c>
      <c r="E1055" s="155" t="s">
        <v>1583</v>
      </c>
      <c r="F1055" s="155"/>
      <c r="G1055" s="21" t="s">
        <v>20</v>
      </c>
      <c r="H1055" s="37">
        <v>13.5</v>
      </c>
      <c r="I1055" s="38">
        <v>6.74</v>
      </c>
      <c r="J1055" s="38">
        <v>90.99</v>
      </c>
    </row>
    <row r="1056" spans="1:10" ht="26.1" customHeight="1" x14ac:dyDescent="0.2">
      <c r="A1056" s="20" t="s">
        <v>1627</v>
      </c>
      <c r="B1056" s="19" t="s">
        <v>2193</v>
      </c>
      <c r="C1056" s="20" t="s">
        <v>18</v>
      </c>
      <c r="D1056" s="20" t="s">
        <v>2194</v>
      </c>
      <c r="E1056" s="155" t="s">
        <v>1589</v>
      </c>
      <c r="F1056" s="155"/>
      <c r="G1056" s="21" t="s">
        <v>37</v>
      </c>
      <c r="H1056" s="37">
        <v>9</v>
      </c>
      <c r="I1056" s="38">
        <v>20.03</v>
      </c>
      <c r="J1056" s="38">
        <v>180.27</v>
      </c>
    </row>
    <row r="1057" spans="1:10" ht="26.1" customHeight="1" x14ac:dyDescent="0.2">
      <c r="A1057" s="20" t="s">
        <v>1627</v>
      </c>
      <c r="B1057" s="19" t="s">
        <v>1866</v>
      </c>
      <c r="C1057" s="20" t="s">
        <v>1631</v>
      </c>
      <c r="D1057" s="20" t="s">
        <v>1867</v>
      </c>
      <c r="E1057" s="155" t="s">
        <v>1868</v>
      </c>
      <c r="F1057" s="155"/>
      <c r="G1057" s="21" t="s">
        <v>61</v>
      </c>
      <c r="H1057" s="37">
        <v>1</v>
      </c>
      <c r="I1057" s="38">
        <v>57.98</v>
      </c>
      <c r="J1057" s="38">
        <v>57.98</v>
      </c>
    </row>
    <row r="1058" spans="1:10" ht="24" customHeight="1" x14ac:dyDescent="0.2">
      <c r="A1058" s="20" t="s">
        <v>1627</v>
      </c>
      <c r="B1058" s="19" t="s">
        <v>2195</v>
      </c>
      <c r="C1058" s="20" t="s">
        <v>1631</v>
      </c>
      <c r="D1058" s="20" t="s">
        <v>2196</v>
      </c>
      <c r="E1058" s="155" t="s">
        <v>2197</v>
      </c>
      <c r="F1058" s="155"/>
      <c r="G1058" s="21" t="s">
        <v>20</v>
      </c>
      <c r="H1058" s="37">
        <v>4.5</v>
      </c>
      <c r="I1058" s="38">
        <v>27.71</v>
      </c>
      <c r="J1058" s="38">
        <v>124.69</v>
      </c>
    </row>
    <row r="1059" spans="1:10" ht="51.95" customHeight="1" x14ac:dyDescent="0.2">
      <c r="A1059" s="20" t="s">
        <v>1627</v>
      </c>
      <c r="B1059" s="19" t="s">
        <v>2189</v>
      </c>
      <c r="C1059" s="20" t="s">
        <v>18</v>
      </c>
      <c r="D1059" s="20" t="s">
        <v>2190</v>
      </c>
      <c r="E1059" s="155" t="s">
        <v>1555</v>
      </c>
      <c r="F1059" s="155"/>
      <c r="G1059" s="21" t="s">
        <v>20</v>
      </c>
      <c r="H1059" s="37">
        <v>13.5</v>
      </c>
      <c r="I1059" s="38">
        <v>68.84</v>
      </c>
      <c r="J1059" s="38">
        <v>929.34</v>
      </c>
    </row>
    <row r="1060" spans="1:10" ht="24" customHeight="1" x14ac:dyDescent="0.2">
      <c r="A1060" s="20" t="s">
        <v>1627</v>
      </c>
      <c r="B1060" s="19" t="s">
        <v>945</v>
      </c>
      <c r="C1060" s="20" t="s">
        <v>1631</v>
      </c>
      <c r="D1060" s="20" t="s">
        <v>1885</v>
      </c>
      <c r="E1060" s="155" t="s">
        <v>1886</v>
      </c>
      <c r="F1060" s="155"/>
      <c r="G1060" s="21" t="s">
        <v>37</v>
      </c>
      <c r="H1060" s="37">
        <v>13.5</v>
      </c>
      <c r="I1060" s="38">
        <v>18.440000000000001</v>
      </c>
      <c r="J1060" s="38">
        <v>248.94</v>
      </c>
    </row>
    <row r="1061" spans="1:10" ht="39" customHeight="1" x14ac:dyDescent="0.2">
      <c r="A1061" s="20" t="s">
        <v>1627</v>
      </c>
      <c r="B1061" s="19" t="s">
        <v>1759</v>
      </c>
      <c r="C1061" s="20" t="s">
        <v>18</v>
      </c>
      <c r="D1061" s="20" t="s">
        <v>1760</v>
      </c>
      <c r="E1061" s="155" t="s">
        <v>1636</v>
      </c>
      <c r="F1061" s="155"/>
      <c r="G1061" s="21" t="s">
        <v>37</v>
      </c>
      <c r="H1061" s="37">
        <v>0.45</v>
      </c>
      <c r="I1061" s="38">
        <v>619.62</v>
      </c>
      <c r="J1061" s="38">
        <v>278.82</v>
      </c>
    </row>
    <row r="1062" spans="1:10" x14ac:dyDescent="0.2">
      <c r="A1062" s="41"/>
      <c r="B1062" s="41"/>
      <c r="C1062" s="41"/>
      <c r="D1062" s="41"/>
      <c r="E1062" s="41" t="s">
        <v>1692</v>
      </c>
      <c r="F1062" s="46">
        <v>2954.85</v>
      </c>
      <c r="G1062" s="41" t="s">
        <v>1693</v>
      </c>
      <c r="H1062" s="46">
        <v>0</v>
      </c>
      <c r="I1062" s="41" t="s">
        <v>1694</v>
      </c>
      <c r="J1062" s="46">
        <v>2954.85</v>
      </c>
    </row>
    <row r="1063" spans="1:10" ht="15" thickBot="1" x14ac:dyDescent="0.25">
      <c r="A1063" s="41"/>
      <c r="B1063" s="41"/>
      <c r="C1063" s="41"/>
      <c r="D1063" s="41"/>
      <c r="E1063" s="41" t="s">
        <v>1695</v>
      </c>
      <c r="F1063" s="46">
        <v>2920.29</v>
      </c>
      <c r="G1063" s="41"/>
      <c r="H1063" s="152" t="s">
        <v>1696</v>
      </c>
      <c r="I1063" s="152"/>
      <c r="J1063" s="46">
        <v>13053.16</v>
      </c>
    </row>
    <row r="1064" spans="1:10" ht="0.95" customHeight="1" thickTop="1" x14ac:dyDescent="0.2">
      <c r="A1064" s="42"/>
      <c r="B1064" s="42"/>
      <c r="C1064" s="42"/>
      <c r="D1064" s="42"/>
      <c r="E1064" s="42"/>
      <c r="F1064" s="42"/>
      <c r="G1064" s="42"/>
      <c r="H1064" s="42"/>
      <c r="I1064" s="42"/>
      <c r="J1064" s="42"/>
    </row>
    <row r="1065" spans="1:10" ht="18" customHeight="1" x14ac:dyDescent="0.2">
      <c r="A1065" s="17" t="s">
        <v>1355</v>
      </c>
      <c r="B1065" s="16" t="s">
        <v>3</v>
      </c>
      <c r="C1065" s="17" t="s">
        <v>4</v>
      </c>
      <c r="D1065" s="17" t="s">
        <v>5</v>
      </c>
      <c r="E1065" s="151" t="s">
        <v>1547</v>
      </c>
      <c r="F1065" s="151"/>
      <c r="G1065" s="18" t="s">
        <v>6</v>
      </c>
      <c r="H1065" s="16" t="s">
        <v>7</v>
      </c>
      <c r="I1065" s="16" t="s">
        <v>8</v>
      </c>
      <c r="J1065" s="16" t="s">
        <v>10</v>
      </c>
    </row>
    <row r="1066" spans="1:10" ht="39" customHeight="1" x14ac:dyDescent="0.2">
      <c r="A1066" s="32" t="s">
        <v>1626</v>
      </c>
      <c r="B1066" s="33" t="s">
        <v>1356</v>
      </c>
      <c r="C1066" s="32" t="s">
        <v>23</v>
      </c>
      <c r="D1066" s="32" t="s">
        <v>1357</v>
      </c>
      <c r="E1066" s="154" t="s">
        <v>1561</v>
      </c>
      <c r="F1066" s="154"/>
      <c r="G1066" s="34" t="s">
        <v>29</v>
      </c>
      <c r="H1066" s="35">
        <v>1</v>
      </c>
      <c r="I1066" s="36">
        <v>11.39</v>
      </c>
      <c r="J1066" s="36">
        <v>11.39</v>
      </c>
    </row>
    <row r="1067" spans="1:10" ht="24" customHeight="1" x14ac:dyDescent="0.2">
      <c r="A1067" s="20" t="s">
        <v>1627</v>
      </c>
      <c r="B1067" s="19" t="s">
        <v>1708</v>
      </c>
      <c r="C1067" s="20" t="s">
        <v>18</v>
      </c>
      <c r="D1067" s="20" t="s">
        <v>1709</v>
      </c>
      <c r="E1067" s="155" t="s">
        <v>1639</v>
      </c>
      <c r="F1067" s="155"/>
      <c r="G1067" s="21" t="s">
        <v>1640</v>
      </c>
      <c r="H1067" s="37">
        <v>0.14899999999999999</v>
      </c>
      <c r="I1067" s="38">
        <v>29.64</v>
      </c>
      <c r="J1067" s="38">
        <v>4.41</v>
      </c>
    </row>
    <row r="1068" spans="1:10" ht="26.1" customHeight="1" x14ac:dyDescent="0.2">
      <c r="A1068" s="20" t="s">
        <v>1627</v>
      </c>
      <c r="B1068" s="19" t="s">
        <v>1940</v>
      </c>
      <c r="C1068" s="20" t="s">
        <v>18</v>
      </c>
      <c r="D1068" s="20" t="s">
        <v>1941</v>
      </c>
      <c r="E1068" s="155" t="s">
        <v>1639</v>
      </c>
      <c r="F1068" s="155"/>
      <c r="G1068" s="21" t="s">
        <v>1640</v>
      </c>
      <c r="H1068" s="37">
        <v>0.14899999999999999</v>
      </c>
      <c r="I1068" s="38">
        <v>21.05</v>
      </c>
      <c r="J1068" s="38">
        <v>3.13</v>
      </c>
    </row>
    <row r="1069" spans="1:10" ht="26.1" customHeight="1" x14ac:dyDescent="0.2">
      <c r="A1069" s="23" t="s">
        <v>1676</v>
      </c>
      <c r="B1069" s="22" t="s">
        <v>2200</v>
      </c>
      <c r="C1069" s="23" t="s">
        <v>18</v>
      </c>
      <c r="D1069" s="23" t="s">
        <v>2201</v>
      </c>
      <c r="E1069" s="153" t="s">
        <v>1679</v>
      </c>
      <c r="F1069" s="153"/>
      <c r="G1069" s="24" t="s">
        <v>29</v>
      </c>
      <c r="H1069" s="39">
        <v>1.0169999999999999</v>
      </c>
      <c r="I1069" s="40">
        <v>3.79</v>
      </c>
      <c r="J1069" s="40">
        <v>3.85</v>
      </c>
    </row>
    <row r="1070" spans="1:10" x14ac:dyDescent="0.2">
      <c r="A1070" s="41"/>
      <c r="B1070" s="41"/>
      <c r="C1070" s="41"/>
      <c r="D1070" s="41"/>
      <c r="E1070" s="41" t="s">
        <v>1692</v>
      </c>
      <c r="F1070" s="46">
        <v>5.72</v>
      </c>
      <c r="G1070" s="41" t="s">
        <v>1693</v>
      </c>
      <c r="H1070" s="46">
        <v>0</v>
      </c>
      <c r="I1070" s="41" t="s">
        <v>1694</v>
      </c>
      <c r="J1070" s="46">
        <v>5.72</v>
      </c>
    </row>
    <row r="1071" spans="1:10" ht="15" thickBot="1" x14ac:dyDescent="0.25">
      <c r="A1071" s="41"/>
      <c r="B1071" s="41"/>
      <c r="C1071" s="41"/>
      <c r="D1071" s="41"/>
      <c r="E1071" s="41" t="s">
        <v>1695</v>
      </c>
      <c r="F1071" s="46">
        <v>3.28</v>
      </c>
      <c r="G1071" s="41"/>
      <c r="H1071" s="152" t="s">
        <v>1696</v>
      </c>
      <c r="I1071" s="152"/>
      <c r="J1071" s="46">
        <v>14.67</v>
      </c>
    </row>
    <row r="1072" spans="1:10" ht="0.95" customHeight="1" thickTop="1" x14ac:dyDescent="0.2">
      <c r="A1072" s="42"/>
      <c r="B1072" s="42"/>
      <c r="C1072" s="42"/>
      <c r="D1072" s="42"/>
      <c r="E1072" s="42"/>
      <c r="F1072" s="42"/>
      <c r="G1072" s="42"/>
      <c r="H1072" s="42"/>
      <c r="I1072" s="42"/>
      <c r="J1072" s="42"/>
    </row>
    <row r="1073" spans="1:10" ht="18" customHeight="1" x14ac:dyDescent="0.2">
      <c r="A1073" s="17" t="s">
        <v>1382</v>
      </c>
      <c r="B1073" s="16" t="s">
        <v>3</v>
      </c>
      <c r="C1073" s="17" t="s">
        <v>4</v>
      </c>
      <c r="D1073" s="17" t="s">
        <v>5</v>
      </c>
      <c r="E1073" s="151" t="s">
        <v>1547</v>
      </c>
      <c r="F1073" s="151"/>
      <c r="G1073" s="18" t="s">
        <v>6</v>
      </c>
      <c r="H1073" s="16" t="s">
        <v>7</v>
      </c>
      <c r="I1073" s="16" t="s">
        <v>8</v>
      </c>
      <c r="J1073" s="16" t="s">
        <v>10</v>
      </c>
    </row>
    <row r="1074" spans="1:10" ht="51.95" customHeight="1" x14ac:dyDescent="0.2">
      <c r="A1074" s="32" t="s">
        <v>1626</v>
      </c>
      <c r="B1074" s="33" t="s">
        <v>1383</v>
      </c>
      <c r="C1074" s="32" t="s">
        <v>23</v>
      </c>
      <c r="D1074" s="32" t="s">
        <v>1384</v>
      </c>
      <c r="E1074" s="154" t="s">
        <v>1579</v>
      </c>
      <c r="F1074" s="154"/>
      <c r="G1074" s="34" t="s">
        <v>25</v>
      </c>
      <c r="H1074" s="35">
        <v>1</v>
      </c>
      <c r="I1074" s="36">
        <v>2990.18</v>
      </c>
      <c r="J1074" s="36">
        <v>2990.18</v>
      </c>
    </row>
    <row r="1075" spans="1:10" ht="24" customHeight="1" x14ac:dyDescent="0.2">
      <c r="A1075" s="20" t="s">
        <v>1627</v>
      </c>
      <c r="B1075" s="19" t="s">
        <v>1708</v>
      </c>
      <c r="C1075" s="20" t="s">
        <v>18</v>
      </c>
      <c r="D1075" s="20" t="s">
        <v>1709</v>
      </c>
      <c r="E1075" s="155" t="s">
        <v>1639</v>
      </c>
      <c r="F1075" s="155"/>
      <c r="G1075" s="21" t="s">
        <v>1640</v>
      </c>
      <c r="H1075" s="37">
        <v>2.0396999999999998</v>
      </c>
      <c r="I1075" s="38">
        <v>29.64</v>
      </c>
      <c r="J1075" s="38">
        <v>60.45</v>
      </c>
    </row>
    <row r="1076" spans="1:10" ht="26.1" customHeight="1" x14ac:dyDescent="0.2">
      <c r="A1076" s="20" t="s">
        <v>1627</v>
      </c>
      <c r="B1076" s="19" t="s">
        <v>1940</v>
      </c>
      <c r="C1076" s="20" t="s">
        <v>18</v>
      </c>
      <c r="D1076" s="20" t="s">
        <v>1941</v>
      </c>
      <c r="E1076" s="155" t="s">
        <v>1639</v>
      </c>
      <c r="F1076" s="155"/>
      <c r="G1076" s="21" t="s">
        <v>1640</v>
      </c>
      <c r="H1076" s="37">
        <v>2.0396999999999998</v>
      </c>
      <c r="I1076" s="38">
        <v>21.05</v>
      </c>
      <c r="J1076" s="38">
        <v>42.93</v>
      </c>
    </row>
    <row r="1077" spans="1:10" ht="51.95" customHeight="1" x14ac:dyDescent="0.2">
      <c r="A1077" s="20" t="s">
        <v>1627</v>
      </c>
      <c r="B1077" s="19" t="s">
        <v>1938</v>
      </c>
      <c r="C1077" s="20" t="s">
        <v>18</v>
      </c>
      <c r="D1077" s="20" t="s">
        <v>1939</v>
      </c>
      <c r="E1077" s="155" t="s">
        <v>1578</v>
      </c>
      <c r="F1077" s="155"/>
      <c r="G1077" s="21" t="s">
        <v>37</v>
      </c>
      <c r="H1077" s="37">
        <v>1.9400000000000001E-2</v>
      </c>
      <c r="I1077" s="38">
        <v>680.23</v>
      </c>
      <c r="J1077" s="38">
        <v>13.19</v>
      </c>
    </row>
    <row r="1078" spans="1:10" ht="39" customHeight="1" x14ac:dyDescent="0.2">
      <c r="A1078" s="23" t="s">
        <v>1676</v>
      </c>
      <c r="B1078" s="22" t="s">
        <v>2202</v>
      </c>
      <c r="C1078" s="23" t="s">
        <v>18</v>
      </c>
      <c r="D1078" s="23" t="s">
        <v>2203</v>
      </c>
      <c r="E1078" s="153" t="s">
        <v>1679</v>
      </c>
      <c r="F1078" s="153"/>
      <c r="G1078" s="24" t="s">
        <v>25</v>
      </c>
      <c r="H1078" s="39">
        <v>1.8</v>
      </c>
      <c r="I1078" s="40">
        <v>1596.45</v>
      </c>
      <c r="J1078" s="40">
        <v>2873.61</v>
      </c>
    </row>
    <row r="1079" spans="1:10" x14ac:dyDescent="0.2">
      <c r="A1079" s="41"/>
      <c r="B1079" s="41"/>
      <c r="C1079" s="41"/>
      <c r="D1079" s="41"/>
      <c r="E1079" s="41" t="s">
        <v>1692</v>
      </c>
      <c r="F1079" s="46">
        <v>81.53</v>
      </c>
      <c r="G1079" s="41" t="s">
        <v>1693</v>
      </c>
      <c r="H1079" s="46">
        <v>0</v>
      </c>
      <c r="I1079" s="41" t="s">
        <v>1694</v>
      </c>
      <c r="J1079" s="46">
        <v>81.53</v>
      </c>
    </row>
    <row r="1080" spans="1:10" ht="15" thickBot="1" x14ac:dyDescent="0.25">
      <c r="A1080" s="41"/>
      <c r="B1080" s="41"/>
      <c r="C1080" s="41"/>
      <c r="D1080" s="41"/>
      <c r="E1080" s="41" t="s">
        <v>1695</v>
      </c>
      <c r="F1080" s="46">
        <v>861.76</v>
      </c>
      <c r="G1080" s="41"/>
      <c r="H1080" s="152" t="s">
        <v>1696</v>
      </c>
      <c r="I1080" s="152"/>
      <c r="J1080" s="46">
        <v>3851.94</v>
      </c>
    </row>
    <row r="1081" spans="1:10" ht="0.95" customHeight="1" thickTop="1" x14ac:dyDescent="0.2">
      <c r="A1081" s="42"/>
      <c r="B1081" s="42"/>
      <c r="C1081" s="42"/>
      <c r="D1081" s="42"/>
      <c r="E1081" s="42"/>
      <c r="F1081" s="42"/>
      <c r="G1081" s="42"/>
      <c r="H1081" s="42"/>
      <c r="I1081" s="42"/>
      <c r="J1081" s="42"/>
    </row>
    <row r="1082" spans="1:10" ht="18" customHeight="1" x14ac:dyDescent="0.2">
      <c r="A1082" s="17" t="s">
        <v>1385</v>
      </c>
      <c r="B1082" s="16" t="s">
        <v>3</v>
      </c>
      <c r="C1082" s="17" t="s">
        <v>4</v>
      </c>
      <c r="D1082" s="17" t="s">
        <v>5</v>
      </c>
      <c r="E1082" s="151" t="s">
        <v>1547</v>
      </c>
      <c r="F1082" s="151"/>
      <c r="G1082" s="18" t="s">
        <v>6</v>
      </c>
      <c r="H1082" s="16" t="s">
        <v>7</v>
      </c>
      <c r="I1082" s="16" t="s">
        <v>8</v>
      </c>
      <c r="J1082" s="16" t="s">
        <v>10</v>
      </c>
    </row>
    <row r="1083" spans="1:10" ht="26.1" customHeight="1" x14ac:dyDescent="0.2">
      <c r="A1083" s="32" t="s">
        <v>1626</v>
      </c>
      <c r="B1083" s="33" t="s">
        <v>1386</v>
      </c>
      <c r="C1083" s="32" t="s">
        <v>23</v>
      </c>
      <c r="D1083" s="32" t="s">
        <v>1387</v>
      </c>
      <c r="E1083" s="154">
        <v>64</v>
      </c>
      <c r="F1083" s="154"/>
      <c r="G1083" s="34" t="s">
        <v>25</v>
      </c>
      <c r="H1083" s="35">
        <v>1</v>
      </c>
      <c r="I1083" s="36">
        <v>180.84</v>
      </c>
      <c r="J1083" s="36">
        <v>180.84</v>
      </c>
    </row>
    <row r="1084" spans="1:10" ht="24" customHeight="1" x14ac:dyDescent="0.2">
      <c r="A1084" s="23" t="s">
        <v>1676</v>
      </c>
      <c r="B1084" s="22" t="s">
        <v>2204</v>
      </c>
      <c r="C1084" s="23" t="s">
        <v>18</v>
      </c>
      <c r="D1084" s="23" t="s">
        <v>2205</v>
      </c>
      <c r="E1084" s="153" t="s">
        <v>1789</v>
      </c>
      <c r="F1084" s="153"/>
      <c r="G1084" s="24" t="s">
        <v>1640</v>
      </c>
      <c r="H1084" s="39">
        <v>0.5</v>
      </c>
      <c r="I1084" s="40">
        <v>14.43</v>
      </c>
      <c r="J1084" s="40">
        <v>7.21</v>
      </c>
    </row>
    <row r="1085" spans="1:10" ht="24" customHeight="1" x14ac:dyDescent="0.2">
      <c r="A1085" s="23" t="s">
        <v>1676</v>
      </c>
      <c r="B1085" s="22" t="s">
        <v>2206</v>
      </c>
      <c r="C1085" s="23" t="s">
        <v>18</v>
      </c>
      <c r="D1085" s="23" t="s">
        <v>2207</v>
      </c>
      <c r="E1085" s="153" t="s">
        <v>1789</v>
      </c>
      <c r="F1085" s="153"/>
      <c r="G1085" s="24" t="s">
        <v>1640</v>
      </c>
      <c r="H1085" s="39">
        <v>0.5</v>
      </c>
      <c r="I1085" s="40">
        <v>22.71</v>
      </c>
      <c r="J1085" s="40">
        <v>11.35</v>
      </c>
    </row>
    <row r="1086" spans="1:10" ht="26.1" customHeight="1" x14ac:dyDescent="0.2">
      <c r="A1086" s="23" t="s">
        <v>1676</v>
      </c>
      <c r="B1086" s="22" t="s">
        <v>2208</v>
      </c>
      <c r="C1086" s="23" t="s">
        <v>18</v>
      </c>
      <c r="D1086" s="23" t="s">
        <v>2209</v>
      </c>
      <c r="E1086" s="153" t="s">
        <v>1679</v>
      </c>
      <c r="F1086" s="153"/>
      <c r="G1086" s="24" t="s">
        <v>25</v>
      </c>
      <c r="H1086" s="39">
        <v>1</v>
      </c>
      <c r="I1086" s="40">
        <v>162.28</v>
      </c>
      <c r="J1086" s="40">
        <v>162.28</v>
      </c>
    </row>
    <row r="1087" spans="1:10" x14ac:dyDescent="0.2">
      <c r="A1087" s="41"/>
      <c r="B1087" s="41"/>
      <c r="C1087" s="41"/>
      <c r="D1087" s="41"/>
      <c r="E1087" s="41" t="s">
        <v>1692</v>
      </c>
      <c r="F1087" s="46">
        <v>18.559999999999999</v>
      </c>
      <c r="G1087" s="41" t="s">
        <v>1693</v>
      </c>
      <c r="H1087" s="46">
        <v>0</v>
      </c>
      <c r="I1087" s="41" t="s">
        <v>1694</v>
      </c>
      <c r="J1087" s="46">
        <v>18.559999999999999</v>
      </c>
    </row>
    <row r="1088" spans="1:10" ht="15" thickBot="1" x14ac:dyDescent="0.25">
      <c r="A1088" s="41"/>
      <c r="B1088" s="41"/>
      <c r="C1088" s="41"/>
      <c r="D1088" s="41"/>
      <c r="E1088" s="41" t="s">
        <v>1695</v>
      </c>
      <c r="F1088" s="46">
        <v>52.11</v>
      </c>
      <c r="G1088" s="41"/>
      <c r="H1088" s="152" t="s">
        <v>1696</v>
      </c>
      <c r="I1088" s="152"/>
      <c r="J1088" s="46">
        <v>232.95</v>
      </c>
    </row>
    <row r="1089" spans="1:10" ht="0.95" customHeight="1" thickTop="1" x14ac:dyDescent="0.2">
      <c r="A1089" s="42"/>
      <c r="B1089" s="42"/>
      <c r="C1089" s="42"/>
      <c r="D1089" s="42"/>
      <c r="E1089" s="42"/>
      <c r="F1089" s="42"/>
      <c r="G1089" s="42"/>
      <c r="H1089" s="42"/>
      <c r="I1089" s="42"/>
      <c r="J1089" s="42"/>
    </row>
    <row r="1090" spans="1:10" ht="18" customHeight="1" x14ac:dyDescent="0.2">
      <c r="A1090" s="17" t="s">
        <v>1388</v>
      </c>
      <c r="B1090" s="16" t="s">
        <v>3</v>
      </c>
      <c r="C1090" s="17" t="s">
        <v>4</v>
      </c>
      <c r="D1090" s="17" t="s">
        <v>5</v>
      </c>
      <c r="E1090" s="151" t="s">
        <v>1547</v>
      </c>
      <c r="F1090" s="151"/>
      <c r="G1090" s="18" t="s">
        <v>6</v>
      </c>
      <c r="H1090" s="16" t="s">
        <v>7</v>
      </c>
      <c r="I1090" s="16" t="s">
        <v>8</v>
      </c>
      <c r="J1090" s="16" t="s">
        <v>10</v>
      </c>
    </row>
    <row r="1091" spans="1:10" ht="26.1" customHeight="1" x14ac:dyDescent="0.2">
      <c r="A1091" s="32" t="s">
        <v>1626</v>
      </c>
      <c r="B1091" s="33" t="s">
        <v>1389</v>
      </c>
      <c r="C1091" s="32" t="s">
        <v>23</v>
      </c>
      <c r="D1091" s="32" t="s">
        <v>1390</v>
      </c>
      <c r="E1091" s="154">
        <v>64</v>
      </c>
      <c r="F1091" s="154"/>
      <c r="G1091" s="34" t="s">
        <v>25</v>
      </c>
      <c r="H1091" s="35">
        <v>1</v>
      </c>
      <c r="I1091" s="36">
        <v>229.37</v>
      </c>
      <c r="J1091" s="36">
        <v>229.37</v>
      </c>
    </row>
    <row r="1092" spans="1:10" ht="24" customHeight="1" x14ac:dyDescent="0.2">
      <c r="A1092" s="23" t="s">
        <v>1676</v>
      </c>
      <c r="B1092" s="22" t="s">
        <v>2206</v>
      </c>
      <c r="C1092" s="23" t="s">
        <v>18</v>
      </c>
      <c r="D1092" s="23" t="s">
        <v>2207</v>
      </c>
      <c r="E1092" s="153" t="s">
        <v>1789</v>
      </c>
      <c r="F1092" s="153"/>
      <c r="G1092" s="24" t="s">
        <v>1640</v>
      </c>
      <c r="H1092" s="39">
        <v>0.5</v>
      </c>
      <c r="I1092" s="40">
        <v>22.71</v>
      </c>
      <c r="J1092" s="40">
        <v>11.35</v>
      </c>
    </row>
    <row r="1093" spans="1:10" ht="24" customHeight="1" x14ac:dyDescent="0.2">
      <c r="A1093" s="23" t="s">
        <v>1676</v>
      </c>
      <c r="B1093" s="22" t="s">
        <v>2204</v>
      </c>
      <c r="C1093" s="23" t="s">
        <v>18</v>
      </c>
      <c r="D1093" s="23" t="s">
        <v>2205</v>
      </c>
      <c r="E1093" s="153" t="s">
        <v>1789</v>
      </c>
      <c r="F1093" s="153"/>
      <c r="G1093" s="24" t="s">
        <v>1640</v>
      </c>
      <c r="H1093" s="39">
        <v>0.5</v>
      </c>
      <c r="I1093" s="40">
        <v>14.43</v>
      </c>
      <c r="J1093" s="40">
        <v>7.21</v>
      </c>
    </row>
    <row r="1094" spans="1:10" ht="26.1" customHeight="1" x14ac:dyDescent="0.2">
      <c r="A1094" s="23" t="s">
        <v>1676</v>
      </c>
      <c r="B1094" s="22" t="s">
        <v>2210</v>
      </c>
      <c r="C1094" s="23" t="s">
        <v>18</v>
      </c>
      <c r="D1094" s="23" t="s">
        <v>2211</v>
      </c>
      <c r="E1094" s="153" t="s">
        <v>1679</v>
      </c>
      <c r="F1094" s="153"/>
      <c r="G1094" s="24" t="s">
        <v>25</v>
      </c>
      <c r="H1094" s="39">
        <v>1</v>
      </c>
      <c r="I1094" s="40">
        <v>210.81</v>
      </c>
      <c r="J1094" s="40">
        <v>210.81</v>
      </c>
    </row>
    <row r="1095" spans="1:10" x14ac:dyDescent="0.2">
      <c r="A1095" s="41"/>
      <c r="B1095" s="41"/>
      <c r="C1095" s="41"/>
      <c r="D1095" s="41"/>
      <c r="E1095" s="41" t="s">
        <v>1692</v>
      </c>
      <c r="F1095" s="46">
        <v>18.559999999999999</v>
      </c>
      <c r="G1095" s="41" t="s">
        <v>1693</v>
      </c>
      <c r="H1095" s="46">
        <v>0</v>
      </c>
      <c r="I1095" s="41" t="s">
        <v>1694</v>
      </c>
      <c r="J1095" s="46">
        <v>18.559999999999999</v>
      </c>
    </row>
    <row r="1096" spans="1:10" ht="15" thickBot="1" x14ac:dyDescent="0.25">
      <c r="A1096" s="41"/>
      <c r="B1096" s="41"/>
      <c r="C1096" s="41"/>
      <c r="D1096" s="41"/>
      <c r="E1096" s="41" t="s">
        <v>1695</v>
      </c>
      <c r="F1096" s="46">
        <v>66.099999999999994</v>
      </c>
      <c r="G1096" s="41"/>
      <c r="H1096" s="152" t="s">
        <v>1696</v>
      </c>
      <c r="I1096" s="152"/>
      <c r="J1096" s="46">
        <v>295.47000000000003</v>
      </c>
    </row>
    <row r="1097" spans="1:10" ht="0.95" customHeight="1" thickTop="1" x14ac:dyDescent="0.2">
      <c r="A1097" s="42"/>
      <c r="B1097" s="42"/>
      <c r="C1097" s="42"/>
      <c r="D1097" s="42"/>
      <c r="E1097" s="42"/>
      <c r="F1097" s="42"/>
      <c r="G1097" s="42"/>
      <c r="H1097" s="42"/>
      <c r="I1097" s="42"/>
      <c r="J1097" s="42"/>
    </row>
    <row r="1098" spans="1:10" ht="18" customHeight="1" x14ac:dyDescent="0.2">
      <c r="A1098" s="17" t="s">
        <v>1392</v>
      </c>
      <c r="B1098" s="16" t="s">
        <v>3</v>
      </c>
      <c r="C1098" s="17" t="s">
        <v>4</v>
      </c>
      <c r="D1098" s="17" t="s">
        <v>5</v>
      </c>
      <c r="E1098" s="151" t="s">
        <v>1547</v>
      </c>
      <c r="F1098" s="151"/>
      <c r="G1098" s="18" t="s">
        <v>6</v>
      </c>
      <c r="H1098" s="16" t="s">
        <v>7</v>
      </c>
      <c r="I1098" s="16" t="s">
        <v>8</v>
      </c>
      <c r="J1098" s="16" t="s">
        <v>10</v>
      </c>
    </row>
    <row r="1099" spans="1:10" ht="26.1" customHeight="1" x14ac:dyDescent="0.2">
      <c r="A1099" s="32" t="s">
        <v>1626</v>
      </c>
      <c r="B1099" s="33" t="s">
        <v>1393</v>
      </c>
      <c r="C1099" s="32" t="s">
        <v>23</v>
      </c>
      <c r="D1099" s="32" t="s">
        <v>1394</v>
      </c>
      <c r="E1099" s="154" t="s">
        <v>1556</v>
      </c>
      <c r="F1099" s="154"/>
      <c r="G1099" s="34" t="s">
        <v>25</v>
      </c>
      <c r="H1099" s="35">
        <v>1</v>
      </c>
      <c r="I1099" s="36">
        <v>51.6</v>
      </c>
      <c r="J1099" s="36">
        <v>51.6</v>
      </c>
    </row>
    <row r="1100" spans="1:10" ht="24" customHeight="1" x14ac:dyDescent="0.2">
      <c r="A1100" s="20" t="s">
        <v>1627</v>
      </c>
      <c r="B1100" s="19" t="s">
        <v>1713</v>
      </c>
      <c r="C1100" s="20" t="s">
        <v>18</v>
      </c>
      <c r="D1100" s="20" t="s">
        <v>1714</v>
      </c>
      <c r="E1100" s="155" t="s">
        <v>1639</v>
      </c>
      <c r="F1100" s="155"/>
      <c r="G1100" s="21" t="s">
        <v>1640</v>
      </c>
      <c r="H1100" s="37">
        <v>0.5</v>
      </c>
      <c r="I1100" s="38">
        <v>24.41</v>
      </c>
      <c r="J1100" s="38">
        <v>12.2</v>
      </c>
    </row>
    <row r="1101" spans="1:10" ht="39" customHeight="1" x14ac:dyDescent="0.2">
      <c r="A1101" s="23" t="s">
        <v>1676</v>
      </c>
      <c r="B1101" s="22" t="s">
        <v>2212</v>
      </c>
      <c r="C1101" s="23" t="s">
        <v>18</v>
      </c>
      <c r="D1101" s="23" t="s">
        <v>2213</v>
      </c>
      <c r="E1101" s="153" t="s">
        <v>1679</v>
      </c>
      <c r="F1101" s="153"/>
      <c r="G1101" s="24" t="s">
        <v>25</v>
      </c>
      <c r="H1101" s="39">
        <v>0.5</v>
      </c>
      <c r="I1101" s="40">
        <v>78.81</v>
      </c>
      <c r="J1101" s="40">
        <v>39.4</v>
      </c>
    </row>
    <row r="1102" spans="1:10" x14ac:dyDescent="0.2">
      <c r="A1102" s="41"/>
      <c r="B1102" s="41"/>
      <c r="C1102" s="41"/>
      <c r="D1102" s="41"/>
      <c r="E1102" s="41" t="s">
        <v>1692</v>
      </c>
      <c r="F1102" s="46">
        <v>9.17</v>
      </c>
      <c r="G1102" s="41" t="s">
        <v>1693</v>
      </c>
      <c r="H1102" s="46">
        <v>0</v>
      </c>
      <c r="I1102" s="41" t="s">
        <v>1694</v>
      </c>
      <c r="J1102" s="46">
        <v>9.17</v>
      </c>
    </row>
    <row r="1103" spans="1:10" ht="15" thickBot="1" x14ac:dyDescent="0.25">
      <c r="A1103" s="41"/>
      <c r="B1103" s="41"/>
      <c r="C1103" s="41"/>
      <c r="D1103" s="41"/>
      <c r="E1103" s="41" t="s">
        <v>1695</v>
      </c>
      <c r="F1103" s="46">
        <v>14.87</v>
      </c>
      <c r="G1103" s="41"/>
      <c r="H1103" s="152" t="s">
        <v>1696</v>
      </c>
      <c r="I1103" s="152"/>
      <c r="J1103" s="46">
        <v>66.47</v>
      </c>
    </row>
    <row r="1104" spans="1:10" ht="0.95" customHeight="1" thickTop="1" x14ac:dyDescent="0.2">
      <c r="A1104" s="42"/>
      <c r="B1104" s="42"/>
      <c r="C1104" s="42"/>
      <c r="D1104" s="42"/>
      <c r="E1104" s="42"/>
      <c r="F1104" s="42"/>
      <c r="G1104" s="42"/>
      <c r="H1104" s="42"/>
      <c r="I1104" s="42"/>
      <c r="J1104" s="42"/>
    </row>
    <row r="1105" spans="1:10" ht="18" customHeight="1" x14ac:dyDescent="0.2">
      <c r="A1105" s="17" t="s">
        <v>1395</v>
      </c>
      <c r="B1105" s="16" t="s">
        <v>3</v>
      </c>
      <c r="C1105" s="17" t="s">
        <v>4</v>
      </c>
      <c r="D1105" s="17" t="s">
        <v>5</v>
      </c>
      <c r="E1105" s="151" t="s">
        <v>1547</v>
      </c>
      <c r="F1105" s="151"/>
      <c r="G1105" s="18" t="s">
        <v>6</v>
      </c>
      <c r="H1105" s="16" t="s">
        <v>7</v>
      </c>
      <c r="I1105" s="16" t="s">
        <v>8</v>
      </c>
      <c r="J1105" s="16" t="s">
        <v>10</v>
      </c>
    </row>
    <row r="1106" spans="1:10" ht="26.1" customHeight="1" x14ac:dyDescent="0.2">
      <c r="A1106" s="32" t="s">
        <v>1626</v>
      </c>
      <c r="B1106" s="33" t="s">
        <v>1396</v>
      </c>
      <c r="C1106" s="32" t="s">
        <v>23</v>
      </c>
      <c r="D1106" s="32" t="s">
        <v>1397</v>
      </c>
      <c r="E1106" s="154">
        <v>59</v>
      </c>
      <c r="F1106" s="154"/>
      <c r="G1106" s="34" t="s">
        <v>25</v>
      </c>
      <c r="H1106" s="35">
        <v>1</v>
      </c>
      <c r="I1106" s="36">
        <v>12.09</v>
      </c>
      <c r="J1106" s="36">
        <v>12.09</v>
      </c>
    </row>
    <row r="1107" spans="1:10" ht="24" customHeight="1" x14ac:dyDescent="0.2">
      <c r="A1107" s="23" t="s">
        <v>1676</v>
      </c>
      <c r="B1107" s="22" t="s">
        <v>2206</v>
      </c>
      <c r="C1107" s="23" t="s">
        <v>18</v>
      </c>
      <c r="D1107" s="23" t="s">
        <v>2207</v>
      </c>
      <c r="E1107" s="153" t="s">
        <v>1789</v>
      </c>
      <c r="F1107" s="153"/>
      <c r="G1107" s="24" t="s">
        <v>1640</v>
      </c>
      <c r="H1107" s="39">
        <v>0.19800000000000001</v>
      </c>
      <c r="I1107" s="40">
        <v>22.71</v>
      </c>
      <c r="J1107" s="40">
        <v>4.49</v>
      </c>
    </row>
    <row r="1108" spans="1:10" ht="24" customHeight="1" x14ac:dyDescent="0.2">
      <c r="A1108" s="23" t="s">
        <v>1676</v>
      </c>
      <c r="B1108" s="22" t="s">
        <v>2204</v>
      </c>
      <c r="C1108" s="23" t="s">
        <v>18</v>
      </c>
      <c r="D1108" s="23" t="s">
        <v>2205</v>
      </c>
      <c r="E1108" s="153" t="s">
        <v>1789</v>
      </c>
      <c r="F1108" s="153"/>
      <c r="G1108" s="24" t="s">
        <v>1640</v>
      </c>
      <c r="H1108" s="39">
        <v>0.19800000000000001</v>
      </c>
      <c r="I1108" s="40">
        <v>14.43</v>
      </c>
      <c r="J1108" s="40">
        <v>2.85</v>
      </c>
    </row>
    <row r="1109" spans="1:10" ht="24" customHeight="1" x14ac:dyDescent="0.2">
      <c r="A1109" s="23" t="s">
        <v>1676</v>
      </c>
      <c r="B1109" s="22" t="s">
        <v>2214</v>
      </c>
      <c r="C1109" s="23" t="s">
        <v>1631</v>
      </c>
      <c r="D1109" s="23" t="s">
        <v>2215</v>
      </c>
      <c r="E1109" s="153" t="s">
        <v>1679</v>
      </c>
      <c r="F1109" s="153"/>
      <c r="G1109" s="24" t="s">
        <v>61</v>
      </c>
      <c r="H1109" s="39">
        <v>1</v>
      </c>
      <c r="I1109" s="40">
        <v>4.75</v>
      </c>
      <c r="J1109" s="40">
        <v>4.75</v>
      </c>
    </row>
    <row r="1110" spans="1:10" x14ac:dyDescent="0.2">
      <c r="A1110" s="41"/>
      <c r="B1110" s="41"/>
      <c r="C1110" s="41"/>
      <c r="D1110" s="41"/>
      <c r="E1110" s="41" t="s">
        <v>1692</v>
      </c>
      <c r="F1110" s="46">
        <v>7.34</v>
      </c>
      <c r="G1110" s="41" t="s">
        <v>1693</v>
      </c>
      <c r="H1110" s="46">
        <v>0</v>
      </c>
      <c r="I1110" s="41" t="s">
        <v>1694</v>
      </c>
      <c r="J1110" s="46">
        <v>7.34</v>
      </c>
    </row>
    <row r="1111" spans="1:10" ht="15" thickBot="1" x14ac:dyDescent="0.25">
      <c r="A1111" s="41"/>
      <c r="B1111" s="41"/>
      <c r="C1111" s="41"/>
      <c r="D1111" s="41"/>
      <c r="E1111" s="41" t="s">
        <v>1695</v>
      </c>
      <c r="F1111" s="46">
        <v>3.48</v>
      </c>
      <c r="G1111" s="41"/>
      <c r="H1111" s="152" t="s">
        <v>1696</v>
      </c>
      <c r="I1111" s="152"/>
      <c r="J1111" s="46">
        <v>15.57</v>
      </c>
    </row>
    <row r="1112" spans="1:10" ht="0.95" customHeight="1" thickTop="1" x14ac:dyDescent="0.2">
      <c r="A1112" s="42"/>
      <c r="B1112" s="42"/>
      <c r="C1112" s="42"/>
      <c r="D1112" s="42"/>
      <c r="E1112" s="42"/>
      <c r="F1112" s="42"/>
      <c r="G1112" s="42"/>
      <c r="H1112" s="42"/>
      <c r="I1112" s="42"/>
      <c r="J1112" s="42"/>
    </row>
    <row r="1113" spans="1:10" ht="18" customHeight="1" x14ac:dyDescent="0.2">
      <c r="A1113" s="17" t="s">
        <v>1398</v>
      </c>
      <c r="B1113" s="16" t="s">
        <v>3</v>
      </c>
      <c r="C1113" s="17" t="s">
        <v>4</v>
      </c>
      <c r="D1113" s="17" t="s">
        <v>5</v>
      </c>
      <c r="E1113" s="151" t="s">
        <v>1547</v>
      </c>
      <c r="F1113" s="151"/>
      <c r="G1113" s="18" t="s">
        <v>6</v>
      </c>
      <c r="H1113" s="16" t="s">
        <v>7</v>
      </c>
      <c r="I1113" s="16" t="s">
        <v>8</v>
      </c>
      <c r="J1113" s="16" t="s">
        <v>10</v>
      </c>
    </row>
    <row r="1114" spans="1:10" ht="26.1" customHeight="1" x14ac:dyDescent="0.2">
      <c r="A1114" s="32" t="s">
        <v>1626</v>
      </c>
      <c r="B1114" s="33" t="s">
        <v>1399</v>
      </c>
      <c r="C1114" s="32" t="s">
        <v>23</v>
      </c>
      <c r="D1114" s="32" t="s">
        <v>1400</v>
      </c>
      <c r="E1114" s="154">
        <v>62</v>
      </c>
      <c r="F1114" s="154"/>
      <c r="G1114" s="34" t="s">
        <v>25</v>
      </c>
      <c r="H1114" s="35">
        <v>1</v>
      </c>
      <c r="I1114" s="36">
        <v>7.63</v>
      </c>
      <c r="J1114" s="36">
        <v>7.63</v>
      </c>
    </row>
    <row r="1115" spans="1:10" ht="24" customHeight="1" x14ac:dyDescent="0.2">
      <c r="A1115" s="20" t="s">
        <v>1627</v>
      </c>
      <c r="B1115" s="19" t="s">
        <v>1708</v>
      </c>
      <c r="C1115" s="20" t="s">
        <v>18</v>
      </c>
      <c r="D1115" s="20" t="s">
        <v>1709</v>
      </c>
      <c r="E1115" s="155" t="s">
        <v>1639</v>
      </c>
      <c r="F1115" s="155"/>
      <c r="G1115" s="21" t="s">
        <v>1640</v>
      </c>
      <c r="H1115" s="37">
        <v>8.3000000000000004E-2</v>
      </c>
      <c r="I1115" s="38">
        <v>29.64</v>
      </c>
      <c r="J1115" s="38">
        <v>2.46</v>
      </c>
    </row>
    <row r="1116" spans="1:10" ht="26.1" customHeight="1" x14ac:dyDescent="0.2">
      <c r="A1116" s="20" t="s">
        <v>1627</v>
      </c>
      <c r="B1116" s="19" t="s">
        <v>1940</v>
      </c>
      <c r="C1116" s="20" t="s">
        <v>18</v>
      </c>
      <c r="D1116" s="20" t="s">
        <v>1941</v>
      </c>
      <c r="E1116" s="155" t="s">
        <v>1639</v>
      </c>
      <c r="F1116" s="155"/>
      <c r="G1116" s="21" t="s">
        <v>1640</v>
      </c>
      <c r="H1116" s="37">
        <v>8.3000000000000004E-2</v>
      </c>
      <c r="I1116" s="38">
        <v>21.05</v>
      </c>
      <c r="J1116" s="38">
        <v>1.74</v>
      </c>
    </row>
    <row r="1117" spans="1:10" ht="26.1" customHeight="1" x14ac:dyDescent="0.2">
      <c r="A1117" s="23" t="s">
        <v>1676</v>
      </c>
      <c r="B1117" s="22" t="s">
        <v>2216</v>
      </c>
      <c r="C1117" s="23" t="s">
        <v>18</v>
      </c>
      <c r="D1117" s="23" t="s">
        <v>1400</v>
      </c>
      <c r="E1117" s="153" t="s">
        <v>1679</v>
      </c>
      <c r="F1117" s="153"/>
      <c r="G1117" s="24" t="s">
        <v>25</v>
      </c>
      <c r="H1117" s="39">
        <v>1</v>
      </c>
      <c r="I1117" s="40">
        <v>3.43</v>
      </c>
      <c r="J1117" s="40">
        <v>3.43</v>
      </c>
    </row>
    <row r="1118" spans="1:10" x14ac:dyDescent="0.2">
      <c r="A1118" s="41"/>
      <c r="B1118" s="41"/>
      <c r="C1118" s="41"/>
      <c r="D1118" s="41"/>
      <c r="E1118" s="41" t="s">
        <v>1692</v>
      </c>
      <c r="F1118" s="46">
        <v>3.19</v>
      </c>
      <c r="G1118" s="41" t="s">
        <v>1693</v>
      </c>
      <c r="H1118" s="46">
        <v>0</v>
      </c>
      <c r="I1118" s="41" t="s">
        <v>1694</v>
      </c>
      <c r="J1118" s="46">
        <v>3.19</v>
      </c>
    </row>
    <row r="1119" spans="1:10" ht="15" thickBot="1" x14ac:dyDescent="0.25">
      <c r="A1119" s="41"/>
      <c r="B1119" s="41"/>
      <c r="C1119" s="41"/>
      <c r="D1119" s="41"/>
      <c r="E1119" s="41" t="s">
        <v>1695</v>
      </c>
      <c r="F1119" s="46">
        <v>2.19</v>
      </c>
      <c r="G1119" s="41"/>
      <c r="H1119" s="152" t="s">
        <v>1696</v>
      </c>
      <c r="I1119" s="152"/>
      <c r="J1119" s="46">
        <v>9.82</v>
      </c>
    </row>
    <row r="1120" spans="1:10" ht="0.95" customHeight="1" thickTop="1" x14ac:dyDescent="0.2">
      <c r="A1120" s="42"/>
      <c r="B1120" s="42"/>
      <c r="C1120" s="42"/>
      <c r="D1120" s="42"/>
      <c r="E1120" s="42"/>
      <c r="F1120" s="42"/>
      <c r="G1120" s="42"/>
      <c r="H1120" s="42"/>
      <c r="I1120" s="42"/>
      <c r="J1120" s="42"/>
    </row>
    <row r="1121" spans="1:10" ht="18" customHeight="1" x14ac:dyDescent="0.2">
      <c r="A1121" s="17" t="s">
        <v>1401</v>
      </c>
      <c r="B1121" s="16" t="s">
        <v>3</v>
      </c>
      <c r="C1121" s="17" t="s">
        <v>4</v>
      </c>
      <c r="D1121" s="17" t="s">
        <v>5</v>
      </c>
      <c r="E1121" s="151" t="s">
        <v>1547</v>
      </c>
      <c r="F1121" s="151"/>
      <c r="G1121" s="18" t="s">
        <v>6</v>
      </c>
      <c r="H1121" s="16" t="s">
        <v>7</v>
      </c>
      <c r="I1121" s="16" t="s">
        <v>8</v>
      </c>
      <c r="J1121" s="16" t="s">
        <v>10</v>
      </c>
    </row>
    <row r="1122" spans="1:10" ht="26.1" customHeight="1" x14ac:dyDescent="0.2">
      <c r="A1122" s="32" t="s">
        <v>1626</v>
      </c>
      <c r="B1122" s="33" t="s">
        <v>1402</v>
      </c>
      <c r="C1122" s="32" t="s">
        <v>23</v>
      </c>
      <c r="D1122" s="32" t="s">
        <v>1403</v>
      </c>
      <c r="E1122" s="154">
        <v>62</v>
      </c>
      <c r="F1122" s="154"/>
      <c r="G1122" s="34" t="s">
        <v>25</v>
      </c>
      <c r="H1122" s="35">
        <v>1</v>
      </c>
      <c r="I1122" s="36">
        <v>7.15</v>
      </c>
      <c r="J1122" s="36">
        <v>7.15</v>
      </c>
    </row>
    <row r="1123" spans="1:10" ht="24" customHeight="1" x14ac:dyDescent="0.2">
      <c r="A1123" s="20" t="s">
        <v>1627</v>
      </c>
      <c r="B1123" s="19" t="s">
        <v>1708</v>
      </c>
      <c r="C1123" s="20" t="s">
        <v>18</v>
      </c>
      <c r="D1123" s="20" t="s">
        <v>1709</v>
      </c>
      <c r="E1123" s="155" t="s">
        <v>1639</v>
      </c>
      <c r="F1123" s="155"/>
      <c r="G1123" s="21" t="s">
        <v>1640</v>
      </c>
      <c r="H1123" s="37">
        <v>8.3000000000000004E-2</v>
      </c>
      <c r="I1123" s="38">
        <v>29.64</v>
      </c>
      <c r="J1123" s="38">
        <v>2.46</v>
      </c>
    </row>
    <row r="1124" spans="1:10" ht="26.1" customHeight="1" x14ac:dyDescent="0.2">
      <c r="A1124" s="20" t="s">
        <v>1627</v>
      </c>
      <c r="B1124" s="19" t="s">
        <v>1940</v>
      </c>
      <c r="C1124" s="20" t="s">
        <v>18</v>
      </c>
      <c r="D1124" s="20" t="s">
        <v>1941</v>
      </c>
      <c r="E1124" s="155" t="s">
        <v>1639</v>
      </c>
      <c r="F1124" s="155"/>
      <c r="G1124" s="21" t="s">
        <v>1640</v>
      </c>
      <c r="H1124" s="37">
        <v>8.3000000000000004E-2</v>
      </c>
      <c r="I1124" s="38">
        <v>21.05</v>
      </c>
      <c r="J1124" s="38">
        <v>1.74</v>
      </c>
    </row>
    <row r="1125" spans="1:10" ht="26.1" customHeight="1" x14ac:dyDescent="0.2">
      <c r="A1125" s="23" t="s">
        <v>1676</v>
      </c>
      <c r="B1125" s="22" t="s">
        <v>2217</v>
      </c>
      <c r="C1125" s="23" t="s">
        <v>1631</v>
      </c>
      <c r="D1125" s="23" t="s">
        <v>2218</v>
      </c>
      <c r="E1125" s="153" t="s">
        <v>1679</v>
      </c>
      <c r="F1125" s="153"/>
      <c r="G1125" s="24" t="s">
        <v>61</v>
      </c>
      <c r="H1125" s="39">
        <v>1</v>
      </c>
      <c r="I1125" s="40">
        <v>2.95</v>
      </c>
      <c r="J1125" s="40">
        <v>2.95</v>
      </c>
    </row>
    <row r="1126" spans="1:10" x14ac:dyDescent="0.2">
      <c r="A1126" s="41"/>
      <c r="B1126" s="41"/>
      <c r="C1126" s="41"/>
      <c r="D1126" s="41"/>
      <c r="E1126" s="41" t="s">
        <v>1692</v>
      </c>
      <c r="F1126" s="46">
        <v>3.19</v>
      </c>
      <c r="G1126" s="41" t="s">
        <v>1693</v>
      </c>
      <c r="H1126" s="46">
        <v>0</v>
      </c>
      <c r="I1126" s="41" t="s">
        <v>1694</v>
      </c>
      <c r="J1126" s="46">
        <v>3.19</v>
      </c>
    </row>
    <row r="1127" spans="1:10" ht="15" thickBot="1" x14ac:dyDescent="0.25">
      <c r="A1127" s="41"/>
      <c r="B1127" s="41"/>
      <c r="C1127" s="41"/>
      <c r="D1127" s="41"/>
      <c r="E1127" s="41" t="s">
        <v>1695</v>
      </c>
      <c r="F1127" s="46">
        <v>2.06</v>
      </c>
      <c r="G1127" s="41"/>
      <c r="H1127" s="152" t="s">
        <v>1696</v>
      </c>
      <c r="I1127" s="152"/>
      <c r="J1127" s="46">
        <v>9.2100000000000009</v>
      </c>
    </row>
    <row r="1128" spans="1:10" ht="0.95" customHeight="1" thickTop="1" x14ac:dyDescent="0.2">
      <c r="A1128" s="42"/>
      <c r="B1128" s="42"/>
      <c r="C1128" s="42"/>
      <c r="D1128" s="42"/>
      <c r="E1128" s="42"/>
      <c r="F1128" s="42"/>
      <c r="G1128" s="42"/>
      <c r="H1128" s="42"/>
      <c r="I1128" s="42"/>
      <c r="J1128" s="42"/>
    </row>
    <row r="1129" spans="1:10" ht="18" customHeight="1" x14ac:dyDescent="0.2">
      <c r="A1129" s="17" t="s">
        <v>1408</v>
      </c>
      <c r="B1129" s="16" t="s">
        <v>3</v>
      </c>
      <c r="C1129" s="17" t="s">
        <v>4</v>
      </c>
      <c r="D1129" s="17" t="s">
        <v>5</v>
      </c>
      <c r="E1129" s="151" t="s">
        <v>1547</v>
      </c>
      <c r="F1129" s="151"/>
      <c r="G1129" s="18" t="s">
        <v>6</v>
      </c>
      <c r="H1129" s="16" t="s">
        <v>7</v>
      </c>
      <c r="I1129" s="16" t="s">
        <v>8</v>
      </c>
      <c r="J1129" s="16" t="s">
        <v>10</v>
      </c>
    </row>
    <row r="1130" spans="1:10" ht="26.1" customHeight="1" x14ac:dyDescent="0.2">
      <c r="A1130" s="32" t="s">
        <v>1626</v>
      </c>
      <c r="B1130" s="33" t="s">
        <v>1409</v>
      </c>
      <c r="C1130" s="32" t="s">
        <v>23</v>
      </c>
      <c r="D1130" s="32" t="s">
        <v>1410</v>
      </c>
      <c r="E1130" s="154">
        <v>96</v>
      </c>
      <c r="F1130" s="154"/>
      <c r="G1130" s="34" t="s">
        <v>61</v>
      </c>
      <c r="H1130" s="35">
        <v>1</v>
      </c>
      <c r="I1130" s="36">
        <v>2529.4299999999998</v>
      </c>
      <c r="J1130" s="36">
        <v>2529.4299999999998</v>
      </c>
    </row>
    <row r="1131" spans="1:10" ht="39" customHeight="1" x14ac:dyDescent="0.2">
      <c r="A1131" s="20" t="s">
        <v>1627</v>
      </c>
      <c r="B1131" s="19" t="s">
        <v>1759</v>
      </c>
      <c r="C1131" s="20" t="s">
        <v>18</v>
      </c>
      <c r="D1131" s="20" t="s">
        <v>1760</v>
      </c>
      <c r="E1131" s="155" t="s">
        <v>1636</v>
      </c>
      <c r="F1131" s="155"/>
      <c r="G1131" s="21" t="s">
        <v>37</v>
      </c>
      <c r="H1131" s="37">
        <v>0.25</v>
      </c>
      <c r="I1131" s="38">
        <v>619.62</v>
      </c>
      <c r="J1131" s="38">
        <v>154.9</v>
      </c>
    </row>
    <row r="1132" spans="1:10" ht="24" customHeight="1" x14ac:dyDescent="0.2">
      <c r="A1132" s="20" t="s">
        <v>1627</v>
      </c>
      <c r="B1132" s="19" t="s">
        <v>1662</v>
      </c>
      <c r="C1132" s="20" t="s">
        <v>18</v>
      </c>
      <c r="D1132" s="20" t="s">
        <v>1663</v>
      </c>
      <c r="E1132" s="155" t="s">
        <v>1639</v>
      </c>
      <c r="F1132" s="155"/>
      <c r="G1132" s="21" t="s">
        <v>1640</v>
      </c>
      <c r="H1132" s="37">
        <v>2</v>
      </c>
      <c r="I1132" s="38">
        <v>19.72</v>
      </c>
      <c r="J1132" s="38">
        <v>39.44</v>
      </c>
    </row>
    <row r="1133" spans="1:10" ht="24" customHeight="1" x14ac:dyDescent="0.2">
      <c r="A1133" s="20" t="s">
        <v>1627</v>
      </c>
      <c r="B1133" s="19" t="s">
        <v>1882</v>
      </c>
      <c r="C1133" s="20" t="s">
        <v>18</v>
      </c>
      <c r="D1133" s="20" t="s">
        <v>1883</v>
      </c>
      <c r="E1133" s="155" t="s">
        <v>1884</v>
      </c>
      <c r="F1133" s="155"/>
      <c r="G1133" s="21" t="s">
        <v>37</v>
      </c>
      <c r="H1133" s="37">
        <v>0.25</v>
      </c>
      <c r="I1133" s="38">
        <v>78</v>
      </c>
      <c r="J1133" s="38">
        <v>19.5</v>
      </c>
    </row>
    <row r="1134" spans="1:10" ht="24" customHeight="1" x14ac:dyDescent="0.2">
      <c r="A1134" s="20" t="s">
        <v>1627</v>
      </c>
      <c r="B1134" s="19" t="s">
        <v>1713</v>
      </c>
      <c r="C1134" s="20" t="s">
        <v>18</v>
      </c>
      <c r="D1134" s="20" t="s">
        <v>1714</v>
      </c>
      <c r="E1134" s="155" t="s">
        <v>1639</v>
      </c>
      <c r="F1134" s="155"/>
      <c r="G1134" s="21" t="s">
        <v>1640</v>
      </c>
      <c r="H1134" s="37">
        <v>2</v>
      </c>
      <c r="I1134" s="38">
        <v>24.41</v>
      </c>
      <c r="J1134" s="38">
        <v>48.82</v>
      </c>
    </row>
    <row r="1135" spans="1:10" ht="26.1" customHeight="1" x14ac:dyDescent="0.2">
      <c r="A1135" s="23" t="s">
        <v>1676</v>
      </c>
      <c r="B1135" s="22" t="s">
        <v>2219</v>
      </c>
      <c r="C1135" s="23" t="s">
        <v>1631</v>
      </c>
      <c r="D1135" s="23" t="s">
        <v>2220</v>
      </c>
      <c r="E1135" s="153" t="s">
        <v>1679</v>
      </c>
      <c r="F1135" s="153"/>
      <c r="G1135" s="24" t="s">
        <v>1948</v>
      </c>
      <c r="H1135" s="39">
        <v>2</v>
      </c>
      <c r="I1135" s="40">
        <v>160.26</v>
      </c>
      <c r="J1135" s="40">
        <v>320.52</v>
      </c>
    </row>
    <row r="1136" spans="1:10" ht="26.1" customHeight="1" x14ac:dyDescent="0.2">
      <c r="A1136" s="23" t="s">
        <v>1676</v>
      </c>
      <c r="B1136" s="22" t="s">
        <v>2221</v>
      </c>
      <c r="C1136" s="23" t="s">
        <v>1631</v>
      </c>
      <c r="D1136" s="23" t="s">
        <v>2222</v>
      </c>
      <c r="E1136" s="153" t="s">
        <v>2223</v>
      </c>
      <c r="F1136" s="153"/>
      <c r="G1136" s="24" t="s">
        <v>1784</v>
      </c>
      <c r="H1136" s="39">
        <v>1</v>
      </c>
      <c r="I1136" s="40">
        <v>104.51</v>
      </c>
      <c r="J1136" s="40">
        <v>104.51</v>
      </c>
    </row>
    <row r="1137" spans="1:10" ht="65.099999999999994" customHeight="1" x14ac:dyDescent="0.2">
      <c r="A1137" s="23" t="s">
        <v>1676</v>
      </c>
      <c r="B1137" s="22" t="s">
        <v>2224</v>
      </c>
      <c r="C1137" s="23" t="s">
        <v>1631</v>
      </c>
      <c r="D1137" s="23" t="s">
        <v>2225</v>
      </c>
      <c r="E1137" s="153" t="s">
        <v>1679</v>
      </c>
      <c r="F1137" s="153"/>
      <c r="G1137" s="24" t="s">
        <v>61</v>
      </c>
      <c r="H1137" s="39">
        <v>1</v>
      </c>
      <c r="I1137" s="40">
        <v>1841.74</v>
      </c>
      <c r="J1137" s="40">
        <v>1841.74</v>
      </c>
    </row>
    <row r="1138" spans="1:10" x14ac:dyDescent="0.2">
      <c r="A1138" s="41"/>
      <c r="B1138" s="41"/>
      <c r="C1138" s="41"/>
      <c r="D1138" s="41"/>
      <c r="E1138" s="41" t="s">
        <v>1692</v>
      </c>
      <c r="F1138" s="46">
        <v>99.23</v>
      </c>
      <c r="G1138" s="41" t="s">
        <v>1693</v>
      </c>
      <c r="H1138" s="46">
        <v>0</v>
      </c>
      <c r="I1138" s="41" t="s">
        <v>1694</v>
      </c>
      <c r="J1138" s="46">
        <v>99.23</v>
      </c>
    </row>
    <row r="1139" spans="1:10" ht="15" thickBot="1" x14ac:dyDescent="0.25">
      <c r="A1139" s="41"/>
      <c r="B1139" s="41"/>
      <c r="C1139" s="41"/>
      <c r="D1139" s="41"/>
      <c r="E1139" s="41" t="s">
        <v>1695</v>
      </c>
      <c r="F1139" s="46">
        <v>728.98</v>
      </c>
      <c r="G1139" s="41"/>
      <c r="H1139" s="152" t="s">
        <v>1696</v>
      </c>
      <c r="I1139" s="152"/>
      <c r="J1139" s="46">
        <v>3258.41</v>
      </c>
    </row>
    <row r="1140" spans="1:10" ht="0.95" customHeight="1" thickTop="1" x14ac:dyDescent="0.2">
      <c r="A1140" s="42"/>
      <c r="B1140" s="42"/>
      <c r="C1140" s="42"/>
      <c r="D1140" s="42"/>
      <c r="E1140" s="42"/>
      <c r="F1140" s="42"/>
      <c r="G1140" s="42"/>
      <c r="H1140" s="42"/>
      <c r="I1140" s="42"/>
      <c r="J1140" s="42"/>
    </row>
    <row r="1141" spans="1:10" ht="18" customHeight="1" x14ac:dyDescent="0.2">
      <c r="A1141" s="17" t="s">
        <v>1411</v>
      </c>
      <c r="B1141" s="16" t="s">
        <v>3</v>
      </c>
      <c r="C1141" s="17" t="s">
        <v>4</v>
      </c>
      <c r="D1141" s="17" t="s">
        <v>5</v>
      </c>
      <c r="E1141" s="151" t="s">
        <v>1547</v>
      </c>
      <c r="F1141" s="151"/>
      <c r="G1141" s="18" t="s">
        <v>6</v>
      </c>
      <c r="H1141" s="16" t="s">
        <v>7</v>
      </c>
      <c r="I1141" s="16" t="s">
        <v>8</v>
      </c>
      <c r="J1141" s="16" t="s">
        <v>10</v>
      </c>
    </row>
    <row r="1142" spans="1:10" ht="39" customHeight="1" x14ac:dyDescent="0.2">
      <c r="A1142" s="32" t="s">
        <v>1626</v>
      </c>
      <c r="B1142" s="33" t="s">
        <v>1412</v>
      </c>
      <c r="C1142" s="32" t="s">
        <v>23</v>
      </c>
      <c r="D1142" s="32" t="s">
        <v>1413</v>
      </c>
      <c r="E1142" s="154" t="s">
        <v>1562</v>
      </c>
      <c r="F1142" s="154"/>
      <c r="G1142" s="34" t="s">
        <v>25</v>
      </c>
      <c r="H1142" s="35">
        <v>1</v>
      </c>
      <c r="I1142" s="36">
        <v>2034.84</v>
      </c>
      <c r="J1142" s="36">
        <v>2034.84</v>
      </c>
    </row>
    <row r="1143" spans="1:10" ht="26.1" customHeight="1" x14ac:dyDescent="0.2">
      <c r="A1143" s="20" t="s">
        <v>1627</v>
      </c>
      <c r="B1143" s="19" t="s">
        <v>1940</v>
      </c>
      <c r="C1143" s="20" t="s">
        <v>18</v>
      </c>
      <c r="D1143" s="20" t="s">
        <v>1941</v>
      </c>
      <c r="E1143" s="155" t="s">
        <v>1639</v>
      </c>
      <c r="F1143" s="155"/>
      <c r="G1143" s="21" t="s">
        <v>1640</v>
      </c>
      <c r="H1143" s="37">
        <v>0.22020000000000001</v>
      </c>
      <c r="I1143" s="38">
        <v>21.05</v>
      </c>
      <c r="J1143" s="38">
        <v>4.63</v>
      </c>
    </row>
    <row r="1144" spans="1:10" ht="65.099999999999994" customHeight="1" x14ac:dyDescent="0.2">
      <c r="A1144" s="20" t="s">
        <v>1627</v>
      </c>
      <c r="B1144" s="19" t="s">
        <v>2226</v>
      </c>
      <c r="C1144" s="20" t="s">
        <v>18</v>
      </c>
      <c r="D1144" s="20" t="s">
        <v>2227</v>
      </c>
      <c r="E1144" s="155" t="s">
        <v>1706</v>
      </c>
      <c r="F1144" s="155"/>
      <c r="G1144" s="21" t="s">
        <v>1707</v>
      </c>
      <c r="H1144" s="37">
        <v>0.98652010000000001</v>
      </c>
      <c r="I1144" s="38">
        <v>69.22</v>
      </c>
      <c r="J1144" s="38">
        <v>68.28</v>
      </c>
    </row>
    <row r="1145" spans="1:10" ht="65.099999999999994" customHeight="1" x14ac:dyDescent="0.2">
      <c r="A1145" s="20" t="s">
        <v>1627</v>
      </c>
      <c r="B1145" s="19" t="s">
        <v>2228</v>
      </c>
      <c r="C1145" s="20" t="s">
        <v>18</v>
      </c>
      <c r="D1145" s="20" t="s">
        <v>2229</v>
      </c>
      <c r="E1145" s="155" t="s">
        <v>1706</v>
      </c>
      <c r="F1145" s="155"/>
      <c r="G1145" s="21" t="s">
        <v>1712</v>
      </c>
      <c r="H1145" s="37">
        <v>0.18010000000000001</v>
      </c>
      <c r="I1145" s="38">
        <v>271</v>
      </c>
      <c r="J1145" s="38">
        <v>48.8</v>
      </c>
    </row>
    <row r="1146" spans="1:10" ht="24" customHeight="1" x14ac:dyDescent="0.2">
      <c r="A1146" s="20" t="s">
        <v>1627</v>
      </c>
      <c r="B1146" s="19" t="s">
        <v>1708</v>
      </c>
      <c r="C1146" s="20" t="s">
        <v>18</v>
      </c>
      <c r="D1146" s="20" t="s">
        <v>1709</v>
      </c>
      <c r="E1146" s="155" t="s">
        <v>1639</v>
      </c>
      <c r="F1146" s="155"/>
      <c r="G1146" s="21" t="s">
        <v>1640</v>
      </c>
      <c r="H1146" s="37">
        <v>0.9909</v>
      </c>
      <c r="I1146" s="38">
        <v>29.64</v>
      </c>
      <c r="J1146" s="38">
        <v>29.37</v>
      </c>
    </row>
    <row r="1147" spans="1:10" ht="39" customHeight="1" x14ac:dyDescent="0.2">
      <c r="A1147" s="23" t="s">
        <v>1676</v>
      </c>
      <c r="B1147" s="22" t="s">
        <v>1957</v>
      </c>
      <c r="C1147" s="23" t="s">
        <v>18</v>
      </c>
      <c r="D1147" s="23" t="s">
        <v>1958</v>
      </c>
      <c r="E1147" s="153" t="s">
        <v>1679</v>
      </c>
      <c r="F1147" s="153"/>
      <c r="G1147" s="24" t="s">
        <v>25</v>
      </c>
      <c r="H1147" s="39">
        <v>4</v>
      </c>
      <c r="I1147" s="40">
        <v>86.13</v>
      </c>
      <c r="J1147" s="40">
        <v>344.52</v>
      </c>
    </row>
    <row r="1148" spans="1:10" ht="24" customHeight="1" x14ac:dyDescent="0.2">
      <c r="A1148" s="23" t="s">
        <v>1676</v>
      </c>
      <c r="B1148" s="22" t="s">
        <v>1951</v>
      </c>
      <c r="C1148" s="23" t="s">
        <v>18</v>
      </c>
      <c r="D1148" s="23" t="s">
        <v>1952</v>
      </c>
      <c r="E1148" s="153" t="s">
        <v>1679</v>
      </c>
      <c r="F1148" s="153"/>
      <c r="G1148" s="24" t="s">
        <v>29</v>
      </c>
      <c r="H1148" s="39">
        <v>6</v>
      </c>
      <c r="I1148" s="40">
        <v>46.19</v>
      </c>
      <c r="J1148" s="40">
        <v>277.14</v>
      </c>
    </row>
    <row r="1149" spans="1:10" ht="39" customHeight="1" x14ac:dyDescent="0.2">
      <c r="A1149" s="23" t="s">
        <v>1676</v>
      </c>
      <c r="B1149" s="22" t="s">
        <v>2230</v>
      </c>
      <c r="C1149" s="23" t="s">
        <v>1631</v>
      </c>
      <c r="D1149" s="23" t="s">
        <v>2231</v>
      </c>
      <c r="E1149" s="153" t="s">
        <v>1679</v>
      </c>
      <c r="F1149" s="153"/>
      <c r="G1149" s="24" t="s">
        <v>61</v>
      </c>
      <c r="H1149" s="39">
        <v>1</v>
      </c>
      <c r="I1149" s="40">
        <v>920.9</v>
      </c>
      <c r="J1149" s="40">
        <v>920.9</v>
      </c>
    </row>
    <row r="1150" spans="1:10" ht="26.1" customHeight="1" x14ac:dyDescent="0.2">
      <c r="A1150" s="23" t="s">
        <v>1676</v>
      </c>
      <c r="B1150" s="22" t="s">
        <v>2232</v>
      </c>
      <c r="C1150" s="23" t="s">
        <v>18</v>
      </c>
      <c r="D1150" s="23" t="s">
        <v>2233</v>
      </c>
      <c r="E1150" s="153" t="s">
        <v>1679</v>
      </c>
      <c r="F1150" s="153"/>
      <c r="G1150" s="24" t="s">
        <v>25</v>
      </c>
      <c r="H1150" s="39">
        <v>1</v>
      </c>
      <c r="I1150" s="40">
        <v>32.479999999999997</v>
      </c>
      <c r="J1150" s="40">
        <v>32.479999999999997</v>
      </c>
    </row>
    <row r="1151" spans="1:10" ht="26.1" customHeight="1" x14ac:dyDescent="0.2">
      <c r="A1151" s="23" t="s">
        <v>1676</v>
      </c>
      <c r="B1151" s="22" t="s">
        <v>2234</v>
      </c>
      <c r="C1151" s="23" t="s">
        <v>18</v>
      </c>
      <c r="D1151" s="23" t="s">
        <v>2235</v>
      </c>
      <c r="E1151" s="153" t="s">
        <v>1679</v>
      </c>
      <c r="F1151" s="153"/>
      <c r="G1151" s="24" t="s">
        <v>25</v>
      </c>
      <c r="H1151" s="39">
        <v>2</v>
      </c>
      <c r="I1151" s="40">
        <v>154.36000000000001</v>
      </c>
      <c r="J1151" s="40">
        <v>308.72000000000003</v>
      </c>
    </row>
    <row r="1152" spans="1:10" x14ac:dyDescent="0.2">
      <c r="A1152" s="41"/>
      <c r="B1152" s="41"/>
      <c r="C1152" s="41"/>
      <c r="D1152" s="41"/>
      <c r="E1152" s="41" t="s">
        <v>1692</v>
      </c>
      <c r="F1152" s="46">
        <v>53.01</v>
      </c>
      <c r="G1152" s="41" t="s">
        <v>1693</v>
      </c>
      <c r="H1152" s="46">
        <v>0</v>
      </c>
      <c r="I1152" s="41" t="s">
        <v>1694</v>
      </c>
      <c r="J1152" s="46">
        <v>53.01</v>
      </c>
    </row>
    <row r="1153" spans="1:10" ht="15" thickBot="1" x14ac:dyDescent="0.25">
      <c r="A1153" s="41"/>
      <c r="B1153" s="41"/>
      <c r="C1153" s="41"/>
      <c r="D1153" s="41"/>
      <c r="E1153" s="41" t="s">
        <v>1695</v>
      </c>
      <c r="F1153" s="46">
        <v>586.44000000000005</v>
      </c>
      <c r="G1153" s="41"/>
      <c r="H1153" s="152" t="s">
        <v>1696</v>
      </c>
      <c r="I1153" s="152"/>
      <c r="J1153" s="46">
        <v>2621.2800000000002</v>
      </c>
    </row>
    <row r="1154" spans="1:10" ht="0.95" customHeight="1" thickTop="1" x14ac:dyDescent="0.2">
      <c r="A1154" s="42"/>
      <c r="B1154" s="42"/>
      <c r="C1154" s="42"/>
      <c r="D1154" s="42"/>
      <c r="E1154" s="42"/>
      <c r="F1154" s="42"/>
      <c r="G1154" s="42"/>
      <c r="H1154" s="42"/>
      <c r="I1154" s="42"/>
      <c r="J1154" s="42"/>
    </row>
    <row r="1155" spans="1:10" ht="18" customHeight="1" x14ac:dyDescent="0.2">
      <c r="A1155" s="17" t="s">
        <v>1433</v>
      </c>
      <c r="B1155" s="16" t="s">
        <v>3</v>
      </c>
      <c r="C1155" s="17" t="s">
        <v>4</v>
      </c>
      <c r="D1155" s="17" t="s">
        <v>5</v>
      </c>
      <c r="E1155" s="151" t="s">
        <v>1547</v>
      </c>
      <c r="F1155" s="151"/>
      <c r="G1155" s="18" t="s">
        <v>6</v>
      </c>
      <c r="H1155" s="16" t="s">
        <v>7</v>
      </c>
      <c r="I1155" s="16" t="s">
        <v>8</v>
      </c>
      <c r="J1155" s="16" t="s">
        <v>10</v>
      </c>
    </row>
    <row r="1156" spans="1:10" ht="26.1" customHeight="1" x14ac:dyDescent="0.2">
      <c r="A1156" s="32" t="s">
        <v>1626</v>
      </c>
      <c r="B1156" s="33" t="s">
        <v>1434</v>
      </c>
      <c r="C1156" s="32" t="s">
        <v>23</v>
      </c>
      <c r="D1156" s="32" t="s">
        <v>1435</v>
      </c>
      <c r="E1156" s="154">
        <v>76</v>
      </c>
      <c r="F1156" s="154"/>
      <c r="G1156" s="34" t="s">
        <v>61</v>
      </c>
      <c r="H1156" s="35">
        <v>1</v>
      </c>
      <c r="I1156" s="36">
        <v>807.39</v>
      </c>
      <c r="J1156" s="36">
        <v>807.39</v>
      </c>
    </row>
    <row r="1157" spans="1:10" ht="24" customHeight="1" x14ac:dyDescent="0.2">
      <c r="A1157" s="20" t="s">
        <v>1627</v>
      </c>
      <c r="B1157" s="19" t="s">
        <v>1662</v>
      </c>
      <c r="C1157" s="20" t="s">
        <v>18</v>
      </c>
      <c r="D1157" s="20" t="s">
        <v>1663</v>
      </c>
      <c r="E1157" s="155" t="s">
        <v>1639</v>
      </c>
      <c r="F1157" s="155"/>
      <c r="G1157" s="21" t="s">
        <v>1640</v>
      </c>
      <c r="H1157" s="37">
        <v>6</v>
      </c>
      <c r="I1157" s="38">
        <v>19.72</v>
      </c>
      <c r="J1157" s="38">
        <v>118.32</v>
      </c>
    </row>
    <row r="1158" spans="1:10" ht="39" customHeight="1" x14ac:dyDescent="0.2">
      <c r="A1158" s="20" t="s">
        <v>1627</v>
      </c>
      <c r="B1158" s="19" t="s">
        <v>1759</v>
      </c>
      <c r="C1158" s="20" t="s">
        <v>18</v>
      </c>
      <c r="D1158" s="20" t="s">
        <v>1760</v>
      </c>
      <c r="E1158" s="155" t="s">
        <v>1636</v>
      </c>
      <c r="F1158" s="155"/>
      <c r="G1158" s="21" t="s">
        <v>37</v>
      </c>
      <c r="H1158" s="37">
        <v>0.2</v>
      </c>
      <c r="I1158" s="38">
        <v>619.62</v>
      </c>
      <c r="J1158" s="38">
        <v>123.92</v>
      </c>
    </row>
    <row r="1159" spans="1:10" ht="24" customHeight="1" x14ac:dyDescent="0.2">
      <c r="A1159" s="23" t="s">
        <v>1676</v>
      </c>
      <c r="B1159" s="22" t="s">
        <v>2236</v>
      </c>
      <c r="C1159" s="23" t="s">
        <v>1631</v>
      </c>
      <c r="D1159" s="23" t="s">
        <v>2237</v>
      </c>
      <c r="E1159" s="153" t="s">
        <v>1679</v>
      </c>
      <c r="F1159" s="153"/>
      <c r="G1159" s="24" t="s">
        <v>61</v>
      </c>
      <c r="H1159" s="39">
        <v>1</v>
      </c>
      <c r="I1159" s="40">
        <v>428.78</v>
      </c>
      <c r="J1159" s="40">
        <v>428.78</v>
      </c>
    </row>
    <row r="1160" spans="1:10" ht="24" customHeight="1" x14ac:dyDescent="0.2">
      <c r="A1160" s="23" t="s">
        <v>1676</v>
      </c>
      <c r="B1160" s="22" t="s">
        <v>2238</v>
      </c>
      <c r="C1160" s="23" t="s">
        <v>1631</v>
      </c>
      <c r="D1160" s="23" t="s">
        <v>2239</v>
      </c>
      <c r="E1160" s="153" t="s">
        <v>1679</v>
      </c>
      <c r="F1160" s="153"/>
      <c r="G1160" s="24" t="s">
        <v>61</v>
      </c>
      <c r="H1160" s="39">
        <v>1</v>
      </c>
      <c r="I1160" s="40">
        <v>30</v>
      </c>
      <c r="J1160" s="40">
        <v>30</v>
      </c>
    </row>
    <row r="1161" spans="1:10" ht="26.1" customHeight="1" x14ac:dyDescent="0.2">
      <c r="A1161" s="23" t="s">
        <v>1676</v>
      </c>
      <c r="B1161" s="22" t="s">
        <v>2221</v>
      </c>
      <c r="C1161" s="23" t="s">
        <v>1631</v>
      </c>
      <c r="D1161" s="23" t="s">
        <v>2222</v>
      </c>
      <c r="E1161" s="153" t="s">
        <v>2223</v>
      </c>
      <c r="F1161" s="153"/>
      <c r="G1161" s="24" t="s">
        <v>1784</v>
      </c>
      <c r="H1161" s="39">
        <v>1</v>
      </c>
      <c r="I1161" s="40">
        <v>104.51</v>
      </c>
      <c r="J1161" s="40">
        <v>104.51</v>
      </c>
    </row>
    <row r="1162" spans="1:10" ht="24" customHeight="1" x14ac:dyDescent="0.2">
      <c r="A1162" s="23" t="s">
        <v>1676</v>
      </c>
      <c r="B1162" s="22" t="s">
        <v>2240</v>
      </c>
      <c r="C1162" s="23" t="s">
        <v>1631</v>
      </c>
      <c r="D1162" s="23" t="s">
        <v>2241</v>
      </c>
      <c r="E1162" s="153" t="s">
        <v>1679</v>
      </c>
      <c r="F1162" s="153"/>
      <c r="G1162" s="24" t="s">
        <v>61</v>
      </c>
      <c r="H1162" s="39">
        <v>1</v>
      </c>
      <c r="I1162" s="40">
        <v>1.86</v>
      </c>
      <c r="J1162" s="40">
        <v>1.86</v>
      </c>
    </row>
    <row r="1163" spans="1:10" x14ac:dyDescent="0.2">
      <c r="A1163" s="41"/>
      <c r="B1163" s="41"/>
      <c r="C1163" s="41"/>
      <c r="D1163" s="41"/>
      <c r="E1163" s="41" t="s">
        <v>1692</v>
      </c>
      <c r="F1163" s="46">
        <v>99.65</v>
      </c>
      <c r="G1163" s="41" t="s">
        <v>1693</v>
      </c>
      <c r="H1163" s="46">
        <v>0</v>
      </c>
      <c r="I1163" s="41" t="s">
        <v>1694</v>
      </c>
      <c r="J1163" s="46">
        <v>99.65</v>
      </c>
    </row>
    <row r="1164" spans="1:10" ht="15" thickBot="1" x14ac:dyDescent="0.25">
      <c r="A1164" s="41"/>
      <c r="B1164" s="41"/>
      <c r="C1164" s="41"/>
      <c r="D1164" s="41"/>
      <c r="E1164" s="41" t="s">
        <v>1695</v>
      </c>
      <c r="F1164" s="46">
        <v>232.68</v>
      </c>
      <c r="G1164" s="41"/>
      <c r="H1164" s="152" t="s">
        <v>1696</v>
      </c>
      <c r="I1164" s="152"/>
      <c r="J1164" s="46">
        <v>1040.07</v>
      </c>
    </row>
    <row r="1165" spans="1:10" ht="0.95" customHeight="1" thickTop="1" x14ac:dyDescent="0.2">
      <c r="A1165" s="42"/>
      <c r="B1165" s="42"/>
      <c r="C1165" s="42"/>
      <c r="D1165" s="42"/>
      <c r="E1165" s="42"/>
      <c r="F1165" s="42"/>
      <c r="G1165" s="42"/>
      <c r="H1165" s="42"/>
      <c r="I1165" s="42"/>
      <c r="J1165" s="42"/>
    </row>
    <row r="1166" spans="1:10" ht="18" customHeight="1" x14ac:dyDescent="0.2">
      <c r="A1166" s="17" t="s">
        <v>1436</v>
      </c>
      <c r="B1166" s="16" t="s">
        <v>3</v>
      </c>
      <c r="C1166" s="17" t="s">
        <v>4</v>
      </c>
      <c r="D1166" s="17" t="s">
        <v>5</v>
      </c>
      <c r="E1166" s="151" t="s">
        <v>1547</v>
      </c>
      <c r="F1166" s="151"/>
      <c r="G1166" s="18" t="s">
        <v>6</v>
      </c>
      <c r="H1166" s="16" t="s">
        <v>7</v>
      </c>
      <c r="I1166" s="16" t="s">
        <v>8</v>
      </c>
      <c r="J1166" s="16" t="s">
        <v>10</v>
      </c>
    </row>
    <row r="1167" spans="1:10" ht="26.1" customHeight="1" x14ac:dyDescent="0.2">
      <c r="A1167" s="32" t="s">
        <v>1626</v>
      </c>
      <c r="B1167" s="33" t="s">
        <v>1437</v>
      </c>
      <c r="C1167" s="32" t="s">
        <v>23</v>
      </c>
      <c r="D1167" s="32" t="s">
        <v>1438</v>
      </c>
      <c r="E1167" s="154">
        <v>115</v>
      </c>
      <c r="F1167" s="154"/>
      <c r="G1167" s="34" t="s">
        <v>633</v>
      </c>
      <c r="H1167" s="35">
        <v>1</v>
      </c>
      <c r="I1167" s="36">
        <v>144.01</v>
      </c>
      <c r="J1167" s="36">
        <v>144.01</v>
      </c>
    </row>
    <row r="1168" spans="1:10" ht="24" customHeight="1" x14ac:dyDescent="0.2">
      <c r="A1168" s="20" t="s">
        <v>1627</v>
      </c>
      <c r="B1168" s="19" t="s">
        <v>1740</v>
      </c>
      <c r="C1168" s="20" t="s">
        <v>18</v>
      </c>
      <c r="D1168" s="20" t="s">
        <v>1741</v>
      </c>
      <c r="E1168" s="155" t="s">
        <v>1639</v>
      </c>
      <c r="F1168" s="155"/>
      <c r="G1168" s="21" t="s">
        <v>1640</v>
      </c>
      <c r="H1168" s="37">
        <v>0.5</v>
      </c>
      <c r="I1168" s="38">
        <v>26.04</v>
      </c>
      <c r="J1168" s="38">
        <v>13.02</v>
      </c>
    </row>
    <row r="1169" spans="1:10" ht="24" customHeight="1" x14ac:dyDescent="0.2">
      <c r="A1169" s="20" t="s">
        <v>1627</v>
      </c>
      <c r="B1169" s="19" t="s">
        <v>1662</v>
      </c>
      <c r="C1169" s="20" t="s">
        <v>18</v>
      </c>
      <c r="D1169" s="20" t="s">
        <v>1663</v>
      </c>
      <c r="E1169" s="155" t="s">
        <v>1639</v>
      </c>
      <c r="F1169" s="155"/>
      <c r="G1169" s="21" t="s">
        <v>1640</v>
      </c>
      <c r="H1169" s="37">
        <v>1</v>
      </c>
      <c r="I1169" s="38">
        <v>19.72</v>
      </c>
      <c r="J1169" s="38">
        <v>19.72</v>
      </c>
    </row>
    <row r="1170" spans="1:10" ht="26.1" customHeight="1" x14ac:dyDescent="0.2">
      <c r="A1170" s="23" t="s">
        <v>1676</v>
      </c>
      <c r="B1170" s="22" t="s">
        <v>2242</v>
      </c>
      <c r="C1170" s="23" t="s">
        <v>18</v>
      </c>
      <c r="D1170" s="23" t="s">
        <v>2243</v>
      </c>
      <c r="E1170" s="153" t="s">
        <v>1679</v>
      </c>
      <c r="F1170" s="153"/>
      <c r="G1170" s="24" t="s">
        <v>89</v>
      </c>
      <c r="H1170" s="39">
        <v>6.5000000000000002E-2</v>
      </c>
      <c r="I1170" s="40">
        <v>50.27</v>
      </c>
      <c r="J1170" s="40">
        <v>3.26</v>
      </c>
    </row>
    <row r="1171" spans="1:10" ht="39" customHeight="1" x14ac:dyDescent="0.2">
      <c r="A1171" s="23" t="s">
        <v>1676</v>
      </c>
      <c r="B1171" s="22" t="s">
        <v>2244</v>
      </c>
      <c r="C1171" s="23" t="s">
        <v>1631</v>
      </c>
      <c r="D1171" s="23" t="s">
        <v>2245</v>
      </c>
      <c r="E1171" s="153" t="s">
        <v>1679</v>
      </c>
      <c r="F1171" s="153"/>
      <c r="G1171" s="24" t="s">
        <v>633</v>
      </c>
      <c r="H1171" s="39">
        <v>1</v>
      </c>
      <c r="I1171" s="40">
        <v>108.01</v>
      </c>
      <c r="J1171" s="40">
        <v>108.01</v>
      </c>
    </row>
    <row r="1172" spans="1:10" x14ac:dyDescent="0.2">
      <c r="A1172" s="41"/>
      <c r="B1172" s="41"/>
      <c r="C1172" s="41"/>
      <c r="D1172" s="41"/>
      <c r="E1172" s="41" t="s">
        <v>1692</v>
      </c>
      <c r="F1172" s="46">
        <v>23.74</v>
      </c>
      <c r="G1172" s="41" t="s">
        <v>1693</v>
      </c>
      <c r="H1172" s="46">
        <v>0</v>
      </c>
      <c r="I1172" s="41" t="s">
        <v>1694</v>
      </c>
      <c r="J1172" s="46">
        <v>23.74</v>
      </c>
    </row>
    <row r="1173" spans="1:10" ht="15" thickBot="1" x14ac:dyDescent="0.25">
      <c r="A1173" s="41"/>
      <c r="B1173" s="41"/>
      <c r="C1173" s="41"/>
      <c r="D1173" s="41"/>
      <c r="E1173" s="41" t="s">
        <v>1695</v>
      </c>
      <c r="F1173" s="46">
        <v>41.5</v>
      </c>
      <c r="G1173" s="41"/>
      <c r="H1173" s="152" t="s">
        <v>1696</v>
      </c>
      <c r="I1173" s="152"/>
      <c r="J1173" s="46">
        <v>185.51</v>
      </c>
    </row>
    <row r="1174" spans="1:10" ht="0.95" customHeight="1" thickTop="1" x14ac:dyDescent="0.2">
      <c r="A1174" s="42"/>
      <c r="B1174" s="42"/>
      <c r="C1174" s="42"/>
      <c r="D1174" s="42"/>
      <c r="E1174" s="42"/>
      <c r="F1174" s="42"/>
      <c r="G1174" s="42"/>
      <c r="H1174" s="42"/>
      <c r="I1174" s="42"/>
      <c r="J1174" s="42"/>
    </row>
    <row r="1175" spans="1:10" ht="18" customHeight="1" x14ac:dyDescent="0.2">
      <c r="A1175" s="17" t="s">
        <v>1448</v>
      </c>
      <c r="B1175" s="16" t="s">
        <v>3</v>
      </c>
      <c r="C1175" s="17" t="s">
        <v>4</v>
      </c>
      <c r="D1175" s="17" t="s">
        <v>5</v>
      </c>
      <c r="E1175" s="151" t="s">
        <v>1547</v>
      </c>
      <c r="F1175" s="151"/>
      <c r="G1175" s="18" t="s">
        <v>6</v>
      </c>
      <c r="H1175" s="16" t="s">
        <v>7</v>
      </c>
      <c r="I1175" s="16" t="s">
        <v>8</v>
      </c>
      <c r="J1175" s="16" t="s">
        <v>10</v>
      </c>
    </row>
    <row r="1176" spans="1:10" ht="39" customHeight="1" x14ac:dyDescent="0.2">
      <c r="A1176" s="32" t="s">
        <v>1626</v>
      </c>
      <c r="B1176" s="33" t="s">
        <v>1449</v>
      </c>
      <c r="C1176" s="32" t="s">
        <v>23</v>
      </c>
      <c r="D1176" s="32" t="s">
        <v>1450</v>
      </c>
      <c r="E1176" s="154" t="s">
        <v>1602</v>
      </c>
      <c r="F1176" s="154"/>
      <c r="G1176" s="34" t="s">
        <v>25</v>
      </c>
      <c r="H1176" s="35">
        <v>1</v>
      </c>
      <c r="I1176" s="36">
        <v>18.54</v>
      </c>
      <c r="J1176" s="36">
        <v>18.54</v>
      </c>
    </row>
    <row r="1177" spans="1:10" ht="26.1" customHeight="1" x14ac:dyDescent="0.2">
      <c r="A1177" s="20" t="s">
        <v>1627</v>
      </c>
      <c r="B1177" s="19" t="s">
        <v>1940</v>
      </c>
      <c r="C1177" s="20" t="s">
        <v>18</v>
      </c>
      <c r="D1177" s="20" t="s">
        <v>1941</v>
      </c>
      <c r="E1177" s="155" t="s">
        <v>1639</v>
      </c>
      <c r="F1177" s="155"/>
      <c r="G1177" s="21" t="s">
        <v>1640</v>
      </c>
      <c r="H1177" s="37">
        <v>0.1744</v>
      </c>
      <c r="I1177" s="38">
        <v>21.05</v>
      </c>
      <c r="J1177" s="38">
        <v>3.67</v>
      </c>
    </row>
    <row r="1178" spans="1:10" ht="24" customHeight="1" x14ac:dyDescent="0.2">
      <c r="A1178" s="20" t="s">
        <v>1627</v>
      </c>
      <c r="B1178" s="19" t="s">
        <v>2246</v>
      </c>
      <c r="C1178" s="20" t="s">
        <v>1631</v>
      </c>
      <c r="D1178" s="20" t="s">
        <v>2247</v>
      </c>
      <c r="E1178" s="155" t="s">
        <v>2248</v>
      </c>
      <c r="F1178" s="155"/>
      <c r="G1178" s="21" t="s">
        <v>61</v>
      </c>
      <c r="H1178" s="37">
        <v>1</v>
      </c>
      <c r="I1178" s="38">
        <v>9.7100000000000009</v>
      </c>
      <c r="J1178" s="38">
        <v>9.7100000000000009</v>
      </c>
    </row>
    <row r="1179" spans="1:10" ht="24" customHeight="1" x14ac:dyDescent="0.2">
      <c r="A1179" s="20" t="s">
        <v>1627</v>
      </c>
      <c r="B1179" s="19" t="s">
        <v>1708</v>
      </c>
      <c r="C1179" s="20" t="s">
        <v>18</v>
      </c>
      <c r="D1179" s="20" t="s">
        <v>1709</v>
      </c>
      <c r="E1179" s="155" t="s">
        <v>1639</v>
      </c>
      <c r="F1179" s="155"/>
      <c r="G1179" s="21" t="s">
        <v>1640</v>
      </c>
      <c r="H1179" s="37">
        <v>0.1744</v>
      </c>
      <c r="I1179" s="38">
        <v>29.64</v>
      </c>
      <c r="J1179" s="38">
        <v>5.16</v>
      </c>
    </row>
    <row r="1180" spans="1:10" x14ac:dyDescent="0.2">
      <c r="A1180" s="41"/>
      <c r="B1180" s="41"/>
      <c r="C1180" s="41"/>
      <c r="D1180" s="41"/>
      <c r="E1180" s="41" t="s">
        <v>1692</v>
      </c>
      <c r="F1180" s="46">
        <v>10.54</v>
      </c>
      <c r="G1180" s="41" t="s">
        <v>1693</v>
      </c>
      <c r="H1180" s="46">
        <v>0</v>
      </c>
      <c r="I1180" s="41" t="s">
        <v>1694</v>
      </c>
      <c r="J1180" s="46">
        <v>10.54</v>
      </c>
    </row>
    <row r="1181" spans="1:10" ht="15" thickBot="1" x14ac:dyDescent="0.25">
      <c r="A1181" s="41"/>
      <c r="B1181" s="41"/>
      <c r="C1181" s="41"/>
      <c r="D1181" s="41"/>
      <c r="E1181" s="41" t="s">
        <v>1695</v>
      </c>
      <c r="F1181" s="46">
        <v>5.34</v>
      </c>
      <c r="G1181" s="41"/>
      <c r="H1181" s="152" t="s">
        <v>1696</v>
      </c>
      <c r="I1181" s="152"/>
      <c r="J1181" s="46">
        <v>23.88</v>
      </c>
    </row>
    <row r="1182" spans="1:10" ht="0.95" customHeight="1" thickTop="1" x14ac:dyDescent="0.2">
      <c r="A1182" s="42"/>
      <c r="B1182" s="42"/>
      <c r="C1182" s="42"/>
      <c r="D1182" s="42"/>
      <c r="E1182" s="42"/>
      <c r="F1182" s="42"/>
      <c r="G1182" s="42"/>
      <c r="H1182" s="42"/>
      <c r="I1182" s="42"/>
      <c r="J1182" s="42"/>
    </row>
    <row r="1183" spans="1:10" ht="18" customHeight="1" x14ac:dyDescent="0.2">
      <c r="A1183" s="17" t="s">
        <v>1451</v>
      </c>
      <c r="B1183" s="16" t="s">
        <v>3</v>
      </c>
      <c r="C1183" s="17" t="s">
        <v>4</v>
      </c>
      <c r="D1183" s="17" t="s">
        <v>5</v>
      </c>
      <c r="E1183" s="151" t="s">
        <v>1547</v>
      </c>
      <c r="F1183" s="151"/>
      <c r="G1183" s="18" t="s">
        <v>6</v>
      </c>
      <c r="H1183" s="16" t="s">
        <v>7</v>
      </c>
      <c r="I1183" s="16" t="s">
        <v>8</v>
      </c>
      <c r="J1183" s="16" t="s">
        <v>10</v>
      </c>
    </row>
    <row r="1184" spans="1:10" ht="39" customHeight="1" x14ac:dyDescent="0.2">
      <c r="A1184" s="32" t="s">
        <v>1626</v>
      </c>
      <c r="B1184" s="33" t="s">
        <v>1452</v>
      </c>
      <c r="C1184" s="32" t="s">
        <v>23</v>
      </c>
      <c r="D1184" s="32" t="s">
        <v>1453</v>
      </c>
      <c r="E1184" s="154" t="s">
        <v>1602</v>
      </c>
      <c r="F1184" s="154"/>
      <c r="G1184" s="34" t="s">
        <v>25</v>
      </c>
      <c r="H1184" s="35">
        <v>1</v>
      </c>
      <c r="I1184" s="36">
        <v>12.59</v>
      </c>
      <c r="J1184" s="36">
        <v>12.59</v>
      </c>
    </row>
    <row r="1185" spans="1:10" ht="26.1" customHeight="1" x14ac:dyDescent="0.2">
      <c r="A1185" s="20" t="s">
        <v>1627</v>
      </c>
      <c r="B1185" s="19" t="s">
        <v>1940</v>
      </c>
      <c r="C1185" s="20" t="s">
        <v>18</v>
      </c>
      <c r="D1185" s="20" t="s">
        <v>1941</v>
      </c>
      <c r="E1185" s="155" t="s">
        <v>1639</v>
      </c>
      <c r="F1185" s="155"/>
      <c r="G1185" s="21" t="s">
        <v>1640</v>
      </c>
      <c r="H1185" s="37">
        <v>0.1046</v>
      </c>
      <c r="I1185" s="38">
        <v>21.05</v>
      </c>
      <c r="J1185" s="38">
        <v>2.2000000000000002</v>
      </c>
    </row>
    <row r="1186" spans="1:10" ht="24" customHeight="1" x14ac:dyDescent="0.2">
      <c r="A1186" s="20" t="s">
        <v>1627</v>
      </c>
      <c r="B1186" s="19" t="s">
        <v>1708</v>
      </c>
      <c r="C1186" s="20" t="s">
        <v>18</v>
      </c>
      <c r="D1186" s="20" t="s">
        <v>1709</v>
      </c>
      <c r="E1186" s="155" t="s">
        <v>1639</v>
      </c>
      <c r="F1186" s="155"/>
      <c r="G1186" s="21" t="s">
        <v>1640</v>
      </c>
      <c r="H1186" s="37">
        <v>0.1046</v>
      </c>
      <c r="I1186" s="38">
        <v>29.64</v>
      </c>
      <c r="J1186" s="38">
        <v>3.1</v>
      </c>
    </row>
    <row r="1187" spans="1:10" ht="24" customHeight="1" x14ac:dyDescent="0.2">
      <c r="A1187" s="20" t="s">
        <v>1627</v>
      </c>
      <c r="B1187" s="19" t="s">
        <v>2249</v>
      </c>
      <c r="C1187" s="20" t="s">
        <v>1631</v>
      </c>
      <c r="D1187" s="20" t="s">
        <v>2250</v>
      </c>
      <c r="E1187" s="155" t="s">
        <v>2248</v>
      </c>
      <c r="F1187" s="155"/>
      <c r="G1187" s="21" t="s">
        <v>61</v>
      </c>
      <c r="H1187" s="37">
        <v>1</v>
      </c>
      <c r="I1187" s="38">
        <v>7.29</v>
      </c>
      <c r="J1187" s="38">
        <v>7.29</v>
      </c>
    </row>
    <row r="1188" spans="1:10" x14ac:dyDescent="0.2">
      <c r="A1188" s="41"/>
      <c r="B1188" s="41"/>
      <c r="C1188" s="41"/>
      <c r="D1188" s="41"/>
      <c r="E1188" s="41" t="s">
        <v>1692</v>
      </c>
      <c r="F1188" s="46">
        <v>7.86</v>
      </c>
      <c r="G1188" s="41" t="s">
        <v>1693</v>
      </c>
      <c r="H1188" s="46">
        <v>0</v>
      </c>
      <c r="I1188" s="41" t="s">
        <v>1694</v>
      </c>
      <c r="J1188" s="46">
        <v>7.86</v>
      </c>
    </row>
    <row r="1189" spans="1:10" ht="15" thickBot="1" x14ac:dyDescent="0.25">
      <c r="A1189" s="41"/>
      <c r="B1189" s="41"/>
      <c r="C1189" s="41"/>
      <c r="D1189" s="41"/>
      <c r="E1189" s="41" t="s">
        <v>1695</v>
      </c>
      <c r="F1189" s="46">
        <v>3.62</v>
      </c>
      <c r="G1189" s="41"/>
      <c r="H1189" s="152" t="s">
        <v>1696</v>
      </c>
      <c r="I1189" s="152"/>
      <c r="J1189" s="46">
        <v>16.21</v>
      </c>
    </row>
    <row r="1190" spans="1:10" ht="0.95" customHeight="1" thickTop="1" x14ac:dyDescent="0.2">
      <c r="A1190" s="42"/>
      <c r="B1190" s="42"/>
      <c r="C1190" s="42"/>
      <c r="D1190" s="42"/>
      <c r="E1190" s="42"/>
      <c r="F1190" s="42"/>
      <c r="G1190" s="42"/>
      <c r="H1190" s="42"/>
      <c r="I1190" s="42"/>
      <c r="J1190" s="42"/>
    </row>
    <row r="1191" spans="1:10" ht="18" customHeight="1" x14ac:dyDescent="0.2">
      <c r="A1191" s="17" t="s">
        <v>1466</v>
      </c>
      <c r="B1191" s="16" t="s">
        <v>3</v>
      </c>
      <c r="C1191" s="17" t="s">
        <v>4</v>
      </c>
      <c r="D1191" s="17" t="s">
        <v>5</v>
      </c>
      <c r="E1191" s="151" t="s">
        <v>1547</v>
      </c>
      <c r="F1191" s="151"/>
      <c r="G1191" s="18" t="s">
        <v>6</v>
      </c>
      <c r="H1191" s="16" t="s">
        <v>7</v>
      </c>
      <c r="I1191" s="16" t="s">
        <v>8</v>
      </c>
      <c r="J1191" s="16" t="s">
        <v>10</v>
      </c>
    </row>
    <row r="1192" spans="1:10" ht="39" customHeight="1" x14ac:dyDescent="0.2">
      <c r="A1192" s="32" t="s">
        <v>1626</v>
      </c>
      <c r="B1192" s="33" t="s">
        <v>1467</v>
      </c>
      <c r="C1192" s="32" t="s">
        <v>23</v>
      </c>
      <c r="D1192" s="32" t="s">
        <v>1468</v>
      </c>
      <c r="E1192" s="154">
        <v>331</v>
      </c>
      <c r="F1192" s="154"/>
      <c r="G1192" s="34" t="s">
        <v>61</v>
      </c>
      <c r="H1192" s="35">
        <v>1</v>
      </c>
      <c r="I1192" s="36">
        <v>283.56</v>
      </c>
      <c r="J1192" s="36">
        <v>283.56</v>
      </c>
    </row>
    <row r="1193" spans="1:10" ht="24" customHeight="1" x14ac:dyDescent="0.2">
      <c r="A1193" s="20" t="s">
        <v>1627</v>
      </c>
      <c r="B1193" s="19" t="s">
        <v>1662</v>
      </c>
      <c r="C1193" s="20" t="s">
        <v>18</v>
      </c>
      <c r="D1193" s="20" t="s">
        <v>1663</v>
      </c>
      <c r="E1193" s="155" t="s">
        <v>1639</v>
      </c>
      <c r="F1193" s="155"/>
      <c r="G1193" s="21" t="s">
        <v>1640</v>
      </c>
      <c r="H1193" s="37">
        <v>1.2</v>
      </c>
      <c r="I1193" s="38">
        <v>19.72</v>
      </c>
      <c r="J1193" s="38">
        <v>23.66</v>
      </c>
    </row>
    <row r="1194" spans="1:10" ht="51.95" customHeight="1" x14ac:dyDescent="0.2">
      <c r="A1194" s="20" t="s">
        <v>1627</v>
      </c>
      <c r="B1194" s="19" t="s">
        <v>2251</v>
      </c>
      <c r="C1194" s="20" t="s">
        <v>18</v>
      </c>
      <c r="D1194" s="20" t="s">
        <v>2252</v>
      </c>
      <c r="E1194" s="155" t="s">
        <v>1578</v>
      </c>
      <c r="F1194" s="155"/>
      <c r="G1194" s="21" t="s">
        <v>37</v>
      </c>
      <c r="H1194" s="37">
        <v>1.0999999999999999E-2</v>
      </c>
      <c r="I1194" s="38">
        <v>507.49</v>
      </c>
      <c r="J1194" s="38">
        <v>5.58</v>
      </c>
    </row>
    <row r="1195" spans="1:10" ht="24" customHeight="1" x14ac:dyDescent="0.2">
      <c r="A1195" s="20" t="s">
        <v>1627</v>
      </c>
      <c r="B1195" s="19" t="s">
        <v>1713</v>
      </c>
      <c r="C1195" s="20" t="s">
        <v>18</v>
      </c>
      <c r="D1195" s="20" t="s">
        <v>1714</v>
      </c>
      <c r="E1195" s="155" t="s">
        <v>1639</v>
      </c>
      <c r="F1195" s="155"/>
      <c r="G1195" s="21" t="s">
        <v>1640</v>
      </c>
      <c r="H1195" s="37">
        <v>0.8</v>
      </c>
      <c r="I1195" s="38">
        <v>24.41</v>
      </c>
      <c r="J1195" s="38">
        <v>19.52</v>
      </c>
    </row>
    <row r="1196" spans="1:10" ht="24" customHeight="1" x14ac:dyDescent="0.2">
      <c r="A1196" s="20" t="s">
        <v>1627</v>
      </c>
      <c r="B1196" s="19" t="s">
        <v>1708</v>
      </c>
      <c r="C1196" s="20" t="s">
        <v>18</v>
      </c>
      <c r="D1196" s="20" t="s">
        <v>1709</v>
      </c>
      <c r="E1196" s="155" t="s">
        <v>1639</v>
      </c>
      <c r="F1196" s="155"/>
      <c r="G1196" s="21" t="s">
        <v>1640</v>
      </c>
      <c r="H1196" s="37">
        <v>3.2</v>
      </c>
      <c r="I1196" s="38">
        <v>29.64</v>
      </c>
      <c r="J1196" s="38">
        <v>94.84</v>
      </c>
    </row>
    <row r="1197" spans="1:10" ht="39" customHeight="1" x14ac:dyDescent="0.2">
      <c r="A1197" s="23" t="s">
        <v>1676</v>
      </c>
      <c r="B1197" s="22" t="s">
        <v>2253</v>
      </c>
      <c r="C1197" s="23" t="s">
        <v>1631</v>
      </c>
      <c r="D1197" s="23" t="s">
        <v>2254</v>
      </c>
      <c r="E1197" s="153" t="s">
        <v>1679</v>
      </c>
      <c r="F1197" s="153"/>
      <c r="G1197" s="24" t="s">
        <v>61</v>
      </c>
      <c r="H1197" s="39">
        <v>1</v>
      </c>
      <c r="I1197" s="40">
        <v>139.96</v>
      </c>
      <c r="J1197" s="40">
        <v>139.96</v>
      </c>
    </row>
    <row r="1198" spans="1:10" x14ac:dyDescent="0.2">
      <c r="A1198" s="41"/>
      <c r="B1198" s="41"/>
      <c r="C1198" s="41"/>
      <c r="D1198" s="41"/>
      <c r="E1198" s="41" t="s">
        <v>1692</v>
      </c>
      <c r="F1198" s="46">
        <v>107.06</v>
      </c>
      <c r="G1198" s="41" t="s">
        <v>1693</v>
      </c>
      <c r="H1198" s="46">
        <v>0</v>
      </c>
      <c r="I1198" s="41" t="s">
        <v>1694</v>
      </c>
      <c r="J1198" s="46">
        <v>107.06</v>
      </c>
    </row>
    <row r="1199" spans="1:10" ht="15" thickBot="1" x14ac:dyDescent="0.25">
      <c r="A1199" s="41"/>
      <c r="B1199" s="41"/>
      <c r="C1199" s="41"/>
      <c r="D1199" s="41"/>
      <c r="E1199" s="41" t="s">
        <v>1695</v>
      </c>
      <c r="F1199" s="46">
        <v>81.72</v>
      </c>
      <c r="G1199" s="41"/>
      <c r="H1199" s="152" t="s">
        <v>1696</v>
      </c>
      <c r="I1199" s="152"/>
      <c r="J1199" s="46">
        <v>365.28</v>
      </c>
    </row>
    <row r="1200" spans="1:10" ht="0.95" customHeight="1" thickTop="1" x14ac:dyDescent="0.2">
      <c r="A1200" s="42"/>
      <c r="B1200" s="42"/>
      <c r="C1200" s="42"/>
      <c r="D1200" s="42"/>
      <c r="E1200" s="42"/>
      <c r="F1200" s="42"/>
      <c r="G1200" s="42"/>
      <c r="H1200" s="42"/>
      <c r="I1200" s="42"/>
      <c r="J1200" s="42"/>
    </row>
    <row r="1201" spans="1:10" ht="18" customHeight="1" x14ac:dyDescent="0.2">
      <c r="A1201" s="17" t="s">
        <v>1470</v>
      </c>
      <c r="B1201" s="16" t="s">
        <v>3</v>
      </c>
      <c r="C1201" s="17" t="s">
        <v>4</v>
      </c>
      <c r="D1201" s="17" t="s">
        <v>5</v>
      </c>
      <c r="E1201" s="151" t="s">
        <v>1547</v>
      </c>
      <c r="F1201" s="151"/>
      <c r="G1201" s="18" t="s">
        <v>6</v>
      </c>
      <c r="H1201" s="16" t="s">
        <v>7</v>
      </c>
      <c r="I1201" s="16" t="s">
        <v>8</v>
      </c>
      <c r="J1201" s="16" t="s">
        <v>10</v>
      </c>
    </row>
    <row r="1202" spans="1:10" ht="39" customHeight="1" x14ac:dyDescent="0.2">
      <c r="A1202" s="32" t="s">
        <v>1626</v>
      </c>
      <c r="B1202" s="33" t="s">
        <v>1471</v>
      </c>
      <c r="C1202" s="32" t="s">
        <v>23</v>
      </c>
      <c r="D1202" s="32" t="s">
        <v>1472</v>
      </c>
      <c r="E1202" s="154">
        <v>331</v>
      </c>
      <c r="F1202" s="154"/>
      <c r="G1202" s="34" t="s">
        <v>61</v>
      </c>
      <c r="H1202" s="35">
        <v>1</v>
      </c>
      <c r="I1202" s="36">
        <v>386.13</v>
      </c>
      <c r="J1202" s="36">
        <v>386.13</v>
      </c>
    </row>
    <row r="1203" spans="1:10" ht="24" customHeight="1" x14ac:dyDescent="0.2">
      <c r="A1203" s="20" t="s">
        <v>1627</v>
      </c>
      <c r="B1203" s="19" t="s">
        <v>1708</v>
      </c>
      <c r="C1203" s="20" t="s">
        <v>18</v>
      </c>
      <c r="D1203" s="20" t="s">
        <v>1709</v>
      </c>
      <c r="E1203" s="155" t="s">
        <v>1639</v>
      </c>
      <c r="F1203" s="155"/>
      <c r="G1203" s="21" t="s">
        <v>1640</v>
      </c>
      <c r="H1203" s="37">
        <v>2.4</v>
      </c>
      <c r="I1203" s="38">
        <v>29.64</v>
      </c>
      <c r="J1203" s="38">
        <v>71.13</v>
      </c>
    </row>
    <row r="1204" spans="1:10" ht="39" customHeight="1" x14ac:dyDescent="0.2">
      <c r="A1204" s="23" t="s">
        <v>1676</v>
      </c>
      <c r="B1204" s="22" t="s">
        <v>2255</v>
      </c>
      <c r="C1204" s="23" t="s">
        <v>1631</v>
      </c>
      <c r="D1204" s="23" t="s">
        <v>2256</v>
      </c>
      <c r="E1204" s="153" t="s">
        <v>1679</v>
      </c>
      <c r="F1204" s="153"/>
      <c r="G1204" s="24" t="s">
        <v>61</v>
      </c>
      <c r="H1204" s="39">
        <v>1</v>
      </c>
      <c r="I1204" s="40">
        <v>315</v>
      </c>
      <c r="J1204" s="40">
        <v>315</v>
      </c>
    </row>
    <row r="1205" spans="1:10" x14ac:dyDescent="0.2">
      <c r="A1205" s="41"/>
      <c r="B1205" s="41"/>
      <c r="C1205" s="41"/>
      <c r="D1205" s="41"/>
      <c r="E1205" s="41" t="s">
        <v>1692</v>
      </c>
      <c r="F1205" s="46">
        <v>56.52</v>
      </c>
      <c r="G1205" s="41" t="s">
        <v>1693</v>
      </c>
      <c r="H1205" s="46">
        <v>0</v>
      </c>
      <c r="I1205" s="41" t="s">
        <v>1694</v>
      </c>
      <c r="J1205" s="46">
        <v>56.52</v>
      </c>
    </row>
    <row r="1206" spans="1:10" ht="15" thickBot="1" x14ac:dyDescent="0.25">
      <c r="A1206" s="41"/>
      <c r="B1206" s="41"/>
      <c r="C1206" s="41"/>
      <c r="D1206" s="41"/>
      <c r="E1206" s="41" t="s">
        <v>1695</v>
      </c>
      <c r="F1206" s="46">
        <v>111.28</v>
      </c>
      <c r="G1206" s="41"/>
      <c r="H1206" s="152" t="s">
        <v>1696</v>
      </c>
      <c r="I1206" s="152"/>
      <c r="J1206" s="46">
        <v>497.41</v>
      </c>
    </row>
    <row r="1207" spans="1:10" ht="0.95" customHeight="1" thickTop="1" x14ac:dyDescent="0.2">
      <c r="A1207" s="42"/>
      <c r="B1207" s="42"/>
      <c r="C1207" s="42"/>
      <c r="D1207" s="42"/>
      <c r="E1207" s="42"/>
      <c r="F1207" s="42"/>
      <c r="G1207" s="42"/>
      <c r="H1207" s="42"/>
      <c r="I1207" s="42"/>
      <c r="J1207" s="42"/>
    </row>
    <row r="1208" spans="1:10" ht="18" customHeight="1" x14ac:dyDescent="0.2">
      <c r="A1208" s="17" t="s">
        <v>1476</v>
      </c>
      <c r="B1208" s="16" t="s">
        <v>3</v>
      </c>
      <c r="C1208" s="17" t="s">
        <v>4</v>
      </c>
      <c r="D1208" s="17" t="s">
        <v>5</v>
      </c>
      <c r="E1208" s="151" t="s">
        <v>1547</v>
      </c>
      <c r="F1208" s="151"/>
      <c r="G1208" s="18" t="s">
        <v>6</v>
      </c>
      <c r="H1208" s="16" t="s">
        <v>7</v>
      </c>
      <c r="I1208" s="16" t="s">
        <v>8</v>
      </c>
      <c r="J1208" s="16" t="s">
        <v>10</v>
      </c>
    </row>
    <row r="1209" spans="1:10" ht="26.1" customHeight="1" x14ac:dyDescent="0.2">
      <c r="A1209" s="32" t="s">
        <v>1626</v>
      </c>
      <c r="B1209" s="33" t="s">
        <v>1477</v>
      </c>
      <c r="C1209" s="32" t="s">
        <v>23</v>
      </c>
      <c r="D1209" s="32" t="s">
        <v>1478</v>
      </c>
      <c r="E1209" s="154">
        <v>289</v>
      </c>
      <c r="F1209" s="154"/>
      <c r="G1209" s="34" t="s">
        <v>61</v>
      </c>
      <c r="H1209" s="35">
        <v>1</v>
      </c>
      <c r="I1209" s="36">
        <v>247.48</v>
      </c>
      <c r="J1209" s="36">
        <v>247.48</v>
      </c>
    </row>
    <row r="1210" spans="1:10" ht="24" customHeight="1" x14ac:dyDescent="0.2">
      <c r="A1210" s="20" t="s">
        <v>1627</v>
      </c>
      <c r="B1210" s="19" t="s">
        <v>1882</v>
      </c>
      <c r="C1210" s="20" t="s">
        <v>18</v>
      </c>
      <c r="D1210" s="20" t="s">
        <v>1883</v>
      </c>
      <c r="E1210" s="155" t="s">
        <v>1884</v>
      </c>
      <c r="F1210" s="155"/>
      <c r="G1210" s="21" t="s">
        <v>37</v>
      </c>
      <c r="H1210" s="37">
        <v>0.252</v>
      </c>
      <c r="I1210" s="38">
        <v>78</v>
      </c>
      <c r="J1210" s="38">
        <v>19.649999999999999</v>
      </c>
    </row>
    <row r="1211" spans="1:10" ht="51.95" customHeight="1" x14ac:dyDescent="0.2">
      <c r="A1211" s="20" t="s">
        <v>1627</v>
      </c>
      <c r="B1211" s="19" t="s">
        <v>2257</v>
      </c>
      <c r="C1211" s="20" t="s">
        <v>18</v>
      </c>
      <c r="D1211" s="20" t="s">
        <v>2258</v>
      </c>
      <c r="E1211" s="155" t="s">
        <v>1571</v>
      </c>
      <c r="F1211" s="155"/>
      <c r="G1211" s="21" t="s">
        <v>20</v>
      </c>
      <c r="H1211" s="37">
        <v>0.96</v>
      </c>
      <c r="I1211" s="38">
        <v>25.04</v>
      </c>
      <c r="J1211" s="38">
        <v>24.03</v>
      </c>
    </row>
    <row r="1212" spans="1:10" ht="39" customHeight="1" x14ac:dyDescent="0.2">
      <c r="A1212" s="20" t="s">
        <v>1627</v>
      </c>
      <c r="B1212" s="19" t="s">
        <v>2191</v>
      </c>
      <c r="C1212" s="20" t="s">
        <v>1631</v>
      </c>
      <c r="D1212" s="20" t="s">
        <v>2192</v>
      </c>
      <c r="E1212" s="155" t="s">
        <v>1857</v>
      </c>
      <c r="F1212" s="155"/>
      <c r="G1212" s="21" t="s">
        <v>1729</v>
      </c>
      <c r="H1212" s="37">
        <v>1.294</v>
      </c>
      <c r="I1212" s="38">
        <v>11.84</v>
      </c>
      <c r="J1212" s="38">
        <v>15.32</v>
      </c>
    </row>
    <row r="1213" spans="1:10" ht="51.95" customHeight="1" x14ac:dyDescent="0.2">
      <c r="A1213" s="20" t="s">
        <v>1627</v>
      </c>
      <c r="B1213" s="19" t="s">
        <v>1864</v>
      </c>
      <c r="C1213" s="20" t="s">
        <v>18</v>
      </c>
      <c r="D1213" s="20" t="s">
        <v>1865</v>
      </c>
      <c r="E1213" s="155" t="s">
        <v>1583</v>
      </c>
      <c r="F1213" s="155"/>
      <c r="G1213" s="21" t="s">
        <v>20</v>
      </c>
      <c r="H1213" s="37">
        <v>0.96</v>
      </c>
      <c r="I1213" s="38">
        <v>7.76</v>
      </c>
      <c r="J1213" s="38">
        <v>7.44</v>
      </c>
    </row>
    <row r="1214" spans="1:10" ht="51.95" customHeight="1" x14ac:dyDescent="0.2">
      <c r="A1214" s="20" t="s">
        <v>1627</v>
      </c>
      <c r="B1214" s="19" t="s">
        <v>188</v>
      </c>
      <c r="C1214" s="20" t="s">
        <v>18</v>
      </c>
      <c r="D1214" s="20" t="s">
        <v>189</v>
      </c>
      <c r="E1214" s="155" t="s">
        <v>1555</v>
      </c>
      <c r="F1214" s="155"/>
      <c r="G1214" s="21" t="s">
        <v>20</v>
      </c>
      <c r="H1214" s="37">
        <v>1.2</v>
      </c>
      <c r="I1214" s="38">
        <v>88.29</v>
      </c>
      <c r="J1214" s="38">
        <v>105.94</v>
      </c>
    </row>
    <row r="1215" spans="1:10" ht="39" customHeight="1" x14ac:dyDescent="0.2">
      <c r="A1215" s="20" t="s">
        <v>1627</v>
      </c>
      <c r="B1215" s="19" t="s">
        <v>2120</v>
      </c>
      <c r="C1215" s="20" t="s">
        <v>18</v>
      </c>
      <c r="D1215" s="20" t="s">
        <v>2121</v>
      </c>
      <c r="E1215" s="155" t="s">
        <v>1578</v>
      </c>
      <c r="F1215" s="155"/>
      <c r="G1215" s="21" t="s">
        <v>37</v>
      </c>
      <c r="H1215" s="37">
        <v>5.7599999999999998E-2</v>
      </c>
      <c r="I1215" s="38">
        <v>563.46</v>
      </c>
      <c r="J1215" s="38">
        <v>32.450000000000003</v>
      </c>
    </row>
    <row r="1216" spans="1:10" ht="26.1" customHeight="1" x14ac:dyDescent="0.2">
      <c r="A1216" s="20" t="s">
        <v>1627</v>
      </c>
      <c r="B1216" s="19" t="s">
        <v>2259</v>
      </c>
      <c r="C1216" s="20" t="s">
        <v>1631</v>
      </c>
      <c r="D1216" s="20" t="s">
        <v>2260</v>
      </c>
      <c r="E1216" s="155" t="s">
        <v>2261</v>
      </c>
      <c r="F1216" s="155"/>
      <c r="G1216" s="21" t="s">
        <v>20</v>
      </c>
      <c r="H1216" s="37">
        <v>0.44400000000000001</v>
      </c>
      <c r="I1216" s="38">
        <v>96.08</v>
      </c>
      <c r="J1216" s="38">
        <v>42.65</v>
      </c>
    </row>
    <row r="1217" spans="1:10" x14ac:dyDescent="0.2">
      <c r="A1217" s="41"/>
      <c r="B1217" s="41"/>
      <c r="C1217" s="41"/>
      <c r="D1217" s="41"/>
      <c r="E1217" s="41" t="s">
        <v>1692</v>
      </c>
      <c r="F1217" s="46">
        <v>105.81</v>
      </c>
      <c r="G1217" s="41" t="s">
        <v>1693</v>
      </c>
      <c r="H1217" s="46">
        <v>0</v>
      </c>
      <c r="I1217" s="41" t="s">
        <v>1694</v>
      </c>
      <c r="J1217" s="46">
        <v>105.81</v>
      </c>
    </row>
    <row r="1218" spans="1:10" ht="15" thickBot="1" x14ac:dyDescent="0.25">
      <c r="A1218" s="41"/>
      <c r="B1218" s="41"/>
      <c r="C1218" s="41"/>
      <c r="D1218" s="41"/>
      <c r="E1218" s="41" t="s">
        <v>1695</v>
      </c>
      <c r="F1218" s="46">
        <v>71.319999999999993</v>
      </c>
      <c r="G1218" s="41"/>
      <c r="H1218" s="152" t="s">
        <v>1696</v>
      </c>
      <c r="I1218" s="152"/>
      <c r="J1218" s="46">
        <v>318.8</v>
      </c>
    </row>
    <row r="1219" spans="1:10" ht="0.95" customHeight="1" thickTop="1" x14ac:dyDescent="0.2">
      <c r="A1219" s="42"/>
      <c r="B1219" s="42"/>
      <c r="C1219" s="42"/>
      <c r="D1219" s="42"/>
      <c r="E1219" s="42"/>
      <c r="F1219" s="42"/>
      <c r="G1219" s="42"/>
      <c r="H1219" s="42"/>
      <c r="I1219" s="42"/>
      <c r="J1219" s="42"/>
    </row>
    <row r="1220" spans="1:10" ht="18" customHeight="1" x14ac:dyDescent="0.2">
      <c r="A1220" s="17" t="s">
        <v>1480</v>
      </c>
      <c r="B1220" s="16" t="s">
        <v>3</v>
      </c>
      <c r="C1220" s="17" t="s">
        <v>4</v>
      </c>
      <c r="D1220" s="17" t="s">
        <v>5</v>
      </c>
      <c r="E1220" s="151" t="s">
        <v>1547</v>
      </c>
      <c r="F1220" s="151"/>
      <c r="G1220" s="18" t="s">
        <v>6</v>
      </c>
      <c r="H1220" s="16" t="s">
        <v>7</v>
      </c>
      <c r="I1220" s="16" t="s">
        <v>8</v>
      </c>
      <c r="J1220" s="16" t="s">
        <v>10</v>
      </c>
    </row>
    <row r="1221" spans="1:10" ht="39" customHeight="1" x14ac:dyDescent="0.2">
      <c r="A1221" s="32" t="s">
        <v>1626</v>
      </c>
      <c r="B1221" s="33" t="s">
        <v>1481</v>
      </c>
      <c r="C1221" s="32" t="s">
        <v>23</v>
      </c>
      <c r="D1221" s="32" t="s">
        <v>1482</v>
      </c>
      <c r="E1221" s="154" t="s">
        <v>1587</v>
      </c>
      <c r="F1221" s="154"/>
      <c r="G1221" s="34" t="s">
        <v>25</v>
      </c>
      <c r="H1221" s="35">
        <v>1</v>
      </c>
      <c r="I1221" s="36">
        <v>117.86</v>
      </c>
      <c r="J1221" s="36">
        <v>117.86</v>
      </c>
    </row>
    <row r="1222" spans="1:10" ht="26.1" customHeight="1" x14ac:dyDescent="0.2">
      <c r="A1222" s="20" t="s">
        <v>1627</v>
      </c>
      <c r="B1222" s="19" t="s">
        <v>1940</v>
      </c>
      <c r="C1222" s="20" t="s">
        <v>18</v>
      </c>
      <c r="D1222" s="20" t="s">
        <v>1941</v>
      </c>
      <c r="E1222" s="155" t="s">
        <v>1639</v>
      </c>
      <c r="F1222" s="155"/>
      <c r="G1222" s="21" t="s">
        <v>1640</v>
      </c>
      <c r="H1222" s="37">
        <v>0.1801875</v>
      </c>
      <c r="I1222" s="38">
        <v>21.05</v>
      </c>
      <c r="J1222" s="38">
        <v>3.79</v>
      </c>
    </row>
    <row r="1223" spans="1:10" ht="24" customHeight="1" x14ac:dyDescent="0.2">
      <c r="A1223" s="20" t="s">
        <v>1627</v>
      </c>
      <c r="B1223" s="19" t="s">
        <v>1708</v>
      </c>
      <c r="C1223" s="20" t="s">
        <v>18</v>
      </c>
      <c r="D1223" s="20" t="s">
        <v>1709</v>
      </c>
      <c r="E1223" s="155" t="s">
        <v>1639</v>
      </c>
      <c r="F1223" s="155"/>
      <c r="G1223" s="21" t="s">
        <v>1640</v>
      </c>
      <c r="H1223" s="37">
        <v>0.5766</v>
      </c>
      <c r="I1223" s="38">
        <v>29.64</v>
      </c>
      <c r="J1223" s="38">
        <v>17.09</v>
      </c>
    </row>
    <row r="1224" spans="1:10" ht="39" customHeight="1" x14ac:dyDescent="0.2">
      <c r="A1224" s="23" t="s">
        <v>1676</v>
      </c>
      <c r="B1224" s="22" t="s">
        <v>2262</v>
      </c>
      <c r="C1224" s="23" t="s">
        <v>18</v>
      </c>
      <c r="D1224" s="23" t="s">
        <v>2263</v>
      </c>
      <c r="E1224" s="153" t="s">
        <v>1679</v>
      </c>
      <c r="F1224" s="153"/>
      <c r="G1224" s="24" t="s">
        <v>25</v>
      </c>
      <c r="H1224" s="39">
        <v>1</v>
      </c>
      <c r="I1224" s="40">
        <v>73.989999999999995</v>
      </c>
      <c r="J1224" s="40">
        <v>73.989999999999995</v>
      </c>
    </row>
    <row r="1225" spans="1:10" ht="26.1" customHeight="1" x14ac:dyDescent="0.2">
      <c r="A1225" s="23" t="s">
        <v>1676</v>
      </c>
      <c r="B1225" s="22" t="s">
        <v>2264</v>
      </c>
      <c r="C1225" s="23" t="s">
        <v>1631</v>
      </c>
      <c r="D1225" s="23" t="s">
        <v>2265</v>
      </c>
      <c r="E1225" s="153" t="s">
        <v>1679</v>
      </c>
      <c r="F1225" s="153"/>
      <c r="G1225" s="24" t="s">
        <v>61</v>
      </c>
      <c r="H1225" s="39">
        <v>1</v>
      </c>
      <c r="I1225" s="40">
        <v>22.99</v>
      </c>
      <c r="J1225" s="40">
        <v>22.99</v>
      </c>
    </row>
    <row r="1226" spans="1:10" x14ac:dyDescent="0.2">
      <c r="A1226" s="41"/>
      <c r="B1226" s="41"/>
      <c r="C1226" s="41"/>
      <c r="D1226" s="41"/>
      <c r="E1226" s="41" t="s">
        <v>1692</v>
      </c>
      <c r="F1226" s="46">
        <v>16.260000000000002</v>
      </c>
      <c r="G1226" s="41" t="s">
        <v>1693</v>
      </c>
      <c r="H1226" s="46">
        <v>0</v>
      </c>
      <c r="I1226" s="41" t="s">
        <v>1694</v>
      </c>
      <c r="J1226" s="46">
        <v>16.260000000000002</v>
      </c>
    </row>
    <row r="1227" spans="1:10" ht="15" thickBot="1" x14ac:dyDescent="0.25">
      <c r="A1227" s="41"/>
      <c r="B1227" s="41"/>
      <c r="C1227" s="41"/>
      <c r="D1227" s="41"/>
      <c r="E1227" s="41" t="s">
        <v>1695</v>
      </c>
      <c r="F1227" s="46">
        <v>33.96</v>
      </c>
      <c r="G1227" s="41"/>
      <c r="H1227" s="152" t="s">
        <v>1696</v>
      </c>
      <c r="I1227" s="152"/>
      <c r="J1227" s="46">
        <v>151.82</v>
      </c>
    </row>
    <row r="1228" spans="1:10" ht="0.95" customHeight="1" thickTop="1" x14ac:dyDescent="0.2">
      <c r="A1228" s="42"/>
      <c r="B1228" s="42"/>
      <c r="C1228" s="42"/>
      <c r="D1228" s="42"/>
      <c r="E1228" s="42"/>
      <c r="F1228" s="42"/>
      <c r="G1228" s="42"/>
      <c r="H1228" s="42"/>
      <c r="I1228" s="42"/>
      <c r="J1228" s="42"/>
    </row>
    <row r="1229" spans="1:10" ht="18" customHeight="1" x14ac:dyDescent="0.2">
      <c r="A1229" s="17" t="s">
        <v>1483</v>
      </c>
      <c r="B1229" s="16" t="s">
        <v>3</v>
      </c>
      <c r="C1229" s="17" t="s">
        <v>4</v>
      </c>
      <c r="D1229" s="17" t="s">
        <v>5</v>
      </c>
      <c r="E1229" s="151" t="s">
        <v>1547</v>
      </c>
      <c r="F1229" s="151"/>
      <c r="G1229" s="18" t="s">
        <v>6</v>
      </c>
      <c r="H1229" s="16" t="s">
        <v>7</v>
      </c>
      <c r="I1229" s="16" t="s">
        <v>8</v>
      </c>
      <c r="J1229" s="16" t="s">
        <v>10</v>
      </c>
    </row>
    <row r="1230" spans="1:10" ht="26.1" customHeight="1" x14ac:dyDescent="0.2">
      <c r="A1230" s="32" t="s">
        <v>1626</v>
      </c>
      <c r="B1230" s="33" t="s">
        <v>1484</v>
      </c>
      <c r="C1230" s="32" t="s">
        <v>23</v>
      </c>
      <c r="D1230" s="32" t="s">
        <v>1485</v>
      </c>
      <c r="E1230" s="154">
        <v>82</v>
      </c>
      <c r="F1230" s="154"/>
      <c r="G1230" s="34" t="s">
        <v>61</v>
      </c>
      <c r="H1230" s="35">
        <v>1</v>
      </c>
      <c r="I1230" s="36">
        <v>89.55</v>
      </c>
      <c r="J1230" s="36">
        <v>89.55</v>
      </c>
    </row>
    <row r="1231" spans="1:10" ht="24" customHeight="1" x14ac:dyDescent="0.2">
      <c r="A1231" s="20" t="s">
        <v>1627</v>
      </c>
      <c r="B1231" s="19" t="s">
        <v>1708</v>
      </c>
      <c r="C1231" s="20" t="s">
        <v>18</v>
      </c>
      <c r="D1231" s="20" t="s">
        <v>1709</v>
      </c>
      <c r="E1231" s="155" t="s">
        <v>1639</v>
      </c>
      <c r="F1231" s="155"/>
      <c r="G1231" s="21" t="s">
        <v>1640</v>
      </c>
      <c r="H1231" s="37">
        <v>1</v>
      </c>
      <c r="I1231" s="38">
        <v>29.64</v>
      </c>
      <c r="J1231" s="38">
        <v>29.64</v>
      </c>
    </row>
    <row r="1232" spans="1:10" ht="24" customHeight="1" x14ac:dyDescent="0.2">
      <c r="A1232" s="20" t="s">
        <v>1627</v>
      </c>
      <c r="B1232" s="19" t="s">
        <v>1662</v>
      </c>
      <c r="C1232" s="20" t="s">
        <v>18</v>
      </c>
      <c r="D1232" s="20" t="s">
        <v>1663</v>
      </c>
      <c r="E1232" s="155" t="s">
        <v>1639</v>
      </c>
      <c r="F1232" s="155"/>
      <c r="G1232" s="21" t="s">
        <v>1640</v>
      </c>
      <c r="H1232" s="37">
        <v>1</v>
      </c>
      <c r="I1232" s="38">
        <v>19.72</v>
      </c>
      <c r="J1232" s="38">
        <v>19.72</v>
      </c>
    </row>
    <row r="1233" spans="1:10" ht="26.1" customHeight="1" x14ac:dyDescent="0.2">
      <c r="A1233" s="23" t="s">
        <v>1676</v>
      </c>
      <c r="B1233" s="22" t="s">
        <v>2266</v>
      </c>
      <c r="C1233" s="23" t="s">
        <v>1631</v>
      </c>
      <c r="D1233" s="23" t="s">
        <v>2267</v>
      </c>
      <c r="E1233" s="153" t="s">
        <v>1679</v>
      </c>
      <c r="F1233" s="153"/>
      <c r="G1233" s="24" t="s">
        <v>61</v>
      </c>
      <c r="H1233" s="39">
        <v>1</v>
      </c>
      <c r="I1233" s="40">
        <v>40.19</v>
      </c>
      <c r="J1233" s="40">
        <v>40.19</v>
      </c>
    </row>
    <row r="1234" spans="1:10" x14ac:dyDescent="0.2">
      <c r="A1234" s="41"/>
      <c r="B1234" s="41"/>
      <c r="C1234" s="41"/>
      <c r="D1234" s="41"/>
      <c r="E1234" s="41" t="s">
        <v>1692</v>
      </c>
      <c r="F1234" s="46">
        <v>37.299999999999997</v>
      </c>
      <c r="G1234" s="41" t="s">
        <v>1693</v>
      </c>
      <c r="H1234" s="46">
        <v>0</v>
      </c>
      <c r="I1234" s="41" t="s">
        <v>1694</v>
      </c>
      <c r="J1234" s="46">
        <v>37.299999999999997</v>
      </c>
    </row>
    <row r="1235" spans="1:10" ht="15" thickBot="1" x14ac:dyDescent="0.25">
      <c r="A1235" s="41"/>
      <c r="B1235" s="41"/>
      <c r="C1235" s="41"/>
      <c r="D1235" s="41"/>
      <c r="E1235" s="41" t="s">
        <v>1695</v>
      </c>
      <c r="F1235" s="46">
        <v>25.8</v>
      </c>
      <c r="G1235" s="41"/>
      <c r="H1235" s="152" t="s">
        <v>1696</v>
      </c>
      <c r="I1235" s="152"/>
      <c r="J1235" s="46">
        <v>115.35</v>
      </c>
    </row>
    <row r="1236" spans="1:10" ht="0.95" customHeight="1" thickTop="1" x14ac:dyDescent="0.2">
      <c r="A1236" s="42"/>
      <c r="B1236" s="42"/>
      <c r="C1236" s="42"/>
      <c r="D1236" s="42"/>
      <c r="E1236" s="42"/>
      <c r="F1236" s="42"/>
      <c r="G1236" s="42"/>
      <c r="H1236" s="42"/>
      <c r="I1236" s="42"/>
      <c r="J1236" s="42"/>
    </row>
    <row r="1237" spans="1:10" ht="18" customHeight="1" x14ac:dyDescent="0.2">
      <c r="A1237" s="17" t="s">
        <v>1486</v>
      </c>
      <c r="B1237" s="16" t="s">
        <v>3</v>
      </c>
      <c r="C1237" s="17" t="s">
        <v>4</v>
      </c>
      <c r="D1237" s="17" t="s">
        <v>5</v>
      </c>
      <c r="E1237" s="151" t="s">
        <v>1547</v>
      </c>
      <c r="F1237" s="151"/>
      <c r="G1237" s="18" t="s">
        <v>6</v>
      </c>
      <c r="H1237" s="16" t="s">
        <v>7</v>
      </c>
      <c r="I1237" s="16" t="s">
        <v>8</v>
      </c>
      <c r="J1237" s="16" t="s">
        <v>10</v>
      </c>
    </row>
    <row r="1238" spans="1:10" ht="26.1" customHeight="1" x14ac:dyDescent="0.2">
      <c r="A1238" s="32" t="s">
        <v>1626</v>
      </c>
      <c r="B1238" s="33" t="s">
        <v>1487</v>
      </c>
      <c r="C1238" s="32" t="s">
        <v>23</v>
      </c>
      <c r="D1238" s="32" t="s">
        <v>1488</v>
      </c>
      <c r="E1238" s="154">
        <v>60</v>
      </c>
      <c r="F1238" s="154"/>
      <c r="G1238" s="34" t="s">
        <v>25</v>
      </c>
      <c r="H1238" s="35">
        <v>1</v>
      </c>
      <c r="I1238" s="36">
        <v>74.81</v>
      </c>
      <c r="J1238" s="36">
        <v>74.81</v>
      </c>
    </row>
    <row r="1239" spans="1:10" ht="26.1" customHeight="1" x14ac:dyDescent="0.2">
      <c r="A1239" s="23" t="s">
        <v>1676</v>
      </c>
      <c r="B1239" s="22" t="s">
        <v>2268</v>
      </c>
      <c r="C1239" s="23" t="s">
        <v>18</v>
      </c>
      <c r="D1239" s="23" t="s">
        <v>2269</v>
      </c>
      <c r="E1239" s="153" t="s">
        <v>1679</v>
      </c>
      <c r="F1239" s="153"/>
      <c r="G1239" s="24" t="s">
        <v>25</v>
      </c>
      <c r="H1239" s="39">
        <v>0.1</v>
      </c>
      <c r="I1239" s="40">
        <v>16.61</v>
      </c>
      <c r="J1239" s="40">
        <v>1.66</v>
      </c>
    </row>
    <row r="1240" spans="1:10" ht="24" customHeight="1" x14ac:dyDescent="0.2">
      <c r="A1240" s="23" t="s">
        <v>1676</v>
      </c>
      <c r="B1240" s="22" t="s">
        <v>2206</v>
      </c>
      <c r="C1240" s="23" t="s">
        <v>18</v>
      </c>
      <c r="D1240" s="23" t="s">
        <v>2207</v>
      </c>
      <c r="E1240" s="153" t="s">
        <v>1789</v>
      </c>
      <c r="F1240" s="153"/>
      <c r="G1240" s="24" t="s">
        <v>1640</v>
      </c>
      <c r="H1240" s="39">
        <v>1</v>
      </c>
      <c r="I1240" s="40">
        <v>22.71</v>
      </c>
      <c r="J1240" s="40">
        <v>22.71</v>
      </c>
    </row>
    <row r="1241" spans="1:10" ht="26.1" customHeight="1" x14ac:dyDescent="0.2">
      <c r="A1241" s="23" t="s">
        <v>1676</v>
      </c>
      <c r="B1241" s="22" t="s">
        <v>2270</v>
      </c>
      <c r="C1241" s="23" t="s">
        <v>1631</v>
      </c>
      <c r="D1241" s="23" t="s">
        <v>2271</v>
      </c>
      <c r="E1241" s="153" t="s">
        <v>1679</v>
      </c>
      <c r="F1241" s="153"/>
      <c r="G1241" s="24" t="s">
        <v>61</v>
      </c>
      <c r="H1241" s="39">
        <v>1</v>
      </c>
      <c r="I1241" s="40">
        <v>36.01</v>
      </c>
      <c r="J1241" s="40">
        <v>36.01</v>
      </c>
    </row>
    <row r="1242" spans="1:10" ht="24" customHeight="1" x14ac:dyDescent="0.2">
      <c r="A1242" s="23" t="s">
        <v>1676</v>
      </c>
      <c r="B1242" s="22" t="s">
        <v>2204</v>
      </c>
      <c r="C1242" s="23" t="s">
        <v>18</v>
      </c>
      <c r="D1242" s="23" t="s">
        <v>2205</v>
      </c>
      <c r="E1242" s="153" t="s">
        <v>1789</v>
      </c>
      <c r="F1242" s="153"/>
      <c r="G1242" s="24" t="s">
        <v>1640</v>
      </c>
      <c r="H1242" s="39">
        <v>1</v>
      </c>
      <c r="I1242" s="40">
        <v>14.43</v>
      </c>
      <c r="J1242" s="40">
        <v>14.43</v>
      </c>
    </row>
    <row r="1243" spans="1:10" x14ac:dyDescent="0.2">
      <c r="A1243" s="41"/>
      <c r="B1243" s="41"/>
      <c r="C1243" s="41"/>
      <c r="D1243" s="41"/>
      <c r="E1243" s="41" t="s">
        <v>1692</v>
      </c>
      <c r="F1243" s="46">
        <v>37.14</v>
      </c>
      <c r="G1243" s="41" t="s">
        <v>1693</v>
      </c>
      <c r="H1243" s="46">
        <v>0</v>
      </c>
      <c r="I1243" s="41" t="s">
        <v>1694</v>
      </c>
      <c r="J1243" s="46">
        <v>37.14</v>
      </c>
    </row>
    <row r="1244" spans="1:10" ht="15" thickBot="1" x14ac:dyDescent="0.25">
      <c r="A1244" s="41"/>
      <c r="B1244" s="41"/>
      <c r="C1244" s="41"/>
      <c r="D1244" s="41"/>
      <c r="E1244" s="41" t="s">
        <v>1695</v>
      </c>
      <c r="F1244" s="46">
        <v>21.56</v>
      </c>
      <c r="G1244" s="41"/>
      <c r="H1244" s="152" t="s">
        <v>1696</v>
      </c>
      <c r="I1244" s="152"/>
      <c r="J1244" s="46">
        <v>96.37</v>
      </c>
    </row>
    <row r="1245" spans="1:10" ht="0.95" customHeight="1" thickTop="1" x14ac:dyDescent="0.2">
      <c r="A1245" s="42"/>
      <c r="B1245" s="42"/>
      <c r="C1245" s="42"/>
      <c r="D1245" s="42"/>
      <c r="E1245" s="42"/>
      <c r="F1245" s="42"/>
      <c r="G1245" s="42"/>
      <c r="H1245" s="42"/>
      <c r="I1245" s="42"/>
      <c r="J1245" s="42"/>
    </row>
    <row r="1246" spans="1:10" ht="18" customHeight="1" x14ac:dyDescent="0.2">
      <c r="A1246" s="17" t="s">
        <v>1489</v>
      </c>
      <c r="B1246" s="16" t="s">
        <v>3</v>
      </c>
      <c r="C1246" s="17" t="s">
        <v>4</v>
      </c>
      <c r="D1246" s="17" t="s">
        <v>5</v>
      </c>
      <c r="E1246" s="151" t="s">
        <v>1547</v>
      </c>
      <c r="F1246" s="151"/>
      <c r="G1246" s="18" t="s">
        <v>6</v>
      </c>
      <c r="H1246" s="16" t="s">
        <v>7</v>
      </c>
      <c r="I1246" s="16" t="s">
        <v>8</v>
      </c>
      <c r="J1246" s="16" t="s">
        <v>10</v>
      </c>
    </row>
    <row r="1247" spans="1:10" ht="26.1" customHeight="1" x14ac:dyDescent="0.2">
      <c r="A1247" s="32" t="s">
        <v>1626</v>
      </c>
      <c r="B1247" s="33" t="s">
        <v>1490</v>
      </c>
      <c r="C1247" s="32" t="s">
        <v>23</v>
      </c>
      <c r="D1247" s="32" t="s">
        <v>1491</v>
      </c>
      <c r="E1247" s="154">
        <v>82</v>
      </c>
      <c r="F1247" s="154"/>
      <c r="G1247" s="34" t="s">
        <v>61</v>
      </c>
      <c r="H1247" s="35">
        <v>1</v>
      </c>
      <c r="I1247" s="36">
        <v>154.78</v>
      </c>
      <c r="J1247" s="36">
        <v>154.78</v>
      </c>
    </row>
    <row r="1248" spans="1:10" ht="24" customHeight="1" x14ac:dyDescent="0.2">
      <c r="A1248" s="20" t="s">
        <v>1627</v>
      </c>
      <c r="B1248" s="19" t="s">
        <v>1662</v>
      </c>
      <c r="C1248" s="20" t="s">
        <v>18</v>
      </c>
      <c r="D1248" s="20" t="s">
        <v>1663</v>
      </c>
      <c r="E1248" s="155" t="s">
        <v>1639</v>
      </c>
      <c r="F1248" s="155"/>
      <c r="G1248" s="21" t="s">
        <v>1640</v>
      </c>
      <c r="H1248" s="37">
        <v>1.1000000000000001</v>
      </c>
      <c r="I1248" s="38">
        <v>19.72</v>
      </c>
      <c r="J1248" s="38">
        <v>21.69</v>
      </c>
    </row>
    <row r="1249" spans="1:10" ht="24" customHeight="1" x14ac:dyDescent="0.2">
      <c r="A1249" s="20" t="s">
        <v>1627</v>
      </c>
      <c r="B1249" s="19" t="s">
        <v>1708</v>
      </c>
      <c r="C1249" s="20" t="s">
        <v>18</v>
      </c>
      <c r="D1249" s="20" t="s">
        <v>1709</v>
      </c>
      <c r="E1249" s="155" t="s">
        <v>1639</v>
      </c>
      <c r="F1249" s="155"/>
      <c r="G1249" s="21" t="s">
        <v>1640</v>
      </c>
      <c r="H1249" s="37">
        <v>1.1000000000000001</v>
      </c>
      <c r="I1249" s="38">
        <v>29.64</v>
      </c>
      <c r="J1249" s="38">
        <v>32.6</v>
      </c>
    </row>
    <row r="1250" spans="1:10" ht="24" customHeight="1" x14ac:dyDescent="0.2">
      <c r="A1250" s="23" t="s">
        <v>1676</v>
      </c>
      <c r="B1250" s="22" t="s">
        <v>2272</v>
      </c>
      <c r="C1250" s="23" t="s">
        <v>1631</v>
      </c>
      <c r="D1250" s="23" t="s">
        <v>2273</v>
      </c>
      <c r="E1250" s="153" t="s">
        <v>1679</v>
      </c>
      <c r="F1250" s="153"/>
      <c r="G1250" s="24" t="s">
        <v>61</v>
      </c>
      <c r="H1250" s="39">
        <v>1</v>
      </c>
      <c r="I1250" s="40">
        <v>55.39</v>
      </c>
      <c r="J1250" s="40">
        <v>55.39</v>
      </c>
    </row>
    <row r="1251" spans="1:10" ht="26.1" customHeight="1" x14ac:dyDescent="0.2">
      <c r="A1251" s="23" t="s">
        <v>1676</v>
      </c>
      <c r="B1251" s="22" t="s">
        <v>2274</v>
      </c>
      <c r="C1251" s="23" t="s">
        <v>1631</v>
      </c>
      <c r="D1251" s="23" t="s">
        <v>2275</v>
      </c>
      <c r="E1251" s="153" t="s">
        <v>1679</v>
      </c>
      <c r="F1251" s="153"/>
      <c r="G1251" s="24" t="s">
        <v>61</v>
      </c>
      <c r="H1251" s="39">
        <v>1</v>
      </c>
      <c r="I1251" s="40">
        <v>25.5</v>
      </c>
      <c r="J1251" s="40">
        <v>25.5</v>
      </c>
    </row>
    <row r="1252" spans="1:10" ht="26.1" customHeight="1" x14ac:dyDescent="0.2">
      <c r="A1252" s="23" t="s">
        <v>1676</v>
      </c>
      <c r="B1252" s="22" t="s">
        <v>2276</v>
      </c>
      <c r="C1252" s="23" t="s">
        <v>1631</v>
      </c>
      <c r="D1252" s="23" t="s">
        <v>2277</v>
      </c>
      <c r="E1252" s="153" t="s">
        <v>1679</v>
      </c>
      <c r="F1252" s="153"/>
      <c r="G1252" s="24" t="s">
        <v>61</v>
      </c>
      <c r="H1252" s="39">
        <v>2</v>
      </c>
      <c r="I1252" s="40">
        <v>9.8000000000000007</v>
      </c>
      <c r="J1252" s="40">
        <v>19.600000000000001</v>
      </c>
    </row>
    <row r="1253" spans="1:10" x14ac:dyDescent="0.2">
      <c r="A1253" s="41"/>
      <c r="B1253" s="41"/>
      <c r="C1253" s="41"/>
      <c r="D1253" s="41"/>
      <c r="E1253" s="41" t="s">
        <v>1692</v>
      </c>
      <c r="F1253" s="46">
        <v>41.02</v>
      </c>
      <c r="G1253" s="41" t="s">
        <v>1693</v>
      </c>
      <c r="H1253" s="46">
        <v>0</v>
      </c>
      <c r="I1253" s="41" t="s">
        <v>1694</v>
      </c>
      <c r="J1253" s="46">
        <v>41.02</v>
      </c>
    </row>
    <row r="1254" spans="1:10" ht="15" thickBot="1" x14ac:dyDescent="0.25">
      <c r="A1254" s="41"/>
      <c r="B1254" s="41"/>
      <c r="C1254" s="41"/>
      <c r="D1254" s="41"/>
      <c r="E1254" s="41" t="s">
        <v>1695</v>
      </c>
      <c r="F1254" s="46">
        <v>44.6</v>
      </c>
      <c r="G1254" s="41"/>
      <c r="H1254" s="152" t="s">
        <v>1696</v>
      </c>
      <c r="I1254" s="152"/>
      <c r="J1254" s="46">
        <v>199.38</v>
      </c>
    </row>
    <row r="1255" spans="1:10" ht="0.95" customHeight="1" thickTop="1" x14ac:dyDescent="0.2">
      <c r="A1255" s="42"/>
      <c r="B1255" s="42"/>
      <c r="C1255" s="42"/>
      <c r="D1255" s="42"/>
      <c r="E1255" s="42"/>
      <c r="F1255" s="42"/>
      <c r="G1255" s="42"/>
      <c r="H1255" s="42"/>
      <c r="I1255" s="42"/>
      <c r="J1255" s="42"/>
    </row>
    <row r="1256" spans="1:10" ht="18" customHeight="1" x14ac:dyDescent="0.2">
      <c r="A1256" s="17" t="s">
        <v>1492</v>
      </c>
      <c r="B1256" s="16" t="s">
        <v>3</v>
      </c>
      <c r="C1256" s="17" t="s">
        <v>4</v>
      </c>
      <c r="D1256" s="17" t="s">
        <v>5</v>
      </c>
      <c r="E1256" s="151" t="s">
        <v>1547</v>
      </c>
      <c r="F1256" s="151"/>
      <c r="G1256" s="18" t="s">
        <v>6</v>
      </c>
      <c r="H1256" s="16" t="s">
        <v>7</v>
      </c>
      <c r="I1256" s="16" t="s">
        <v>8</v>
      </c>
      <c r="J1256" s="16" t="s">
        <v>10</v>
      </c>
    </row>
    <row r="1257" spans="1:10" ht="51.95" customHeight="1" x14ac:dyDescent="0.2">
      <c r="A1257" s="32" t="s">
        <v>1626</v>
      </c>
      <c r="B1257" s="33" t="s">
        <v>1493</v>
      </c>
      <c r="C1257" s="32" t="s">
        <v>23</v>
      </c>
      <c r="D1257" s="32" t="s">
        <v>1494</v>
      </c>
      <c r="E1257" s="154">
        <v>82</v>
      </c>
      <c r="F1257" s="154"/>
      <c r="G1257" s="34" t="s">
        <v>61</v>
      </c>
      <c r="H1257" s="35">
        <v>1</v>
      </c>
      <c r="I1257" s="36">
        <v>460.51</v>
      </c>
      <c r="J1257" s="36">
        <v>460.51</v>
      </c>
    </row>
    <row r="1258" spans="1:10" ht="24" customHeight="1" x14ac:dyDescent="0.2">
      <c r="A1258" s="20" t="s">
        <v>1627</v>
      </c>
      <c r="B1258" s="19" t="s">
        <v>1662</v>
      </c>
      <c r="C1258" s="20" t="s">
        <v>18</v>
      </c>
      <c r="D1258" s="20" t="s">
        <v>1663</v>
      </c>
      <c r="E1258" s="155" t="s">
        <v>1639</v>
      </c>
      <c r="F1258" s="155"/>
      <c r="G1258" s="21" t="s">
        <v>1640</v>
      </c>
      <c r="H1258" s="37">
        <v>1</v>
      </c>
      <c r="I1258" s="38">
        <v>19.72</v>
      </c>
      <c r="J1258" s="38">
        <v>19.72</v>
      </c>
    </row>
    <row r="1259" spans="1:10" ht="24" customHeight="1" x14ac:dyDescent="0.2">
      <c r="A1259" s="20" t="s">
        <v>1627</v>
      </c>
      <c r="B1259" s="19" t="s">
        <v>1708</v>
      </c>
      <c r="C1259" s="20" t="s">
        <v>18</v>
      </c>
      <c r="D1259" s="20" t="s">
        <v>1709</v>
      </c>
      <c r="E1259" s="155" t="s">
        <v>1639</v>
      </c>
      <c r="F1259" s="155"/>
      <c r="G1259" s="21" t="s">
        <v>1640</v>
      </c>
      <c r="H1259" s="37">
        <v>1</v>
      </c>
      <c r="I1259" s="38">
        <v>29.64</v>
      </c>
      <c r="J1259" s="38">
        <v>29.64</v>
      </c>
    </row>
    <row r="1260" spans="1:10" ht="51.95" customHeight="1" x14ac:dyDescent="0.2">
      <c r="A1260" s="23" t="s">
        <v>1676</v>
      </c>
      <c r="B1260" s="22" t="s">
        <v>2278</v>
      </c>
      <c r="C1260" s="23" t="s">
        <v>1631</v>
      </c>
      <c r="D1260" s="23" t="s">
        <v>1494</v>
      </c>
      <c r="E1260" s="153" t="s">
        <v>1679</v>
      </c>
      <c r="F1260" s="153"/>
      <c r="G1260" s="24" t="s">
        <v>61</v>
      </c>
      <c r="H1260" s="39">
        <v>1</v>
      </c>
      <c r="I1260" s="40">
        <v>411.15</v>
      </c>
      <c r="J1260" s="40">
        <v>411.15</v>
      </c>
    </row>
    <row r="1261" spans="1:10" x14ac:dyDescent="0.2">
      <c r="A1261" s="41"/>
      <c r="B1261" s="41"/>
      <c r="C1261" s="41"/>
      <c r="D1261" s="41"/>
      <c r="E1261" s="41" t="s">
        <v>1692</v>
      </c>
      <c r="F1261" s="46">
        <v>37.299999999999997</v>
      </c>
      <c r="G1261" s="41" t="s">
        <v>1693</v>
      </c>
      <c r="H1261" s="46">
        <v>0</v>
      </c>
      <c r="I1261" s="41" t="s">
        <v>1694</v>
      </c>
      <c r="J1261" s="46">
        <v>37.299999999999997</v>
      </c>
    </row>
    <row r="1262" spans="1:10" ht="15" thickBot="1" x14ac:dyDescent="0.25">
      <c r="A1262" s="41"/>
      <c r="B1262" s="41"/>
      <c r="C1262" s="41"/>
      <c r="D1262" s="41"/>
      <c r="E1262" s="41" t="s">
        <v>1695</v>
      </c>
      <c r="F1262" s="46">
        <v>132.71</v>
      </c>
      <c r="G1262" s="41"/>
      <c r="H1262" s="152" t="s">
        <v>1696</v>
      </c>
      <c r="I1262" s="152"/>
      <c r="J1262" s="46">
        <v>593.22</v>
      </c>
    </row>
    <row r="1263" spans="1:10" ht="0.95" customHeight="1" thickTop="1" x14ac:dyDescent="0.2">
      <c r="A1263" s="42"/>
      <c r="B1263" s="42"/>
      <c r="C1263" s="42"/>
      <c r="D1263" s="42"/>
      <c r="E1263" s="42"/>
      <c r="F1263" s="42"/>
      <c r="G1263" s="42"/>
      <c r="H1263" s="42"/>
      <c r="I1263" s="42"/>
      <c r="J1263" s="42"/>
    </row>
    <row r="1264" spans="1:10" ht="18" customHeight="1" x14ac:dyDescent="0.2">
      <c r="A1264" s="17" t="s">
        <v>1495</v>
      </c>
      <c r="B1264" s="16" t="s">
        <v>3</v>
      </c>
      <c r="C1264" s="17" t="s">
        <v>4</v>
      </c>
      <c r="D1264" s="17" t="s">
        <v>5</v>
      </c>
      <c r="E1264" s="151" t="s">
        <v>1547</v>
      </c>
      <c r="F1264" s="151"/>
      <c r="G1264" s="18" t="s">
        <v>6</v>
      </c>
      <c r="H1264" s="16" t="s">
        <v>7</v>
      </c>
      <c r="I1264" s="16" t="s">
        <v>8</v>
      </c>
      <c r="J1264" s="16" t="s">
        <v>10</v>
      </c>
    </row>
    <row r="1265" spans="1:10" ht="26.1" customHeight="1" x14ac:dyDescent="0.2">
      <c r="A1265" s="32" t="s">
        <v>1626</v>
      </c>
      <c r="B1265" s="33" t="s">
        <v>1496</v>
      </c>
      <c r="C1265" s="32" t="s">
        <v>23</v>
      </c>
      <c r="D1265" s="32" t="s">
        <v>1497</v>
      </c>
      <c r="E1265" s="154">
        <v>82</v>
      </c>
      <c r="F1265" s="154"/>
      <c r="G1265" s="34" t="s">
        <v>61</v>
      </c>
      <c r="H1265" s="35">
        <v>1</v>
      </c>
      <c r="I1265" s="36">
        <v>427.93</v>
      </c>
      <c r="J1265" s="36">
        <v>427.93</v>
      </c>
    </row>
    <row r="1266" spans="1:10" ht="24" customHeight="1" x14ac:dyDescent="0.2">
      <c r="A1266" s="20" t="s">
        <v>1627</v>
      </c>
      <c r="B1266" s="19" t="s">
        <v>1708</v>
      </c>
      <c r="C1266" s="20" t="s">
        <v>18</v>
      </c>
      <c r="D1266" s="20" t="s">
        <v>1709</v>
      </c>
      <c r="E1266" s="155" t="s">
        <v>1639</v>
      </c>
      <c r="F1266" s="155"/>
      <c r="G1266" s="21" t="s">
        <v>1640</v>
      </c>
      <c r="H1266" s="37">
        <v>0.7</v>
      </c>
      <c r="I1266" s="38">
        <v>29.64</v>
      </c>
      <c r="J1266" s="38">
        <v>20.74</v>
      </c>
    </row>
    <row r="1267" spans="1:10" ht="24" customHeight="1" x14ac:dyDescent="0.2">
      <c r="A1267" s="20" t="s">
        <v>1627</v>
      </c>
      <c r="B1267" s="19" t="s">
        <v>1662</v>
      </c>
      <c r="C1267" s="20" t="s">
        <v>18</v>
      </c>
      <c r="D1267" s="20" t="s">
        <v>1663</v>
      </c>
      <c r="E1267" s="155" t="s">
        <v>1639</v>
      </c>
      <c r="F1267" s="155"/>
      <c r="G1267" s="21" t="s">
        <v>1640</v>
      </c>
      <c r="H1267" s="37">
        <v>0.7</v>
      </c>
      <c r="I1267" s="38">
        <v>19.72</v>
      </c>
      <c r="J1267" s="38">
        <v>13.8</v>
      </c>
    </row>
    <row r="1268" spans="1:10" ht="26.1" customHeight="1" x14ac:dyDescent="0.2">
      <c r="A1268" s="23" t="s">
        <v>1676</v>
      </c>
      <c r="B1268" s="22" t="s">
        <v>2279</v>
      </c>
      <c r="C1268" s="23" t="s">
        <v>1631</v>
      </c>
      <c r="D1268" s="23" t="s">
        <v>2280</v>
      </c>
      <c r="E1268" s="153" t="s">
        <v>1679</v>
      </c>
      <c r="F1268" s="153"/>
      <c r="G1268" s="24" t="s">
        <v>61</v>
      </c>
      <c r="H1268" s="39">
        <v>1</v>
      </c>
      <c r="I1268" s="40">
        <v>360.91</v>
      </c>
      <c r="J1268" s="40">
        <v>360.91</v>
      </c>
    </row>
    <row r="1269" spans="1:10" ht="26.1" customHeight="1" x14ac:dyDescent="0.2">
      <c r="A1269" s="23" t="s">
        <v>1676</v>
      </c>
      <c r="B1269" s="22" t="s">
        <v>2232</v>
      </c>
      <c r="C1269" s="23" t="s">
        <v>18</v>
      </c>
      <c r="D1269" s="23" t="s">
        <v>2233</v>
      </c>
      <c r="E1269" s="153" t="s">
        <v>1679</v>
      </c>
      <c r="F1269" s="153"/>
      <c r="G1269" s="24" t="s">
        <v>25</v>
      </c>
      <c r="H1269" s="39">
        <v>1</v>
      </c>
      <c r="I1269" s="40">
        <v>32.479999999999997</v>
      </c>
      <c r="J1269" s="40">
        <v>32.479999999999997</v>
      </c>
    </row>
    <row r="1270" spans="1:10" x14ac:dyDescent="0.2">
      <c r="A1270" s="41"/>
      <c r="B1270" s="41"/>
      <c r="C1270" s="41"/>
      <c r="D1270" s="41"/>
      <c r="E1270" s="41" t="s">
        <v>1692</v>
      </c>
      <c r="F1270" s="46">
        <v>26.1</v>
      </c>
      <c r="G1270" s="41" t="s">
        <v>1693</v>
      </c>
      <c r="H1270" s="46">
        <v>0</v>
      </c>
      <c r="I1270" s="41" t="s">
        <v>1694</v>
      </c>
      <c r="J1270" s="46">
        <v>26.1</v>
      </c>
    </row>
    <row r="1271" spans="1:10" ht="15" thickBot="1" x14ac:dyDescent="0.25">
      <c r="A1271" s="41"/>
      <c r="B1271" s="41"/>
      <c r="C1271" s="41"/>
      <c r="D1271" s="41"/>
      <c r="E1271" s="41" t="s">
        <v>1695</v>
      </c>
      <c r="F1271" s="46">
        <v>123.32</v>
      </c>
      <c r="G1271" s="41"/>
      <c r="H1271" s="152" t="s">
        <v>1696</v>
      </c>
      <c r="I1271" s="152"/>
      <c r="J1271" s="46">
        <v>551.25</v>
      </c>
    </row>
    <row r="1272" spans="1:10" ht="0.95" customHeight="1" thickTop="1" x14ac:dyDescent="0.2">
      <c r="A1272" s="42"/>
      <c r="B1272" s="42"/>
      <c r="C1272" s="42"/>
      <c r="D1272" s="42"/>
      <c r="E1272" s="42"/>
      <c r="F1272" s="42"/>
      <c r="G1272" s="42"/>
      <c r="H1272" s="42"/>
      <c r="I1272" s="42"/>
      <c r="J1272" s="42"/>
    </row>
    <row r="1273" spans="1:10" ht="18" customHeight="1" x14ac:dyDescent="0.2">
      <c r="A1273" s="17" t="s">
        <v>1501</v>
      </c>
      <c r="B1273" s="16" t="s">
        <v>3</v>
      </c>
      <c r="C1273" s="17" t="s">
        <v>4</v>
      </c>
      <c r="D1273" s="17" t="s">
        <v>5</v>
      </c>
      <c r="E1273" s="151" t="s">
        <v>1547</v>
      </c>
      <c r="F1273" s="151"/>
      <c r="G1273" s="18" t="s">
        <v>6</v>
      </c>
      <c r="H1273" s="16" t="s">
        <v>7</v>
      </c>
      <c r="I1273" s="16" t="s">
        <v>8</v>
      </c>
      <c r="J1273" s="16" t="s">
        <v>10</v>
      </c>
    </row>
    <row r="1274" spans="1:10" ht="26.1" customHeight="1" x14ac:dyDescent="0.2">
      <c r="A1274" s="32" t="s">
        <v>1626</v>
      </c>
      <c r="B1274" s="33" t="s">
        <v>1502</v>
      </c>
      <c r="C1274" s="32" t="s">
        <v>23</v>
      </c>
      <c r="D1274" s="32" t="s">
        <v>1503</v>
      </c>
      <c r="E1274" s="154" t="s">
        <v>1601</v>
      </c>
      <c r="F1274" s="154"/>
      <c r="G1274" s="34" t="s">
        <v>29</v>
      </c>
      <c r="H1274" s="35">
        <v>1</v>
      </c>
      <c r="I1274" s="36">
        <v>23.48</v>
      </c>
      <c r="J1274" s="36">
        <v>23.48</v>
      </c>
    </row>
    <row r="1275" spans="1:10" ht="24" customHeight="1" x14ac:dyDescent="0.2">
      <c r="A1275" s="20" t="s">
        <v>1627</v>
      </c>
      <c r="B1275" s="19" t="s">
        <v>1708</v>
      </c>
      <c r="C1275" s="20" t="s">
        <v>18</v>
      </c>
      <c r="D1275" s="20" t="s">
        <v>1709</v>
      </c>
      <c r="E1275" s="155" t="s">
        <v>1639</v>
      </c>
      <c r="F1275" s="155"/>
      <c r="G1275" s="21" t="s">
        <v>1640</v>
      </c>
      <c r="H1275" s="37">
        <v>0.05</v>
      </c>
      <c r="I1275" s="38">
        <v>29.64</v>
      </c>
      <c r="J1275" s="38">
        <v>1.48</v>
      </c>
    </row>
    <row r="1276" spans="1:10" ht="24" customHeight="1" x14ac:dyDescent="0.2">
      <c r="A1276" s="23" t="s">
        <v>1676</v>
      </c>
      <c r="B1276" s="22" t="s">
        <v>1932</v>
      </c>
      <c r="C1276" s="23" t="s">
        <v>18</v>
      </c>
      <c r="D1276" s="23" t="s">
        <v>1933</v>
      </c>
      <c r="E1276" s="153" t="s">
        <v>1679</v>
      </c>
      <c r="F1276" s="153"/>
      <c r="G1276" s="24" t="s">
        <v>29</v>
      </c>
      <c r="H1276" s="39">
        <v>1</v>
      </c>
      <c r="I1276" s="40">
        <v>22</v>
      </c>
      <c r="J1276" s="40">
        <v>22</v>
      </c>
    </row>
    <row r="1277" spans="1:10" x14ac:dyDescent="0.2">
      <c r="A1277" s="41"/>
      <c r="B1277" s="41"/>
      <c r="C1277" s="41"/>
      <c r="D1277" s="41"/>
      <c r="E1277" s="41" t="s">
        <v>1692</v>
      </c>
      <c r="F1277" s="46">
        <v>1.17</v>
      </c>
      <c r="G1277" s="41" t="s">
        <v>1693</v>
      </c>
      <c r="H1277" s="46">
        <v>0</v>
      </c>
      <c r="I1277" s="41" t="s">
        <v>1694</v>
      </c>
      <c r="J1277" s="46">
        <v>1.17</v>
      </c>
    </row>
    <row r="1278" spans="1:10" ht="15" thickBot="1" x14ac:dyDescent="0.25">
      <c r="A1278" s="41"/>
      <c r="B1278" s="41"/>
      <c r="C1278" s="41"/>
      <c r="D1278" s="41"/>
      <c r="E1278" s="41" t="s">
        <v>1695</v>
      </c>
      <c r="F1278" s="46">
        <v>6.76</v>
      </c>
      <c r="G1278" s="41"/>
      <c r="H1278" s="152" t="s">
        <v>1696</v>
      </c>
      <c r="I1278" s="152"/>
      <c r="J1278" s="46">
        <v>30.24</v>
      </c>
    </row>
    <row r="1279" spans="1:10" ht="0.95" customHeight="1" thickTop="1" x14ac:dyDescent="0.2">
      <c r="A1279" s="42"/>
      <c r="B1279" s="42"/>
      <c r="C1279" s="42"/>
      <c r="D1279" s="42"/>
      <c r="E1279" s="42"/>
      <c r="F1279" s="42"/>
      <c r="G1279" s="42"/>
      <c r="H1279" s="42"/>
      <c r="I1279" s="42"/>
      <c r="J1279" s="42"/>
    </row>
    <row r="1280" spans="1:10" ht="18" customHeight="1" x14ac:dyDescent="0.2">
      <c r="A1280" s="17" t="s">
        <v>1519</v>
      </c>
      <c r="B1280" s="16" t="s">
        <v>3</v>
      </c>
      <c r="C1280" s="17" t="s">
        <v>4</v>
      </c>
      <c r="D1280" s="17" t="s">
        <v>5</v>
      </c>
      <c r="E1280" s="151" t="s">
        <v>1547</v>
      </c>
      <c r="F1280" s="151"/>
      <c r="G1280" s="18" t="s">
        <v>6</v>
      </c>
      <c r="H1280" s="16" t="s">
        <v>7</v>
      </c>
      <c r="I1280" s="16" t="s">
        <v>8</v>
      </c>
      <c r="J1280" s="16" t="s">
        <v>10</v>
      </c>
    </row>
    <row r="1281" spans="1:10" ht="39" customHeight="1" x14ac:dyDescent="0.2">
      <c r="A1281" s="32" t="s">
        <v>1626</v>
      </c>
      <c r="B1281" s="33" t="s">
        <v>1520</v>
      </c>
      <c r="C1281" s="32" t="s">
        <v>23</v>
      </c>
      <c r="D1281" s="32" t="s">
        <v>1521</v>
      </c>
      <c r="E1281" s="154">
        <v>129</v>
      </c>
      <c r="F1281" s="154"/>
      <c r="G1281" s="34" t="s">
        <v>20</v>
      </c>
      <c r="H1281" s="35">
        <v>1</v>
      </c>
      <c r="I1281" s="36">
        <v>195.28</v>
      </c>
      <c r="J1281" s="36">
        <v>195.28</v>
      </c>
    </row>
    <row r="1282" spans="1:10" ht="24" customHeight="1" x14ac:dyDescent="0.2">
      <c r="A1282" s="20" t="s">
        <v>1627</v>
      </c>
      <c r="B1282" s="19" t="s">
        <v>1662</v>
      </c>
      <c r="C1282" s="20" t="s">
        <v>18</v>
      </c>
      <c r="D1282" s="20" t="s">
        <v>1663</v>
      </c>
      <c r="E1282" s="155" t="s">
        <v>1639</v>
      </c>
      <c r="F1282" s="155"/>
      <c r="G1282" s="21" t="s">
        <v>1640</v>
      </c>
      <c r="H1282" s="37">
        <v>1.3</v>
      </c>
      <c r="I1282" s="38">
        <v>19.72</v>
      </c>
      <c r="J1282" s="38">
        <v>25.63</v>
      </c>
    </row>
    <row r="1283" spans="1:10" ht="26.1" customHeight="1" x14ac:dyDescent="0.2">
      <c r="A1283" s="20" t="s">
        <v>1627</v>
      </c>
      <c r="B1283" s="19" t="s">
        <v>1768</v>
      </c>
      <c r="C1283" s="20" t="s">
        <v>18</v>
      </c>
      <c r="D1283" s="20" t="s">
        <v>1769</v>
      </c>
      <c r="E1283" s="155" t="s">
        <v>1639</v>
      </c>
      <c r="F1283" s="155"/>
      <c r="G1283" s="21" t="s">
        <v>1640</v>
      </c>
      <c r="H1283" s="37">
        <v>1.3</v>
      </c>
      <c r="I1283" s="38">
        <v>23.2</v>
      </c>
      <c r="J1283" s="38">
        <v>30.16</v>
      </c>
    </row>
    <row r="1284" spans="1:10" ht="26.1" customHeight="1" x14ac:dyDescent="0.2">
      <c r="A1284" s="23" t="s">
        <v>1676</v>
      </c>
      <c r="B1284" s="22" t="s">
        <v>2281</v>
      </c>
      <c r="C1284" s="23" t="s">
        <v>1631</v>
      </c>
      <c r="D1284" s="23" t="s">
        <v>2282</v>
      </c>
      <c r="E1284" s="153" t="s">
        <v>1679</v>
      </c>
      <c r="F1284" s="153"/>
      <c r="G1284" s="24" t="s">
        <v>633</v>
      </c>
      <c r="H1284" s="39">
        <v>1.08</v>
      </c>
      <c r="I1284" s="40">
        <v>16.2</v>
      </c>
      <c r="J1284" s="40">
        <v>17.489999999999998</v>
      </c>
    </row>
    <row r="1285" spans="1:10" ht="24" customHeight="1" x14ac:dyDescent="0.2">
      <c r="A1285" s="23" t="s">
        <v>1676</v>
      </c>
      <c r="B1285" s="22" t="s">
        <v>2283</v>
      </c>
      <c r="C1285" s="23" t="s">
        <v>18</v>
      </c>
      <c r="D1285" s="23" t="s">
        <v>2284</v>
      </c>
      <c r="E1285" s="153" t="s">
        <v>1679</v>
      </c>
      <c r="F1285" s="153"/>
      <c r="G1285" s="24" t="s">
        <v>89</v>
      </c>
      <c r="H1285" s="39">
        <v>0.99399999999999999</v>
      </c>
      <c r="I1285" s="40">
        <v>43.16</v>
      </c>
      <c r="J1285" s="40">
        <v>42.9</v>
      </c>
    </row>
    <row r="1286" spans="1:10" ht="26.1" customHeight="1" x14ac:dyDescent="0.2">
      <c r="A1286" s="23" t="s">
        <v>1676</v>
      </c>
      <c r="B1286" s="22" t="s">
        <v>2285</v>
      </c>
      <c r="C1286" s="23" t="s">
        <v>18</v>
      </c>
      <c r="D1286" s="23" t="s">
        <v>2286</v>
      </c>
      <c r="E1286" s="153" t="s">
        <v>1679</v>
      </c>
      <c r="F1286" s="153"/>
      <c r="G1286" s="24" t="s">
        <v>2287</v>
      </c>
      <c r="H1286" s="39">
        <v>0.03</v>
      </c>
      <c r="I1286" s="40">
        <v>28.78</v>
      </c>
      <c r="J1286" s="40">
        <v>0.86</v>
      </c>
    </row>
    <row r="1287" spans="1:10" ht="26.1" customHeight="1" x14ac:dyDescent="0.2">
      <c r="A1287" s="23" t="s">
        <v>1676</v>
      </c>
      <c r="B1287" s="22" t="s">
        <v>2288</v>
      </c>
      <c r="C1287" s="23" t="s">
        <v>1631</v>
      </c>
      <c r="D1287" s="23" t="s">
        <v>2289</v>
      </c>
      <c r="E1287" s="153" t="s">
        <v>1679</v>
      </c>
      <c r="F1287" s="153"/>
      <c r="G1287" s="24" t="s">
        <v>20</v>
      </c>
      <c r="H1287" s="39">
        <v>1</v>
      </c>
      <c r="I1287" s="40">
        <v>71.66</v>
      </c>
      <c r="J1287" s="40">
        <v>71.66</v>
      </c>
    </row>
    <row r="1288" spans="1:10" ht="26.1" customHeight="1" x14ac:dyDescent="0.2">
      <c r="A1288" s="23" t="s">
        <v>1676</v>
      </c>
      <c r="B1288" s="22" t="s">
        <v>2290</v>
      </c>
      <c r="C1288" s="23" t="s">
        <v>1631</v>
      </c>
      <c r="D1288" s="23" t="s">
        <v>2291</v>
      </c>
      <c r="E1288" s="153" t="s">
        <v>1679</v>
      </c>
      <c r="F1288" s="153"/>
      <c r="G1288" s="24" t="s">
        <v>633</v>
      </c>
      <c r="H1288" s="39">
        <v>0.95</v>
      </c>
      <c r="I1288" s="40">
        <v>6.93</v>
      </c>
      <c r="J1288" s="40">
        <v>6.58</v>
      </c>
    </row>
    <row r="1289" spans="1:10" x14ac:dyDescent="0.2">
      <c r="A1289" s="41"/>
      <c r="B1289" s="41"/>
      <c r="C1289" s="41"/>
      <c r="D1289" s="41"/>
      <c r="E1289" s="41" t="s">
        <v>1692</v>
      </c>
      <c r="F1289" s="46">
        <v>40.43</v>
      </c>
      <c r="G1289" s="41" t="s">
        <v>1693</v>
      </c>
      <c r="H1289" s="46">
        <v>0</v>
      </c>
      <c r="I1289" s="41" t="s">
        <v>1694</v>
      </c>
      <c r="J1289" s="46">
        <v>40.43</v>
      </c>
    </row>
    <row r="1290" spans="1:10" ht="15" thickBot="1" x14ac:dyDescent="0.25">
      <c r="A1290" s="41"/>
      <c r="B1290" s="41"/>
      <c r="C1290" s="41"/>
      <c r="D1290" s="41"/>
      <c r="E1290" s="41" t="s">
        <v>1695</v>
      </c>
      <c r="F1290" s="46">
        <v>56.27</v>
      </c>
      <c r="G1290" s="41"/>
      <c r="H1290" s="152" t="s">
        <v>1696</v>
      </c>
      <c r="I1290" s="152"/>
      <c r="J1290" s="46">
        <v>251.55</v>
      </c>
    </row>
    <row r="1291" spans="1:10" ht="0.95" customHeight="1" thickTop="1" x14ac:dyDescent="0.2">
      <c r="A1291" s="42"/>
      <c r="B1291" s="42"/>
      <c r="C1291" s="42"/>
      <c r="D1291" s="42"/>
      <c r="E1291" s="42"/>
      <c r="F1291" s="42"/>
      <c r="G1291" s="42"/>
      <c r="H1291" s="42"/>
      <c r="I1291" s="42"/>
      <c r="J1291" s="42"/>
    </row>
    <row r="1292" spans="1:10" ht="18" customHeight="1" x14ac:dyDescent="0.2">
      <c r="A1292" s="17" t="s">
        <v>1524</v>
      </c>
      <c r="B1292" s="16" t="s">
        <v>3</v>
      </c>
      <c r="C1292" s="17" t="s">
        <v>4</v>
      </c>
      <c r="D1292" s="17" t="s">
        <v>5</v>
      </c>
      <c r="E1292" s="151" t="s">
        <v>1547</v>
      </c>
      <c r="F1292" s="151"/>
      <c r="G1292" s="18" t="s">
        <v>6</v>
      </c>
      <c r="H1292" s="16" t="s">
        <v>7</v>
      </c>
      <c r="I1292" s="16" t="s">
        <v>8</v>
      </c>
      <c r="J1292" s="16" t="s">
        <v>10</v>
      </c>
    </row>
    <row r="1293" spans="1:10" ht="39" customHeight="1" x14ac:dyDescent="0.2">
      <c r="A1293" s="32" t="s">
        <v>1626</v>
      </c>
      <c r="B1293" s="33" t="s">
        <v>3261</v>
      </c>
      <c r="C1293" s="32" t="s">
        <v>23</v>
      </c>
      <c r="D1293" s="32" t="s">
        <v>3262</v>
      </c>
      <c r="E1293" s="154" t="s">
        <v>1553</v>
      </c>
      <c r="F1293" s="154"/>
      <c r="G1293" s="34" t="s">
        <v>61</v>
      </c>
      <c r="H1293" s="35">
        <v>1</v>
      </c>
      <c r="I1293" s="36">
        <v>2803.09</v>
      </c>
      <c r="J1293" s="36">
        <v>2803.09</v>
      </c>
    </row>
    <row r="1294" spans="1:10" ht="24" customHeight="1" x14ac:dyDescent="0.2">
      <c r="A1294" s="20" t="s">
        <v>1627</v>
      </c>
      <c r="B1294" s="19" t="s">
        <v>1713</v>
      </c>
      <c r="C1294" s="20" t="s">
        <v>18</v>
      </c>
      <c r="D1294" s="20" t="s">
        <v>1714</v>
      </c>
      <c r="E1294" s="155" t="s">
        <v>1639</v>
      </c>
      <c r="F1294" s="155"/>
      <c r="G1294" s="21" t="s">
        <v>1640</v>
      </c>
      <c r="H1294" s="37">
        <v>0.6</v>
      </c>
      <c r="I1294" s="38">
        <v>24.41</v>
      </c>
      <c r="J1294" s="38">
        <v>14.64</v>
      </c>
    </row>
    <row r="1295" spans="1:10" ht="39" customHeight="1" x14ac:dyDescent="0.2">
      <c r="A1295" s="20" t="s">
        <v>1627</v>
      </c>
      <c r="B1295" s="19" t="s">
        <v>2292</v>
      </c>
      <c r="C1295" s="20" t="s">
        <v>18</v>
      </c>
      <c r="D1295" s="20" t="s">
        <v>2293</v>
      </c>
      <c r="E1295" s="155" t="s">
        <v>1636</v>
      </c>
      <c r="F1295" s="155"/>
      <c r="G1295" s="21" t="s">
        <v>37</v>
      </c>
      <c r="H1295" s="37">
        <v>0.74</v>
      </c>
      <c r="I1295" s="38">
        <v>473.47</v>
      </c>
      <c r="J1295" s="38">
        <v>350.36</v>
      </c>
    </row>
    <row r="1296" spans="1:10" ht="26.1" customHeight="1" x14ac:dyDescent="0.2">
      <c r="A1296" s="20" t="s">
        <v>1627</v>
      </c>
      <c r="B1296" s="19" t="s">
        <v>2005</v>
      </c>
      <c r="C1296" s="20" t="s">
        <v>18</v>
      </c>
      <c r="D1296" s="20" t="s">
        <v>2006</v>
      </c>
      <c r="E1296" s="155" t="s">
        <v>1559</v>
      </c>
      <c r="F1296" s="155"/>
      <c r="G1296" s="21" t="s">
        <v>20</v>
      </c>
      <c r="H1296" s="37">
        <v>3.83</v>
      </c>
      <c r="I1296" s="38">
        <v>73.010000000000005</v>
      </c>
      <c r="J1296" s="38">
        <v>279.62</v>
      </c>
    </row>
    <row r="1297" spans="1:10" ht="26.1" customHeight="1" x14ac:dyDescent="0.2">
      <c r="A1297" s="20" t="s">
        <v>1627</v>
      </c>
      <c r="B1297" s="19" t="s">
        <v>2294</v>
      </c>
      <c r="C1297" s="20" t="s">
        <v>18</v>
      </c>
      <c r="D1297" s="20" t="s">
        <v>2295</v>
      </c>
      <c r="E1297" s="155" t="s">
        <v>1567</v>
      </c>
      <c r="F1297" s="155"/>
      <c r="G1297" s="21" t="s">
        <v>89</v>
      </c>
      <c r="H1297" s="37">
        <v>29.6</v>
      </c>
      <c r="I1297" s="38">
        <v>15.53</v>
      </c>
      <c r="J1297" s="38">
        <v>459.68</v>
      </c>
    </row>
    <row r="1298" spans="1:10" ht="24" customHeight="1" x14ac:dyDescent="0.2">
      <c r="A1298" s="20" t="s">
        <v>1627</v>
      </c>
      <c r="B1298" s="19" t="s">
        <v>1662</v>
      </c>
      <c r="C1298" s="20" t="s">
        <v>18</v>
      </c>
      <c r="D1298" s="20" t="s">
        <v>1663</v>
      </c>
      <c r="E1298" s="155" t="s">
        <v>1639</v>
      </c>
      <c r="F1298" s="155"/>
      <c r="G1298" s="21" t="s">
        <v>1640</v>
      </c>
      <c r="H1298" s="37">
        <v>0.6</v>
      </c>
      <c r="I1298" s="38">
        <v>19.72</v>
      </c>
      <c r="J1298" s="38">
        <v>11.83</v>
      </c>
    </row>
    <row r="1299" spans="1:10" ht="24" customHeight="1" x14ac:dyDescent="0.2">
      <c r="A1299" s="23" t="s">
        <v>1676</v>
      </c>
      <c r="B1299" s="22" t="s">
        <v>2296</v>
      </c>
      <c r="C1299" s="23" t="s">
        <v>1631</v>
      </c>
      <c r="D1299" s="23" t="s">
        <v>2297</v>
      </c>
      <c r="E1299" s="153" t="s">
        <v>1679</v>
      </c>
      <c r="F1299" s="153"/>
      <c r="G1299" s="24" t="s">
        <v>633</v>
      </c>
      <c r="H1299" s="39">
        <v>1.4</v>
      </c>
      <c r="I1299" s="40">
        <v>78.83</v>
      </c>
      <c r="J1299" s="40">
        <v>110.36</v>
      </c>
    </row>
    <row r="1300" spans="1:10" ht="26.1" customHeight="1" x14ac:dyDescent="0.2">
      <c r="A1300" s="23" t="s">
        <v>1676</v>
      </c>
      <c r="B1300" s="22" t="s">
        <v>2298</v>
      </c>
      <c r="C1300" s="23" t="s">
        <v>18</v>
      </c>
      <c r="D1300" s="23" t="s">
        <v>2299</v>
      </c>
      <c r="E1300" s="153" t="s">
        <v>1679</v>
      </c>
      <c r="F1300" s="153"/>
      <c r="G1300" s="24" t="s">
        <v>20</v>
      </c>
      <c r="H1300" s="39">
        <v>2.84</v>
      </c>
      <c r="I1300" s="40">
        <v>97.31</v>
      </c>
      <c r="J1300" s="40">
        <v>276.36</v>
      </c>
    </row>
    <row r="1301" spans="1:10" ht="39" customHeight="1" x14ac:dyDescent="0.2">
      <c r="A1301" s="23" t="s">
        <v>1676</v>
      </c>
      <c r="B1301" s="22" t="s">
        <v>1893</v>
      </c>
      <c r="C1301" s="23" t="s">
        <v>18</v>
      </c>
      <c r="D1301" s="23" t="s">
        <v>1894</v>
      </c>
      <c r="E1301" s="153" t="s">
        <v>1679</v>
      </c>
      <c r="F1301" s="153"/>
      <c r="G1301" s="24" t="s">
        <v>20</v>
      </c>
      <c r="H1301" s="39">
        <v>1.96</v>
      </c>
      <c r="I1301" s="40">
        <v>663.39</v>
      </c>
      <c r="J1301" s="40">
        <v>1300.24</v>
      </c>
    </row>
    <row r="1302" spans="1:10" x14ac:dyDescent="0.2">
      <c r="A1302" s="41"/>
      <c r="B1302" s="41"/>
      <c r="C1302" s="41"/>
      <c r="D1302" s="41"/>
      <c r="E1302" s="41" t="s">
        <v>1692</v>
      </c>
      <c r="F1302" s="46">
        <v>147.52000000000001</v>
      </c>
      <c r="G1302" s="41" t="s">
        <v>1693</v>
      </c>
      <c r="H1302" s="46">
        <v>0</v>
      </c>
      <c r="I1302" s="41" t="s">
        <v>1694</v>
      </c>
      <c r="J1302" s="46">
        <v>147.52000000000001</v>
      </c>
    </row>
    <row r="1303" spans="1:10" ht="15" thickBot="1" x14ac:dyDescent="0.25">
      <c r="A1303" s="41"/>
      <c r="B1303" s="41"/>
      <c r="C1303" s="41"/>
      <c r="D1303" s="41"/>
      <c r="E1303" s="41" t="s">
        <v>1695</v>
      </c>
      <c r="F1303" s="46">
        <v>807.85</v>
      </c>
      <c r="G1303" s="41"/>
      <c r="H1303" s="152" t="s">
        <v>1696</v>
      </c>
      <c r="I1303" s="152"/>
      <c r="J1303" s="46">
        <v>3610.94</v>
      </c>
    </row>
    <row r="1304" spans="1:10" ht="0.95" customHeight="1" thickTop="1" x14ac:dyDescent="0.2">
      <c r="A1304" s="42"/>
      <c r="B1304" s="42"/>
      <c r="C1304" s="42"/>
      <c r="D1304" s="42"/>
      <c r="E1304" s="42"/>
      <c r="F1304" s="42"/>
      <c r="G1304" s="42"/>
      <c r="H1304" s="42"/>
      <c r="I1304" s="42"/>
      <c r="J1304" s="42"/>
    </row>
    <row r="1305" spans="1:10" ht="18" customHeight="1" x14ac:dyDescent="0.2">
      <c r="A1305" s="17" t="s">
        <v>1525</v>
      </c>
      <c r="B1305" s="16" t="s">
        <v>3</v>
      </c>
      <c r="C1305" s="17" t="s">
        <v>4</v>
      </c>
      <c r="D1305" s="17" t="s">
        <v>5</v>
      </c>
      <c r="E1305" s="151" t="s">
        <v>1547</v>
      </c>
      <c r="F1305" s="151"/>
      <c r="G1305" s="18" t="s">
        <v>6</v>
      </c>
      <c r="H1305" s="16" t="s">
        <v>7</v>
      </c>
      <c r="I1305" s="16" t="s">
        <v>8</v>
      </c>
      <c r="J1305" s="16" t="s">
        <v>10</v>
      </c>
    </row>
    <row r="1306" spans="1:10" ht="26.1" customHeight="1" x14ac:dyDescent="0.2">
      <c r="A1306" s="32" t="s">
        <v>1626</v>
      </c>
      <c r="B1306" s="33" t="s">
        <v>1527</v>
      </c>
      <c r="C1306" s="32" t="s">
        <v>23</v>
      </c>
      <c r="D1306" s="32" t="s">
        <v>1528</v>
      </c>
      <c r="E1306" s="154" t="s">
        <v>1552</v>
      </c>
      <c r="F1306" s="154"/>
      <c r="G1306" s="34" t="s">
        <v>20</v>
      </c>
      <c r="H1306" s="35">
        <v>1</v>
      </c>
      <c r="I1306" s="36">
        <v>288.66000000000003</v>
      </c>
      <c r="J1306" s="36">
        <v>288.66000000000003</v>
      </c>
    </row>
    <row r="1307" spans="1:10" ht="39" customHeight="1" x14ac:dyDescent="0.2">
      <c r="A1307" s="20" t="s">
        <v>1627</v>
      </c>
      <c r="B1307" s="19" t="s">
        <v>2300</v>
      </c>
      <c r="C1307" s="20" t="s">
        <v>18</v>
      </c>
      <c r="D1307" s="20" t="s">
        <v>2301</v>
      </c>
      <c r="E1307" s="155" t="s">
        <v>2302</v>
      </c>
      <c r="F1307" s="155"/>
      <c r="G1307" s="21" t="s">
        <v>37</v>
      </c>
      <c r="H1307" s="37">
        <v>0.1</v>
      </c>
      <c r="I1307" s="38">
        <v>162.04</v>
      </c>
      <c r="J1307" s="38">
        <v>16.2</v>
      </c>
    </row>
    <row r="1308" spans="1:10" ht="39" customHeight="1" x14ac:dyDescent="0.2">
      <c r="A1308" s="20" t="s">
        <v>1627</v>
      </c>
      <c r="B1308" s="19" t="s">
        <v>1880</v>
      </c>
      <c r="C1308" s="20" t="s">
        <v>18</v>
      </c>
      <c r="D1308" s="20" t="s">
        <v>1881</v>
      </c>
      <c r="E1308" s="155" t="s">
        <v>1552</v>
      </c>
      <c r="F1308" s="155"/>
      <c r="G1308" s="21" t="s">
        <v>20</v>
      </c>
      <c r="H1308" s="37">
        <v>1</v>
      </c>
      <c r="I1308" s="38">
        <v>3.03</v>
      </c>
      <c r="J1308" s="38">
        <v>3.03</v>
      </c>
    </row>
    <row r="1309" spans="1:10" ht="39" customHeight="1" x14ac:dyDescent="0.2">
      <c r="A1309" s="20" t="s">
        <v>1627</v>
      </c>
      <c r="B1309" s="19" t="s">
        <v>2303</v>
      </c>
      <c r="C1309" s="20" t="s">
        <v>18</v>
      </c>
      <c r="D1309" s="20" t="s">
        <v>2304</v>
      </c>
      <c r="E1309" s="155" t="s">
        <v>1552</v>
      </c>
      <c r="F1309" s="155"/>
      <c r="G1309" s="21" t="s">
        <v>89</v>
      </c>
      <c r="H1309" s="37">
        <v>6.22</v>
      </c>
      <c r="I1309" s="38">
        <v>14.31</v>
      </c>
      <c r="J1309" s="38">
        <v>89</v>
      </c>
    </row>
    <row r="1310" spans="1:10" ht="39" customHeight="1" x14ac:dyDescent="0.2">
      <c r="A1310" s="20" t="s">
        <v>1627</v>
      </c>
      <c r="B1310" s="19" t="s">
        <v>2305</v>
      </c>
      <c r="C1310" s="20" t="s">
        <v>18</v>
      </c>
      <c r="D1310" s="20" t="s">
        <v>2306</v>
      </c>
      <c r="E1310" s="155" t="s">
        <v>1552</v>
      </c>
      <c r="F1310" s="155"/>
      <c r="G1310" s="21" t="s">
        <v>20</v>
      </c>
      <c r="H1310" s="37">
        <v>0.14000000000000001</v>
      </c>
      <c r="I1310" s="38">
        <v>113.75</v>
      </c>
      <c r="J1310" s="38">
        <v>15.92</v>
      </c>
    </row>
    <row r="1311" spans="1:10" ht="39" customHeight="1" x14ac:dyDescent="0.2">
      <c r="A1311" s="20" t="s">
        <v>1627</v>
      </c>
      <c r="B1311" s="19" t="s">
        <v>2307</v>
      </c>
      <c r="C1311" s="20" t="s">
        <v>18</v>
      </c>
      <c r="D1311" s="20" t="s">
        <v>2308</v>
      </c>
      <c r="E1311" s="155" t="s">
        <v>1552</v>
      </c>
      <c r="F1311" s="155"/>
      <c r="G1311" s="21" t="s">
        <v>20</v>
      </c>
      <c r="H1311" s="37">
        <v>1</v>
      </c>
      <c r="I1311" s="38">
        <v>2.36</v>
      </c>
      <c r="J1311" s="38">
        <v>2.36</v>
      </c>
    </row>
    <row r="1312" spans="1:10" ht="39" customHeight="1" x14ac:dyDescent="0.2">
      <c r="A1312" s="20" t="s">
        <v>1627</v>
      </c>
      <c r="B1312" s="19" t="s">
        <v>2309</v>
      </c>
      <c r="C1312" s="20" t="s">
        <v>18</v>
      </c>
      <c r="D1312" s="20" t="s">
        <v>2310</v>
      </c>
      <c r="E1312" s="155" t="s">
        <v>1552</v>
      </c>
      <c r="F1312" s="155"/>
      <c r="G1312" s="21" t="s">
        <v>37</v>
      </c>
      <c r="H1312" s="37">
        <v>0.25</v>
      </c>
      <c r="I1312" s="38">
        <v>648.63</v>
      </c>
      <c r="J1312" s="38">
        <v>162.15</v>
      </c>
    </row>
    <row r="1313" spans="1:10" x14ac:dyDescent="0.2">
      <c r="A1313" s="41"/>
      <c r="B1313" s="41"/>
      <c r="C1313" s="41"/>
      <c r="D1313" s="41"/>
      <c r="E1313" s="41" t="s">
        <v>1692</v>
      </c>
      <c r="F1313" s="46">
        <v>21.7</v>
      </c>
      <c r="G1313" s="41" t="s">
        <v>1693</v>
      </c>
      <c r="H1313" s="46">
        <v>0</v>
      </c>
      <c r="I1313" s="41" t="s">
        <v>1694</v>
      </c>
      <c r="J1313" s="46">
        <v>21.7</v>
      </c>
    </row>
    <row r="1314" spans="1:10" ht="15" thickBot="1" x14ac:dyDescent="0.25">
      <c r="A1314" s="41"/>
      <c r="B1314" s="41"/>
      <c r="C1314" s="41"/>
      <c r="D1314" s="41"/>
      <c r="E1314" s="41" t="s">
        <v>1695</v>
      </c>
      <c r="F1314" s="46">
        <v>83.19</v>
      </c>
      <c r="G1314" s="41"/>
      <c r="H1314" s="152" t="s">
        <v>1696</v>
      </c>
      <c r="I1314" s="152"/>
      <c r="J1314" s="46">
        <v>371.85</v>
      </c>
    </row>
    <row r="1315" spans="1:10" ht="0.95" customHeight="1" thickTop="1" x14ac:dyDescent="0.2">
      <c r="A1315" s="42"/>
      <c r="B1315" s="42"/>
      <c r="C1315" s="42"/>
      <c r="D1315" s="42"/>
      <c r="E1315" s="42"/>
      <c r="F1315" s="42"/>
      <c r="G1315" s="42"/>
      <c r="H1315" s="42"/>
      <c r="I1315" s="42"/>
      <c r="J1315" s="42"/>
    </row>
    <row r="1316" spans="1:10" ht="18" customHeight="1" x14ac:dyDescent="0.2">
      <c r="A1316" s="17" t="s">
        <v>1526</v>
      </c>
      <c r="B1316" s="16" t="s">
        <v>3</v>
      </c>
      <c r="C1316" s="17" t="s">
        <v>4</v>
      </c>
      <c r="D1316" s="17" t="s">
        <v>5</v>
      </c>
      <c r="E1316" s="151" t="s">
        <v>1547</v>
      </c>
      <c r="F1316" s="151"/>
      <c r="G1316" s="18" t="s">
        <v>6</v>
      </c>
      <c r="H1316" s="16" t="s">
        <v>7</v>
      </c>
      <c r="I1316" s="16" t="s">
        <v>8</v>
      </c>
      <c r="J1316" s="16" t="s">
        <v>10</v>
      </c>
    </row>
    <row r="1317" spans="1:10" ht="26.1" customHeight="1" x14ac:dyDescent="0.2">
      <c r="A1317" s="32" t="s">
        <v>1626</v>
      </c>
      <c r="B1317" s="33" t="s">
        <v>3263</v>
      </c>
      <c r="C1317" s="32" t="s">
        <v>23</v>
      </c>
      <c r="D1317" s="32" t="s">
        <v>3264</v>
      </c>
      <c r="E1317" s="154" t="s">
        <v>1553</v>
      </c>
      <c r="F1317" s="154"/>
      <c r="G1317" s="34" t="s">
        <v>25</v>
      </c>
      <c r="H1317" s="35">
        <v>1</v>
      </c>
      <c r="I1317" s="36">
        <v>24168.25</v>
      </c>
      <c r="J1317" s="36">
        <v>24168.25</v>
      </c>
    </row>
    <row r="1318" spans="1:10" ht="26.1" customHeight="1" x14ac:dyDescent="0.2">
      <c r="A1318" s="20" t="s">
        <v>1627</v>
      </c>
      <c r="B1318" s="19" t="s">
        <v>304</v>
      </c>
      <c r="C1318" s="20" t="s">
        <v>18</v>
      </c>
      <c r="D1318" s="20" t="s">
        <v>305</v>
      </c>
      <c r="E1318" s="155" t="s">
        <v>1565</v>
      </c>
      <c r="F1318" s="155"/>
      <c r="G1318" s="21" t="s">
        <v>20</v>
      </c>
      <c r="H1318" s="37">
        <v>112</v>
      </c>
      <c r="I1318" s="38">
        <v>3.61</v>
      </c>
      <c r="J1318" s="38">
        <v>404.32</v>
      </c>
    </row>
    <row r="1319" spans="1:10" ht="51.95" customHeight="1" x14ac:dyDescent="0.2">
      <c r="A1319" s="20" t="s">
        <v>1627</v>
      </c>
      <c r="B1319" s="19" t="s">
        <v>914</v>
      </c>
      <c r="C1319" s="20" t="s">
        <v>18</v>
      </c>
      <c r="D1319" s="20" t="s">
        <v>915</v>
      </c>
      <c r="E1319" s="155" t="s">
        <v>1555</v>
      </c>
      <c r="F1319" s="155"/>
      <c r="G1319" s="21" t="s">
        <v>20</v>
      </c>
      <c r="H1319" s="37">
        <v>56</v>
      </c>
      <c r="I1319" s="38">
        <v>78.44</v>
      </c>
      <c r="J1319" s="38">
        <v>4392.6400000000003</v>
      </c>
    </row>
    <row r="1320" spans="1:10" ht="26.1" customHeight="1" x14ac:dyDescent="0.2">
      <c r="A1320" s="20" t="s">
        <v>1627</v>
      </c>
      <c r="B1320" s="19" t="s">
        <v>1046</v>
      </c>
      <c r="C1320" s="20" t="s">
        <v>18</v>
      </c>
      <c r="D1320" s="20" t="s">
        <v>1047</v>
      </c>
      <c r="E1320" s="155" t="s">
        <v>1584</v>
      </c>
      <c r="F1320" s="155"/>
      <c r="G1320" s="21" t="s">
        <v>20</v>
      </c>
      <c r="H1320" s="37">
        <v>112</v>
      </c>
      <c r="I1320" s="38">
        <v>16.489999999999998</v>
      </c>
      <c r="J1320" s="38">
        <v>1846.88</v>
      </c>
    </row>
    <row r="1321" spans="1:10" ht="51.95" customHeight="1" x14ac:dyDescent="0.2">
      <c r="A1321" s="20" t="s">
        <v>1627</v>
      </c>
      <c r="B1321" s="19" t="s">
        <v>3290</v>
      </c>
      <c r="C1321" s="20" t="s">
        <v>18</v>
      </c>
      <c r="D1321" s="20" t="s">
        <v>3291</v>
      </c>
      <c r="E1321" s="155" t="s">
        <v>1571</v>
      </c>
      <c r="F1321" s="155"/>
      <c r="G1321" s="21" t="s">
        <v>20</v>
      </c>
      <c r="H1321" s="37">
        <v>112</v>
      </c>
      <c r="I1321" s="38">
        <v>20.77</v>
      </c>
      <c r="J1321" s="38">
        <v>2326.2399999999998</v>
      </c>
    </row>
    <row r="1322" spans="1:10" ht="26.1" customHeight="1" x14ac:dyDescent="0.2">
      <c r="A1322" s="20" t="s">
        <v>1627</v>
      </c>
      <c r="B1322" s="19" t="s">
        <v>1049</v>
      </c>
      <c r="C1322" s="20" t="s">
        <v>18</v>
      </c>
      <c r="D1322" s="20" t="s">
        <v>1050</v>
      </c>
      <c r="E1322" s="155" t="s">
        <v>1565</v>
      </c>
      <c r="F1322" s="155"/>
      <c r="G1322" s="21" t="s">
        <v>20</v>
      </c>
      <c r="H1322" s="37">
        <v>112</v>
      </c>
      <c r="I1322" s="38">
        <v>9.18</v>
      </c>
      <c r="J1322" s="38">
        <v>1028.1600000000001</v>
      </c>
    </row>
    <row r="1323" spans="1:10" ht="39" customHeight="1" x14ac:dyDescent="0.2">
      <c r="A1323" s="23" t="s">
        <v>1676</v>
      </c>
      <c r="B1323" s="22" t="s">
        <v>1893</v>
      </c>
      <c r="C1323" s="23" t="s">
        <v>18</v>
      </c>
      <c r="D1323" s="23" t="s">
        <v>1894</v>
      </c>
      <c r="E1323" s="153" t="s">
        <v>1679</v>
      </c>
      <c r="F1323" s="153"/>
      <c r="G1323" s="24" t="s">
        <v>20</v>
      </c>
      <c r="H1323" s="39">
        <v>21.36</v>
      </c>
      <c r="I1323" s="40">
        <v>663.39</v>
      </c>
      <c r="J1323" s="40">
        <v>14170.01</v>
      </c>
    </row>
    <row r="1324" spans="1:10" x14ac:dyDescent="0.2">
      <c r="A1324" s="41"/>
      <c r="B1324" s="41"/>
      <c r="C1324" s="41"/>
      <c r="D1324" s="41"/>
      <c r="E1324" s="41" t="s">
        <v>1692</v>
      </c>
      <c r="F1324" s="46">
        <v>4155.76</v>
      </c>
      <c r="G1324" s="41" t="s">
        <v>1693</v>
      </c>
      <c r="H1324" s="46">
        <v>0</v>
      </c>
      <c r="I1324" s="41" t="s">
        <v>1694</v>
      </c>
      <c r="J1324" s="46">
        <v>4155.76</v>
      </c>
    </row>
    <row r="1325" spans="1:10" ht="15" thickBot="1" x14ac:dyDescent="0.25">
      <c r="A1325" s="41"/>
      <c r="B1325" s="41"/>
      <c r="C1325" s="41"/>
      <c r="D1325" s="41"/>
      <c r="E1325" s="41" t="s">
        <v>1695</v>
      </c>
      <c r="F1325" s="46">
        <v>6965.28</v>
      </c>
      <c r="G1325" s="41"/>
      <c r="H1325" s="152" t="s">
        <v>1696</v>
      </c>
      <c r="I1325" s="152"/>
      <c r="J1325" s="46">
        <v>31133.53</v>
      </c>
    </row>
    <row r="1326" spans="1:10" ht="0.95" customHeight="1" thickTop="1" x14ac:dyDescent="0.2">
      <c r="A1326" s="42"/>
      <c r="B1326" s="42"/>
      <c r="C1326" s="42"/>
      <c r="D1326" s="42"/>
      <c r="E1326" s="42"/>
      <c r="F1326" s="42"/>
      <c r="G1326" s="42"/>
      <c r="H1326" s="42"/>
      <c r="I1326" s="42"/>
      <c r="J1326" s="42"/>
    </row>
    <row r="1327" spans="1:10" ht="18" customHeight="1" x14ac:dyDescent="0.2">
      <c r="A1327" s="17" t="s">
        <v>1529</v>
      </c>
      <c r="B1327" s="16" t="s">
        <v>3</v>
      </c>
      <c r="C1327" s="17" t="s">
        <v>4</v>
      </c>
      <c r="D1327" s="17" t="s">
        <v>5</v>
      </c>
      <c r="E1327" s="151" t="s">
        <v>1547</v>
      </c>
      <c r="F1327" s="151"/>
      <c r="G1327" s="18" t="s">
        <v>6</v>
      </c>
      <c r="H1327" s="16" t="s">
        <v>7</v>
      </c>
      <c r="I1327" s="16" t="s">
        <v>8</v>
      </c>
      <c r="J1327" s="16" t="s">
        <v>10</v>
      </c>
    </row>
    <row r="1328" spans="1:10" ht="26.1" customHeight="1" x14ac:dyDescent="0.2">
      <c r="A1328" s="32" t="s">
        <v>1626</v>
      </c>
      <c r="B1328" s="33" t="s">
        <v>1531</v>
      </c>
      <c r="C1328" s="32" t="s">
        <v>23</v>
      </c>
      <c r="D1328" s="32" t="s">
        <v>1532</v>
      </c>
      <c r="E1328" s="154" t="s">
        <v>1553</v>
      </c>
      <c r="F1328" s="154"/>
      <c r="G1328" s="34" t="s">
        <v>20</v>
      </c>
      <c r="H1328" s="35">
        <v>1</v>
      </c>
      <c r="I1328" s="36">
        <v>715.84</v>
      </c>
      <c r="J1328" s="36">
        <v>715.84</v>
      </c>
    </row>
    <row r="1329" spans="1:10" ht="26.1" customHeight="1" x14ac:dyDescent="0.2">
      <c r="A1329" s="20" t="s">
        <v>1627</v>
      </c>
      <c r="B1329" s="19" t="s">
        <v>2065</v>
      </c>
      <c r="C1329" s="20" t="s">
        <v>18</v>
      </c>
      <c r="D1329" s="20" t="s">
        <v>2066</v>
      </c>
      <c r="E1329" s="155" t="s">
        <v>1639</v>
      </c>
      <c r="F1329" s="155"/>
      <c r="G1329" s="21" t="s">
        <v>1640</v>
      </c>
      <c r="H1329" s="37">
        <v>0.6</v>
      </c>
      <c r="I1329" s="38">
        <v>23.69</v>
      </c>
      <c r="J1329" s="38">
        <v>14.21</v>
      </c>
    </row>
    <row r="1330" spans="1:10" ht="24" customHeight="1" x14ac:dyDescent="0.2">
      <c r="A1330" s="20" t="s">
        <v>1627</v>
      </c>
      <c r="B1330" s="19" t="s">
        <v>1662</v>
      </c>
      <c r="C1330" s="20" t="s">
        <v>18</v>
      </c>
      <c r="D1330" s="20" t="s">
        <v>1663</v>
      </c>
      <c r="E1330" s="155" t="s">
        <v>1639</v>
      </c>
      <c r="F1330" s="155"/>
      <c r="G1330" s="21" t="s">
        <v>1640</v>
      </c>
      <c r="H1330" s="37">
        <v>0.85</v>
      </c>
      <c r="I1330" s="38">
        <v>19.72</v>
      </c>
      <c r="J1330" s="38">
        <v>16.760000000000002</v>
      </c>
    </row>
    <row r="1331" spans="1:10" ht="24" customHeight="1" x14ac:dyDescent="0.2">
      <c r="A1331" s="20" t="s">
        <v>1627</v>
      </c>
      <c r="B1331" s="19" t="s">
        <v>1740</v>
      </c>
      <c r="C1331" s="20" t="s">
        <v>18</v>
      </c>
      <c r="D1331" s="20" t="s">
        <v>1741</v>
      </c>
      <c r="E1331" s="155" t="s">
        <v>1639</v>
      </c>
      <c r="F1331" s="155"/>
      <c r="G1331" s="21" t="s">
        <v>1640</v>
      </c>
      <c r="H1331" s="37">
        <v>0.8</v>
      </c>
      <c r="I1331" s="38">
        <v>26.04</v>
      </c>
      <c r="J1331" s="38">
        <v>20.83</v>
      </c>
    </row>
    <row r="1332" spans="1:10" ht="51.95" customHeight="1" x14ac:dyDescent="0.2">
      <c r="A1332" s="20" t="s">
        <v>1627</v>
      </c>
      <c r="B1332" s="19" t="s">
        <v>2313</v>
      </c>
      <c r="C1332" s="20" t="s">
        <v>1631</v>
      </c>
      <c r="D1332" s="20" t="s">
        <v>2314</v>
      </c>
      <c r="E1332" s="155" t="s">
        <v>1659</v>
      </c>
      <c r="F1332" s="155"/>
      <c r="G1332" s="21" t="s">
        <v>20</v>
      </c>
      <c r="H1332" s="37">
        <v>1</v>
      </c>
      <c r="I1332" s="38">
        <v>31.78</v>
      </c>
      <c r="J1332" s="38">
        <v>31.78</v>
      </c>
    </row>
    <row r="1333" spans="1:10" ht="24" customHeight="1" x14ac:dyDescent="0.2">
      <c r="A1333" s="20" t="s">
        <v>1627</v>
      </c>
      <c r="B1333" s="19" t="s">
        <v>1662</v>
      </c>
      <c r="C1333" s="20" t="s">
        <v>18</v>
      </c>
      <c r="D1333" s="20" t="s">
        <v>1663</v>
      </c>
      <c r="E1333" s="155" t="s">
        <v>1639</v>
      </c>
      <c r="F1333" s="155"/>
      <c r="G1333" s="21" t="s">
        <v>1640</v>
      </c>
      <c r="H1333" s="37">
        <v>0.8</v>
      </c>
      <c r="I1333" s="38">
        <v>19.72</v>
      </c>
      <c r="J1333" s="38">
        <v>15.77</v>
      </c>
    </row>
    <row r="1334" spans="1:10" ht="24" customHeight="1" x14ac:dyDescent="0.2">
      <c r="A1334" s="23" t="s">
        <v>1676</v>
      </c>
      <c r="B1334" s="22" t="s">
        <v>2315</v>
      </c>
      <c r="C1334" s="23" t="s">
        <v>1631</v>
      </c>
      <c r="D1334" s="23" t="s">
        <v>2316</v>
      </c>
      <c r="E1334" s="153" t="s">
        <v>1679</v>
      </c>
      <c r="F1334" s="153"/>
      <c r="G1334" s="24" t="s">
        <v>1729</v>
      </c>
      <c r="H1334" s="39">
        <v>2.2000000000000002</v>
      </c>
      <c r="I1334" s="40">
        <v>43.16</v>
      </c>
      <c r="J1334" s="40">
        <v>94.95</v>
      </c>
    </row>
    <row r="1335" spans="1:10" ht="39" customHeight="1" x14ac:dyDescent="0.2">
      <c r="A1335" s="23" t="s">
        <v>1676</v>
      </c>
      <c r="B1335" s="22" t="s">
        <v>2317</v>
      </c>
      <c r="C1335" s="23" t="s">
        <v>18</v>
      </c>
      <c r="D1335" s="23" t="s">
        <v>2318</v>
      </c>
      <c r="E1335" s="153" t="s">
        <v>1679</v>
      </c>
      <c r="F1335" s="153"/>
      <c r="G1335" s="24" t="s">
        <v>89</v>
      </c>
      <c r="H1335" s="39">
        <v>9.1</v>
      </c>
      <c r="I1335" s="40">
        <v>8.66</v>
      </c>
      <c r="J1335" s="40">
        <v>78.8</v>
      </c>
    </row>
    <row r="1336" spans="1:10" ht="24" customHeight="1" x14ac:dyDescent="0.2">
      <c r="A1336" s="23" t="s">
        <v>1676</v>
      </c>
      <c r="B1336" s="22" t="s">
        <v>1822</v>
      </c>
      <c r="C1336" s="23" t="s">
        <v>18</v>
      </c>
      <c r="D1336" s="23" t="s">
        <v>1823</v>
      </c>
      <c r="E1336" s="153" t="s">
        <v>1679</v>
      </c>
      <c r="F1336" s="153"/>
      <c r="G1336" s="24" t="s">
        <v>25</v>
      </c>
      <c r="H1336" s="39">
        <v>1.2</v>
      </c>
      <c r="I1336" s="40">
        <v>31.81</v>
      </c>
      <c r="J1336" s="40">
        <v>38.17</v>
      </c>
    </row>
    <row r="1337" spans="1:10" ht="26.1" customHeight="1" x14ac:dyDescent="0.2">
      <c r="A1337" s="23" t="s">
        <v>1676</v>
      </c>
      <c r="B1337" s="22" t="s">
        <v>2242</v>
      </c>
      <c r="C1337" s="23" t="s">
        <v>18</v>
      </c>
      <c r="D1337" s="23" t="s">
        <v>2243</v>
      </c>
      <c r="E1337" s="153" t="s">
        <v>1679</v>
      </c>
      <c r="F1337" s="153"/>
      <c r="G1337" s="24" t="s">
        <v>89</v>
      </c>
      <c r="H1337" s="39">
        <v>0.15</v>
      </c>
      <c r="I1337" s="40">
        <v>50.27</v>
      </c>
      <c r="J1337" s="40">
        <v>7.54</v>
      </c>
    </row>
    <row r="1338" spans="1:10" ht="39" customHeight="1" x14ac:dyDescent="0.2">
      <c r="A1338" s="23" t="s">
        <v>1676</v>
      </c>
      <c r="B1338" s="22" t="s">
        <v>2319</v>
      </c>
      <c r="C1338" s="23" t="s">
        <v>18</v>
      </c>
      <c r="D1338" s="23" t="s">
        <v>2320</v>
      </c>
      <c r="E1338" s="153" t="s">
        <v>1679</v>
      </c>
      <c r="F1338" s="153"/>
      <c r="G1338" s="24" t="s">
        <v>89</v>
      </c>
      <c r="H1338" s="39">
        <v>1.2</v>
      </c>
      <c r="I1338" s="40">
        <v>11.9</v>
      </c>
      <c r="J1338" s="40">
        <v>14.28</v>
      </c>
    </row>
    <row r="1339" spans="1:10" ht="26.1" customHeight="1" x14ac:dyDescent="0.2">
      <c r="A1339" s="23" t="s">
        <v>1676</v>
      </c>
      <c r="B1339" s="22" t="s">
        <v>2321</v>
      </c>
      <c r="C1339" s="23" t="s">
        <v>18</v>
      </c>
      <c r="D1339" s="23" t="s">
        <v>2322</v>
      </c>
      <c r="E1339" s="153" t="s">
        <v>1679</v>
      </c>
      <c r="F1339" s="153"/>
      <c r="G1339" s="24" t="s">
        <v>89</v>
      </c>
      <c r="H1339" s="39">
        <v>1.7561E-2</v>
      </c>
      <c r="I1339" s="40">
        <v>70.37</v>
      </c>
      <c r="J1339" s="40">
        <v>1.23</v>
      </c>
    </row>
    <row r="1340" spans="1:10" ht="65.099999999999994" customHeight="1" x14ac:dyDescent="0.2">
      <c r="A1340" s="23" t="s">
        <v>1676</v>
      </c>
      <c r="B1340" s="22" t="s">
        <v>1742</v>
      </c>
      <c r="C1340" s="23" t="s">
        <v>1631</v>
      </c>
      <c r="D1340" s="23" t="s">
        <v>1743</v>
      </c>
      <c r="E1340" s="153" t="s">
        <v>1744</v>
      </c>
      <c r="F1340" s="153"/>
      <c r="G1340" s="24" t="s">
        <v>20</v>
      </c>
      <c r="H1340" s="39">
        <v>0.6</v>
      </c>
      <c r="I1340" s="40">
        <v>635.87</v>
      </c>
      <c r="J1340" s="40">
        <v>381.52</v>
      </c>
    </row>
    <row r="1341" spans="1:10" x14ac:dyDescent="0.2">
      <c r="A1341" s="41"/>
      <c r="B1341" s="41"/>
      <c r="C1341" s="41"/>
      <c r="D1341" s="41"/>
      <c r="E1341" s="41" t="s">
        <v>1692</v>
      </c>
      <c r="F1341" s="46">
        <v>58.26</v>
      </c>
      <c r="G1341" s="41" t="s">
        <v>1693</v>
      </c>
      <c r="H1341" s="46">
        <v>0</v>
      </c>
      <c r="I1341" s="41" t="s">
        <v>1694</v>
      </c>
      <c r="J1341" s="46">
        <v>58.26</v>
      </c>
    </row>
    <row r="1342" spans="1:10" ht="15" thickBot="1" x14ac:dyDescent="0.25">
      <c r="A1342" s="41"/>
      <c r="B1342" s="41"/>
      <c r="C1342" s="41"/>
      <c r="D1342" s="41"/>
      <c r="E1342" s="41" t="s">
        <v>1695</v>
      </c>
      <c r="F1342" s="46">
        <v>206.3</v>
      </c>
      <c r="G1342" s="41"/>
      <c r="H1342" s="152" t="s">
        <v>1696</v>
      </c>
      <c r="I1342" s="152"/>
      <c r="J1342" s="46">
        <v>922.14</v>
      </c>
    </row>
    <row r="1343" spans="1:10" ht="0.95" customHeight="1" thickTop="1" x14ac:dyDescent="0.2">
      <c r="A1343" s="42"/>
      <c r="B1343" s="42"/>
      <c r="C1343" s="42"/>
      <c r="D1343" s="42"/>
      <c r="E1343" s="42"/>
      <c r="F1343" s="42"/>
      <c r="G1343" s="42"/>
      <c r="H1343" s="42"/>
      <c r="I1343" s="42"/>
      <c r="J1343" s="42"/>
    </row>
    <row r="1344" spans="1:10" ht="18" customHeight="1" x14ac:dyDescent="0.2">
      <c r="A1344" s="17" t="s">
        <v>1530</v>
      </c>
      <c r="B1344" s="16" t="s">
        <v>3</v>
      </c>
      <c r="C1344" s="17" t="s">
        <v>4</v>
      </c>
      <c r="D1344" s="17" t="s">
        <v>5</v>
      </c>
      <c r="E1344" s="151" t="s">
        <v>1547</v>
      </c>
      <c r="F1344" s="151"/>
      <c r="G1344" s="18" t="s">
        <v>6</v>
      </c>
      <c r="H1344" s="16" t="s">
        <v>7</v>
      </c>
      <c r="I1344" s="16" t="s">
        <v>8</v>
      </c>
      <c r="J1344" s="16" t="s">
        <v>10</v>
      </c>
    </row>
    <row r="1345" spans="1:10" ht="26.1" customHeight="1" x14ac:dyDescent="0.2">
      <c r="A1345" s="32" t="s">
        <v>1626</v>
      </c>
      <c r="B1345" s="33" t="s">
        <v>1534</v>
      </c>
      <c r="C1345" s="32" t="s">
        <v>23</v>
      </c>
      <c r="D1345" s="32" t="s">
        <v>1535</v>
      </c>
      <c r="E1345" s="154" t="s">
        <v>1556</v>
      </c>
      <c r="F1345" s="154"/>
      <c r="G1345" s="34" t="s">
        <v>20</v>
      </c>
      <c r="H1345" s="35">
        <v>1</v>
      </c>
      <c r="I1345" s="36">
        <v>265.25</v>
      </c>
      <c r="J1345" s="36">
        <v>265.25</v>
      </c>
    </row>
    <row r="1346" spans="1:10" ht="26.1" customHeight="1" x14ac:dyDescent="0.2">
      <c r="A1346" s="20" t="s">
        <v>1627</v>
      </c>
      <c r="B1346" s="19" t="s">
        <v>2323</v>
      </c>
      <c r="C1346" s="20" t="s">
        <v>18</v>
      </c>
      <c r="D1346" s="20" t="s">
        <v>2324</v>
      </c>
      <c r="E1346" s="155" t="s">
        <v>1584</v>
      </c>
      <c r="F1346" s="155"/>
      <c r="G1346" s="21" t="s">
        <v>20</v>
      </c>
      <c r="H1346" s="37">
        <v>1</v>
      </c>
      <c r="I1346" s="38">
        <v>4.2300000000000004</v>
      </c>
      <c r="J1346" s="38">
        <v>4.2300000000000004</v>
      </c>
    </row>
    <row r="1347" spans="1:10" ht="26.1" customHeight="1" x14ac:dyDescent="0.2">
      <c r="A1347" s="20" t="s">
        <v>1627</v>
      </c>
      <c r="B1347" s="19" t="s">
        <v>71</v>
      </c>
      <c r="C1347" s="20" t="s">
        <v>18</v>
      </c>
      <c r="D1347" s="20" t="s">
        <v>72</v>
      </c>
      <c r="E1347" s="155" t="s">
        <v>1589</v>
      </c>
      <c r="F1347" s="155"/>
      <c r="G1347" s="21" t="s">
        <v>37</v>
      </c>
      <c r="H1347" s="37">
        <v>0.32</v>
      </c>
      <c r="I1347" s="38">
        <v>92.46</v>
      </c>
      <c r="J1347" s="38">
        <v>29.58</v>
      </c>
    </row>
    <row r="1348" spans="1:10" ht="51.95" customHeight="1" x14ac:dyDescent="0.2">
      <c r="A1348" s="20" t="s">
        <v>1627</v>
      </c>
      <c r="B1348" s="19" t="s">
        <v>1002</v>
      </c>
      <c r="C1348" s="20" t="s">
        <v>18</v>
      </c>
      <c r="D1348" s="20" t="s">
        <v>1003</v>
      </c>
      <c r="E1348" s="155" t="s">
        <v>1583</v>
      </c>
      <c r="F1348" s="155"/>
      <c r="G1348" s="21" t="s">
        <v>20</v>
      </c>
      <c r="H1348" s="37">
        <v>1</v>
      </c>
      <c r="I1348" s="38">
        <v>7.25</v>
      </c>
      <c r="J1348" s="38">
        <v>7.25</v>
      </c>
    </row>
    <row r="1349" spans="1:10" ht="24" customHeight="1" x14ac:dyDescent="0.2">
      <c r="A1349" s="20" t="s">
        <v>1627</v>
      </c>
      <c r="B1349" s="19" t="s">
        <v>1882</v>
      </c>
      <c r="C1349" s="20" t="s">
        <v>18</v>
      </c>
      <c r="D1349" s="20" t="s">
        <v>1883</v>
      </c>
      <c r="E1349" s="155" t="s">
        <v>1884</v>
      </c>
      <c r="F1349" s="155"/>
      <c r="G1349" s="21" t="s">
        <v>37</v>
      </c>
      <c r="H1349" s="37">
        <v>4.4999999999999998E-2</v>
      </c>
      <c r="I1349" s="38">
        <v>78</v>
      </c>
      <c r="J1349" s="38">
        <v>3.51</v>
      </c>
    </row>
    <row r="1350" spans="1:10" ht="26.1" customHeight="1" x14ac:dyDescent="0.2">
      <c r="A1350" s="20" t="s">
        <v>1627</v>
      </c>
      <c r="B1350" s="19" t="s">
        <v>316</v>
      </c>
      <c r="C1350" s="20" t="s">
        <v>18</v>
      </c>
      <c r="D1350" s="20" t="s">
        <v>317</v>
      </c>
      <c r="E1350" s="155" t="s">
        <v>1565</v>
      </c>
      <c r="F1350" s="155"/>
      <c r="G1350" s="21" t="s">
        <v>20</v>
      </c>
      <c r="H1350" s="37">
        <v>1</v>
      </c>
      <c r="I1350" s="38">
        <v>13.22</v>
      </c>
      <c r="J1350" s="38">
        <v>13.22</v>
      </c>
    </row>
    <row r="1351" spans="1:10" ht="51.95" customHeight="1" x14ac:dyDescent="0.2">
      <c r="A1351" s="20" t="s">
        <v>1627</v>
      </c>
      <c r="B1351" s="19" t="s">
        <v>2325</v>
      </c>
      <c r="C1351" s="20" t="s">
        <v>18</v>
      </c>
      <c r="D1351" s="20" t="s">
        <v>2326</v>
      </c>
      <c r="E1351" s="155" t="s">
        <v>1571</v>
      </c>
      <c r="F1351" s="155"/>
      <c r="G1351" s="21" t="s">
        <v>20</v>
      </c>
      <c r="H1351" s="37">
        <v>1</v>
      </c>
      <c r="I1351" s="38">
        <v>22.77</v>
      </c>
      <c r="J1351" s="38">
        <v>22.77</v>
      </c>
    </row>
    <row r="1352" spans="1:10" ht="39" customHeight="1" x14ac:dyDescent="0.2">
      <c r="A1352" s="20" t="s">
        <v>1627</v>
      </c>
      <c r="B1352" s="19" t="s">
        <v>84</v>
      </c>
      <c r="C1352" s="20" t="s">
        <v>18</v>
      </c>
      <c r="D1352" s="20" t="s">
        <v>85</v>
      </c>
      <c r="E1352" s="155" t="s">
        <v>1567</v>
      </c>
      <c r="F1352" s="155"/>
      <c r="G1352" s="21" t="s">
        <v>37</v>
      </c>
      <c r="H1352" s="37">
        <v>4.4999999999999998E-2</v>
      </c>
      <c r="I1352" s="38">
        <v>760.3</v>
      </c>
      <c r="J1352" s="38">
        <v>34.21</v>
      </c>
    </row>
    <row r="1353" spans="1:10" ht="26.1" customHeight="1" x14ac:dyDescent="0.2">
      <c r="A1353" s="20" t="s">
        <v>1627</v>
      </c>
      <c r="B1353" s="19" t="s">
        <v>307</v>
      </c>
      <c r="C1353" s="20" t="s">
        <v>18</v>
      </c>
      <c r="D1353" s="20" t="s">
        <v>308</v>
      </c>
      <c r="E1353" s="155" t="s">
        <v>1565</v>
      </c>
      <c r="F1353" s="155"/>
      <c r="G1353" s="21" t="s">
        <v>20</v>
      </c>
      <c r="H1353" s="37">
        <v>1</v>
      </c>
      <c r="I1353" s="38">
        <v>15.6</v>
      </c>
      <c r="J1353" s="38">
        <v>15.6</v>
      </c>
    </row>
    <row r="1354" spans="1:10" ht="51.95" customHeight="1" x14ac:dyDescent="0.2">
      <c r="A1354" s="20" t="s">
        <v>1627</v>
      </c>
      <c r="B1354" s="19" t="s">
        <v>188</v>
      </c>
      <c r="C1354" s="20" t="s">
        <v>18</v>
      </c>
      <c r="D1354" s="20" t="s">
        <v>189</v>
      </c>
      <c r="E1354" s="155" t="s">
        <v>1555</v>
      </c>
      <c r="F1354" s="155"/>
      <c r="G1354" s="21" t="s">
        <v>20</v>
      </c>
      <c r="H1354" s="37">
        <v>1</v>
      </c>
      <c r="I1354" s="38">
        <v>88.29</v>
      </c>
      <c r="J1354" s="38">
        <v>88.29</v>
      </c>
    </row>
    <row r="1355" spans="1:10" ht="26.1" customHeight="1" x14ac:dyDescent="0.2">
      <c r="A1355" s="20" t="s">
        <v>1627</v>
      </c>
      <c r="B1355" s="19" t="s">
        <v>297</v>
      </c>
      <c r="C1355" s="20" t="s">
        <v>18</v>
      </c>
      <c r="D1355" s="20" t="s">
        <v>298</v>
      </c>
      <c r="E1355" s="155" t="s">
        <v>1554</v>
      </c>
      <c r="F1355" s="155"/>
      <c r="G1355" s="21" t="s">
        <v>20</v>
      </c>
      <c r="H1355" s="37">
        <v>1</v>
      </c>
      <c r="I1355" s="38">
        <v>46.59</v>
      </c>
      <c r="J1355" s="38">
        <v>46.59</v>
      </c>
    </row>
    <row r="1356" spans="1:10" x14ac:dyDescent="0.2">
      <c r="A1356" s="41"/>
      <c r="B1356" s="41"/>
      <c r="C1356" s="41"/>
      <c r="D1356" s="41"/>
      <c r="E1356" s="41" t="s">
        <v>1692</v>
      </c>
      <c r="F1356" s="46">
        <v>91.9</v>
      </c>
      <c r="G1356" s="41" t="s">
        <v>1693</v>
      </c>
      <c r="H1356" s="46">
        <v>0</v>
      </c>
      <c r="I1356" s="41" t="s">
        <v>1694</v>
      </c>
      <c r="J1356" s="46">
        <v>91.9</v>
      </c>
    </row>
    <row r="1357" spans="1:10" ht="15" thickBot="1" x14ac:dyDescent="0.25">
      <c r="A1357" s="41"/>
      <c r="B1357" s="41"/>
      <c r="C1357" s="41"/>
      <c r="D1357" s="41"/>
      <c r="E1357" s="41" t="s">
        <v>1695</v>
      </c>
      <c r="F1357" s="46">
        <v>76.44</v>
      </c>
      <c r="G1357" s="41"/>
      <c r="H1357" s="152" t="s">
        <v>1696</v>
      </c>
      <c r="I1357" s="152"/>
      <c r="J1357" s="46">
        <v>341.69</v>
      </c>
    </row>
    <row r="1358" spans="1:10" ht="0.95" customHeight="1" thickTop="1" x14ac:dyDescent="0.2">
      <c r="A1358" s="42"/>
      <c r="B1358" s="42"/>
      <c r="C1358" s="42"/>
      <c r="D1358" s="42"/>
      <c r="E1358" s="42"/>
      <c r="F1358" s="42"/>
      <c r="G1358" s="42"/>
      <c r="H1358" s="42"/>
      <c r="I1358" s="42"/>
      <c r="J1358" s="42"/>
    </row>
    <row r="1359" spans="1:10" ht="18" customHeight="1" x14ac:dyDescent="0.2">
      <c r="A1359" s="17" t="s">
        <v>1533</v>
      </c>
      <c r="B1359" s="16" t="s">
        <v>3</v>
      </c>
      <c r="C1359" s="17" t="s">
        <v>4</v>
      </c>
      <c r="D1359" s="17" t="s">
        <v>5</v>
      </c>
      <c r="E1359" s="151" t="s">
        <v>1547</v>
      </c>
      <c r="F1359" s="151"/>
      <c r="G1359" s="18" t="s">
        <v>6</v>
      </c>
      <c r="H1359" s="16" t="s">
        <v>7</v>
      </c>
      <c r="I1359" s="16" t="s">
        <v>8</v>
      </c>
      <c r="J1359" s="16" t="s">
        <v>10</v>
      </c>
    </row>
    <row r="1360" spans="1:10" ht="26.1" customHeight="1" x14ac:dyDescent="0.2">
      <c r="A1360" s="32" t="s">
        <v>1626</v>
      </c>
      <c r="B1360" s="33" t="s">
        <v>3265</v>
      </c>
      <c r="C1360" s="32" t="s">
        <v>23</v>
      </c>
      <c r="D1360" s="32" t="s">
        <v>3266</v>
      </c>
      <c r="E1360" s="154" t="s">
        <v>1556</v>
      </c>
      <c r="F1360" s="154"/>
      <c r="G1360" s="34" t="s">
        <v>25</v>
      </c>
      <c r="H1360" s="35">
        <v>1</v>
      </c>
      <c r="I1360" s="36">
        <v>186390.39999999999</v>
      </c>
      <c r="J1360" s="36">
        <v>186390.39999999999</v>
      </c>
    </row>
    <row r="1361" spans="1:10" ht="24" customHeight="1" x14ac:dyDescent="0.2">
      <c r="A1361" s="20" t="s">
        <v>1627</v>
      </c>
      <c r="B1361" s="19" t="s">
        <v>1713</v>
      </c>
      <c r="C1361" s="20" t="s">
        <v>18</v>
      </c>
      <c r="D1361" s="20" t="s">
        <v>1714</v>
      </c>
      <c r="E1361" s="155" t="s">
        <v>1639</v>
      </c>
      <c r="F1361" s="155"/>
      <c r="G1361" s="21" t="s">
        <v>1640</v>
      </c>
      <c r="H1361" s="37">
        <v>0.8</v>
      </c>
      <c r="I1361" s="38">
        <v>24.41</v>
      </c>
      <c r="J1361" s="38">
        <v>19.52</v>
      </c>
    </row>
    <row r="1362" spans="1:10" ht="39" customHeight="1" x14ac:dyDescent="0.2">
      <c r="A1362" s="20" t="s">
        <v>1627</v>
      </c>
      <c r="B1362" s="19" t="s">
        <v>110</v>
      </c>
      <c r="C1362" s="20" t="s">
        <v>18</v>
      </c>
      <c r="D1362" s="20" t="s">
        <v>111</v>
      </c>
      <c r="E1362" s="155" t="s">
        <v>1566</v>
      </c>
      <c r="F1362" s="155"/>
      <c r="G1362" s="21" t="s">
        <v>89</v>
      </c>
      <c r="H1362" s="37">
        <v>398</v>
      </c>
      <c r="I1362" s="38">
        <v>10.94</v>
      </c>
      <c r="J1362" s="38">
        <v>4354.12</v>
      </c>
    </row>
    <row r="1363" spans="1:10" ht="24" customHeight="1" x14ac:dyDescent="0.2">
      <c r="A1363" s="20" t="s">
        <v>1627</v>
      </c>
      <c r="B1363" s="19" t="s">
        <v>1662</v>
      </c>
      <c r="C1363" s="20" t="s">
        <v>18</v>
      </c>
      <c r="D1363" s="20" t="s">
        <v>1663</v>
      </c>
      <c r="E1363" s="155" t="s">
        <v>1639</v>
      </c>
      <c r="F1363" s="155"/>
      <c r="G1363" s="21" t="s">
        <v>1640</v>
      </c>
      <c r="H1363" s="37">
        <v>0.8</v>
      </c>
      <c r="I1363" s="38">
        <v>19.72</v>
      </c>
      <c r="J1363" s="38">
        <v>15.77</v>
      </c>
    </row>
    <row r="1364" spans="1:10" ht="65.099999999999994" customHeight="1" x14ac:dyDescent="0.2">
      <c r="A1364" s="20" t="s">
        <v>1627</v>
      </c>
      <c r="B1364" s="19" t="s">
        <v>2327</v>
      </c>
      <c r="C1364" s="20" t="s">
        <v>1631</v>
      </c>
      <c r="D1364" s="20" t="s">
        <v>2328</v>
      </c>
      <c r="E1364" s="155" t="s">
        <v>2329</v>
      </c>
      <c r="F1364" s="155"/>
      <c r="G1364" s="21" t="s">
        <v>20</v>
      </c>
      <c r="H1364" s="37">
        <v>187.41</v>
      </c>
      <c r="I1364" s="38">
        <v>505.25</v>
      </c>
      <c r="J1364" s="38">
        <v>94688.9</v>
      </c>
    </row>
    <row r="1365" spans="1:10" ht="26.1" customHeight="1" x14ac:dyDescent="0.2">
      <c r="A1365" s="23" t="s">
        <v>1676</v>
      </c>
      <c r="B1365" s="22" t="s">
        <v>3292</v>
      </c>
      <c r="C1365" s="23" t="s">
        <v>18</v>
      </c>
      <c r="D1365" s="23" t="s">
        <v>3293</v>
      </c>
      <c r="E1365" s="153" t="s">
        <v>1679</v>
      </c>
      <c r="F1365" s="153"/>
      <c r="G1365" s="24" t="s">
        <v>89</v>
      </c>
      <c r="H1365" s="39">
        <v>289.76</v>
      </c>
      <c r="I1365" s="40">
        <v>13.24</v>
      </c>
      <c r="J1365" s="40">
        <v>3836.42</v>
      </c>
    </row>
    <row r="1366" spans="1:10" ht="39" customHeight="1" x14ac:dyDescent="0.2">
      <c r="A1366" s="23" t="s">
        <v>1676</v>
      </c>
      <c r="B1366" s="22" t="s">
        <v>2311</v>
      </c>
      <c r="C1366" s="23" t="s">
        <v>18</v>
      </c>
      <c r="D1366" s="23" t="s">
        <v>2312</v>
      </c>
      <c r="E1366" s="153" t="s">
        <v>1679</v>
      </c>
      <c r="F1366" s="153"/>
      <c r="G1366" s="24" t="s">
        <v>25</v>
      </c>
      <c r="H1366" s="39">
        <v>48</v>
      </c>
      <c r="I1366" s="40">
        <v>32.159999999999997</v>
      </c>
      <c r="J1366" s="40">
        <v>1543.68</v>
      </c>
    </row>
    <row r="1367" spans="1:10" ht="26.1" customHeight="1" x14ac:dyDescent="0.2">
      <c r="A1367" s="23" t="s">
        <v>1676</v>
      </c>
      <c r="B1367" s="22" t="s">
        <v>3294</v>
      </c>
      <c r="C1367" s="23" t="s">
        <v>18</v>
      </c>
      <c r="D1367" s="23" t="s">
        <v>3295</v>
      </c>
      <c r="E1367" s="153" t="s">
        <v>1679</v>
      </c>
      <c r="F1367" s="153"/>
      <c r="G1367" s="24" t="s">
        <v>89</v>
      </c>
      <c r="H1367" s="39">
        <v>3351.68</v>
      </c>
      <c r="I1367" s="40">
        <v>8.02</v>
      </c>
      <c r="J1367" s="40">
        <v>26880.47</v>
      </c>
    </row>
    <row r="1368" spans="1:10" ht="39" customHeight="1" x14ac:dyDescent="0.2">
      <c r="A1368" s="23" t="s">
        <v>1676</v>
      </c>
      <c r="B1368" s="22" t="s">
        <v>1766</v>
      </c>
      <c r="C1368" s="23" t="s">
        <v>18</v>
      </c>
      <c r="D1368" s="23" t="s">
        <v>1767</v>
      </c>
      <c r="E1368" s="153" t="s">
        <v>1679</v>
      </c>
      <c r="F1368" s="153"/>
      <c r="G1368" s="24" t="s">
        <v>89</v>
      </c>
      <c r="H1368" s="39">
        <v>6186.7</v>
      </c>
      <c r="I1368" s="40">
        <v>8.66</v>
      </c>
      <c r="J1368" s="40">
        <v>53576.82</v>
      </c>
    </row>
    <row r="1369" spans="1:10" ht="26.1" customHeight="1" x14ac:dyDescent="0.2">
      <c r="A1369" s="23" t="s">
        <v>1676</v>
      </c>
      <c r="B1369" s="22" t="s">
        <v>3296</v>
      </c>
      <c r="C1369" s="23" t="s">
        <v>1631</v>
      </c>
      <c r="D1369" s="23" t="s">
        <v>3297</v>
      </c>
      <c r="E1369" s="153" t="s">
        <v>1679</v>
      </c>
      <c r="F1369" s="153"/>
      <c r="G1369" s="24" t="s">
        <v>1729</v>
      </c>
      <c r="H1369" s="39">
        <v>70.56</v>
      </c>
      <c r="I1369" s="40">
        <v>20.9</v>
      </c>
      <c r="J1369" s="40">
        <v>1474.7</v>
      </c>
    </row>
    <row r="1370" spans="1:10" x14ac:dyDescent="0.2">
      <c r="A1370" s="41"/>
      <c r="B1370" s="41"/>
      <c r="C1370" s="41"/>
      <c r="D1370" s="41"/>
      <c r="E1370" s="41" t="s">
        <v>1692</v>
      </c>
      <c r="F1370" s="46">
        <v>268.45999999999998</v>
      </c>
      <c r="G1370" s="41" t="s">
        <v>1693</v>
      </c>
      <c r="H1370" s="46">
        <v>0</v>
      </c>
      <c r="I1370" s="41" t="s">
        <v>1694</v>
      </c>
      <c r="J1370" s="46">
        <v>268.45999999999998</v>
      </c>
    </row>
    <row r="1371" spans="1:10" ht="15" thickBot="1" x14ac:dyDescent="0.25">
      <c r="A1371" s="41"/>
      <c r="B1371" s="41"/>
      <c r="C1371" s="41"/>
      <c r="D1371" s="41"/>
      <c r="E1371" s="41" t="s">
        <v>1695</v>
      </c>
      <c r="F1371" s="46">
        <v>53717.71</v>
      </c>
      <c r="G1371" s="41"/>
      <c r="H1371" s="152" t="s">
        <v>1696</v>
      </c>
      <c r="I1371" s="152"/>
      <c r="J1371" s="46">
        <v>240108.11</v>
      </c>
    </row>
    <row r="1372" spans="1:10" ht="0.95" customHeight="1" thickTop="1" x14ac:dyDescent="0.2">
      <c r="A1372" s="42"/>
      <c r="B1372" s="42"/>
      <c r="C1372" s="42"/>
      <c r="D1372" s="42"/>
      <c r="E1372" s="42"/>
      <c r="F1372" s="42"/>
      <c r="G1372" s="42"/>
      <c r="H1372" s="42"/>
      <c r="I1372" s="42"/>
      <c r="J1372" s="42"/>
    </row>
    <row r="1373" spans="1:10" ht="50.1" customHeight="1" x14ac:dyDescent="0.25">
      <c r="A1373" s="149" t="s">
        <v>2330</v>
      </c>
      <c r="B1373" s="139"/>
      <c r="C1373" s="139"/>
      <c r="D1373" s="139"/>
      <c r="E1373" s="139"/>
      <c r="F1373" s="139"/>
      <c r="G1373" s="139"/>
      <c r="H1373" s="139"/>
      <c r="I1373" s="139"/>
      <c r="J1373" s="139"/>
    </row>
    <row r="1374" spans="1:10" x14ac:dyDescent="0.2">
      <c r="A1374" s="25"/>
      <c r="B1374" s="25"/>
      <c r="C1374" s="25"/>
      <c r="D1374" s="25"/>
      <c r="E1374" s="25"/>
      <c r="F1374" s="25"/>
      <c r="G1374" s="25"/>
      <c r="H1374" s="25"/>
      <c r="I1374" s="25"/>
      <c r="J1374" s="25"/>
    </row>
    <row r="1375" spans="1:10" x14ac:dyDescent="0.2">
      <c r="A1375" s="147"/>
      <c r="B1375" s="147"/>
      <c r="C1375" s="147"/>
      <c r="D1375" s="27"/>
      <c r="E1375" s="26"/>
      <c r="F1375" s="129" t="s">
        <v>1620</v>
      </c>
      <c r="G1375" s="147"/>
      <c r="H1375" s="148">
        <v>9357682.0899999999</v>
      </c>
      <c r="I1375" s="147"/>
      <c r="J1375" s="147"/>
    </row>
    <row r="1376" spans="1:10" x14ac:dyDescent="0.2">
      <c r="A1376" s="147"/>
      <c r="B1376" s="147"/>
      <c r="C1376" s="147"/>
      <c r="D1376" s="27"/>
      <c r="E1376" s="26"/>
      <c r="F1376" s="129" t="s">
        <v>1621</v>
      </c>
      <c r="G1376" s="147"/>
      <c r="H1376" s="148">
        <v>2696094.16</v>
      </c>
      <c r="I1376" s="147"/>
      <c r="J1376" s="147"/>
    </row>
    <row r="1377" spans="1:10" x14ac:dyDescent="0.2">
      <c r="A1377" s="147"/>
      <c r="B1377" s="147"/>
      <c r="C1377" s="147"/>
      <c r="D1377" s="27"/>
      <c r="E1377" s="26"/>
      <c r="F1377" s="129" t="s">
        <v>1622</v>
      </c>
      <c r="G1377" s="147"/>
      <c r="H1377" s="148">
        <v>12053776.25</v>
      </c>
      <c r="I1377" s="147"/>
      <c r="J1377" s="147"/>
    </row>
    <row r="1378" spans="1:10" ht="30" customHeight="1" x14ac:dyDescent="0.25">
      <c r="A1378" s="125"/>
      <c r="J1378" s="43"/>
    </row>
    <row r="1379" spans="1:10" ht="30" customHeight="1" x14ac:dyDescent="0.25">
      <c r="A1379" s="125"/>
      <c r="J1379" s="43"/>
    </row>
    <row r="1380" spans="1:10" ht="30" customHeight="1" x14ac:dyDescent="0.25">
      <c r="A1380" s="125"/>
      <c r="J1380" s="43"/>
    </row>
    <row r="1381" spans="1:10" ht="30" customHeight="1" x14ac:dyDescent="0.25">
      <c r="A1381" s="125"/>
      <c r="J1381" s="43"/>
    </row>
    <row r="1382" spans="1:10" ht="30" customHeight="1" x14ac:dyDescent="0.25">
      <c r="A1382" s="125"/>
      <c r="J1382" s="43"/>
    </row>
    <row r="1383" spans="1:10" ht="30" customHeight="1" x14ac:dyDescent="0.25">
      <c r="A1383" s="125"/>
      <c r="J1383" s="43"/>
    </row>
    <row r="1384" spans="1:10" ht="30" customHeight="1" x14ac:dyDescent="0.25">
      <c r="A1384" s="125"/>
      <c r="J1384" s="43"/>
    </row>
    <row r="1385" spans="1:10" ht="30" customHeight="1" x14ac:dyDescent="0.25">
      <c r="A1385" s="125"/>
      <c r="J1385" s="43"/>
    </row>
    <row r="1386" spans="1:10" ht="30" customHeight="1" x14ac:dyDescent="0.25">
      <c r="A1386" s="125"/>
      <c r="J1386" s="43"/>
    </row>
    <row r="1387" spans="1:10" ht="30" customHeight="1" x14ac:dyDescent="0.25">
      <c r="A1387" s="125"/>
      <c r="J1387" s="43"/>
    </row>
    <row r="1388" spans="1:10" ht="30" customHeight="1" x14ac:dyDescent="0.25">
      <c r="A1388" s="125"/>
      <c r="J1388" s="43"/>
    </row>
    <row r="1389" spans="1:10" ht="30" customHeight="1" x14ac:dyDescent="0.25">
      <c r="A1389" s="125"/>
      <c r="J1389" s="43"/>
    </row>
    <row r="1390" spans="1:10" ht="30" customHeight="1" x14ac:dyDescent="0.25">
      <c r="A1390" s="125"/>
      <c r="J1390" s="43"/>
    </row>
    <row r="1391" spans="1:10" ht="30" customHeight="1" x14ac:dyDescent="0.25">
      <c r="A1391" s="125"/>
      <c r="J1391" s="43"/>
    </row>
    <row r="1392" spans="1:10" ht="30" customHeight="1" x14ac:dyDescent="0.25">
      <c r="A1392" s="125"/>
      <c r="J1392" s="43"/>
    </row>
    <row r="1393" spans="1:10" ht="30" customHeight="1" x14ac:dyDescent="0.25">
      <c r="A1393" s="125"/>
      <c r="J1393" s="43"/>
    </row>
    <row r="1394" spans="1:10" ht="30" customHeight="1" x14ac:dyDescent="0.25">
      <c r="A1394" s="125"/>
      <c r="J1394" s="43"/>
    </row>
    <row r="1395" spans="1:10" ht="30" customHeight="1" x14ac:dyDescent="0.25">
      <c r="A1395" s="125"/>
      <c r="J1395" s="43"/>
    </row>
    <row r="1396" spans="1:10" ht="30" customHeight="1" x14ac:dyDescent="0.25">
      <c r="A1396" s="125"/>
      <c r="J1396" s="43"/>
    </row>
    <row r="1397" spans="1:10" ht="30" customHeight="1" x14ac:dyDescent="0.25">
      <c r="A1397" s="125"/>
      <c r="J1397" s="43"/>
    </row>
    <row r="1398" spans="1:10" ht="30" customHeight="1" x14ac:dyDescent="0.25">
      <c r="A1398" s="125"/>
      <c r="J1398" s="43"/>
    </row>
    <row r="1399" spans="1:10" ht="30" customHeight="1" x14ac:dyDescent="0.25">
      <c r="A1399" s="125"/>
      <c r="J1399" s="43"/>
    </row>
    <row r="1400" spans="1:10" ht="30" customHeight="1" x14ac:dyDescent="0.25">
      <c r="A1400" s="125"/>
      <c r="J1400" s="43"/>
    </row>
    <row r="1401" spans="1:10" ht="30" customHeight="1" x14ac:dyDescent="0.25">
      <c r="A1401" s="125"/>
      <c r="J1401" s="43"/>
    </row>
    <row r="1402" spans="1:10" ht="30" customHeight="1" x14ac:dyDescent="0.25">
      <c r="A1402" s="125"/>
      <c r="J1402" s="43"/>
    </row>
    <row r="1403" spans="1:10" ht="18" customHeight="1" x14ac:dyDescent="0.2">
      <c r="A1403" s="44" t="s">
        <v>21</v>
      </c>
      <c r="B1403" s="16" t="s">
        <v>3</v>
      </c>
      <c r="C1403" s="17" t="s">
        <v>4</v>
      </c>
      <c r="D1403" s="17" t="s">
        <v>5</v>
      </c>
      <c r="E1403" s="151" t="s">
        <v>1547</v>
      </c>
      <c r="F1403" s="151"/>
      <c r="G1403" s="18" t="s">
        <v>6</v>
      </c>
      <c r="H1403" s="16" t="s">
        <v>7</v>
      </c>
      <c r="I1403" s="16" t="s">
        <v>8</v>
      </c>
      <c r="J1403" s="45" t="s">
        <v>10</v>
      </c>
    </row>
    <row r="1404" spans="1:10" ht="26.1" customHeight="1" x14ac:dyDescent="0.2">
      <c r="A1404" s="32" t="s">
        <v>1626</v>
      </c>
      <c r="B1404" s="33" t="s">
        <v>56</v>
      </c>
      <c r="C1404" s="32" t="s">
        <v>23</v>
      </c>
      <c r="D1404" s="32" t="s">
        <v>57</v>
      </c>
      <c r="E1404" s="154" t="s">
        <v>1553</v>
      </c>
      <c r="F1404" s="154"/>
      <c r="G1404" s="34" t="s">
        <v>20</v>
      </c>
      <c r="H1404" s="35">
        <v>1</v>
      </c>
      <c r="I1404" s="36">
        <v>24.42</v>
      </c>
      <c r="J1404" s="36">
        <v>24.42</v>
      </c>
    </row>
    <row r="1405" spans="1:10" ht="24" customHeight="1" x14ac:dyDescent="0.2">
      <c r="A1405" s="20" t="s">
        <v>1627</v>
      </c>
      <c r="B1405" s="19" t="s">
        <v>1697</v>
      </c>
      <c r="C1405" s="20" t="s">
        <v>18</v>
      </c>
      <c r="D1405" s="20" t="s">
        <v>1698</v>
      </c>
      <c r="E1405" s="155" t="s">
        <v>1639</v>
      </c>
      <c r="F1405" s="155"/>
      <c r="G1405" s="21" t="s">
        <v>1640</v>
      </c>
      <c r="H1405" s="37">
        <v>0.5</v>
      </c>
      <c r="I1405" s="38">
        <v>27.73</v>
      </c>
      <c r="J1405" s="38">
        <v>13.86</v>
      </c>
    </row>
    <row r="1406" spans="1:10" ht="24" customHeight="1" x14ac:dyDescent="0.2">
      <c r="A1406" s="20" t="s">
        <v>1627</v>
      </c>
      <c r="B1406" s="19" t="s">
        <v>1662</v>
      </c>
      <c r="C1406" s="20" t="s">
        <v>18</v>
      </c>
      <c r="D1406" s="20" t="s">
        <v>1663</v>
      </c>
      <c r="E1406" s="155" t="s">
        <v>1639</v>
      </c>
      <c r="F1406" s="155"/>
      <c r="G1406" s="21" t="s">
        <v>1640</v>
      </c>
      <c r="H1406" s="37">
        <v>0.5</v>
      </c>
      <c r="I1406" s="38">
        <v>19.72</v>
      </c>
      <c r="J1406" s="38">
        <v>9.86</v>
      </c>
    </row>
    <row r="1407" spans="1:10" ht="26.1" customHeight="1" x14ac:dyDescent="0.2">
      <c r="A1407" s="23" t="s">
        <v>1676</v>
      </c>
      <c r="B1407" s="22" t="s">
        <v>1699</v>
      </c>
      <c r="C1407" s="23" t="s">
        <v>18</v>
      </c>
      <c r="D1407" s="23" t="s">
        <v>1700</v>
      </c>
      <c r="E1407" s="153" t="s">
        <v>1701</v>
      </c>
      <c r="F1407" s="153"/>
      <c r="G1407" s="24" t="s">
        <v>25</v>
      </c>
      <c r="H1407" s="39">
        <v>1E-4</v>
      </c>
      <c r="I1407" s="40">
        <v>2596.4</v>
      </c>
      <c r="J1407" s="40">
        <v>0.25</v>
      </c>
    </row>
    <row r="1408" spans="1:10" ht="39" customHeight="1" x14ac:dyDescent="0.2">
      <c r="A1408" s="23" t="s">
        <v>1676</v>
      </c>
      <c r="B1408" s="22" t="s">
        <v>1702</v>
      </c>
      <c r="C1408" s="23" t="s">
        <v>18</v>
      </c>
      <c r="D1408" s="23" t="s">
        <v>1703</v>
      </c>
      <c r="E1408" s="153" t="s">
        <v>1679</v>
      </c>
      <c r="F1408" s="153"/>
      <c r="G1408" s="24" t="s">
        <v>25</v>
      </c>
      <c r="H1408" s="39">
        <v>0.02</v>
      </c>
      <c r="I1408" s="40">
        <v>22.61</v>
      </c>
      <c r="J1408" s="40">
        <v>0.45</v>
      </c>
    </row>
    <row r="1409" spans="1:10" x14ac:dyDescent="0.2">
      <c r="A1409" s="41"/>
      <c r="B1409" s="41"/>
      <c r="C1409" s="41"/>
      <c r="D1409" s="41"/>
      <c r="E1409" s="41" t="s">
        <v>1692</v>
      </c>
      <c r="F1409" s="46">
        <v>17.23</v>
      </c>
      <c r="G1409" s="41" t="s">
        <v>1693</v>
      </c>
      <c r="H1409" s="46">
        <v>0</v>
      </c>
      <c r="I1409" s="41" t="s">
        <v>1694</v>
      </c>
      <c r="J1409" s="46">
        <v>17.23</v>
      </c>
    </row>
    <row r="1410" spans="1:10" ht="15" thickBot="1" x14ac:dyDescent="0.25">
      <c r="A1410" s="41"/>
      <c r="B1410" s="41"/>
      <c r="C1410" s="41"/>
      <c r="D1410" s="41"/>
      <c r="E1410" s="41" t="s">
        <v>1695</v>
      </c>
      <c r="F1410" s="46">
        <v>6.32</v>
      </c>
      <c r="G1410" s="41"/>
      <c r="H1410" s="152" t="s">
        <v>1696</v>
      </c>
      <c r="I1410" s="152"/>
      <c r="J1410" s="46">
        <v>30.74</v>
      </c>
    </row>
    <row r="1411" spans="1:10" ht="0.95" customHeight="1" thickTop="1" x14ac:dyDescent="0.2">
      <c r="A1411" s="42"/>
      <c r="B1411" s="42"/>
      <c r="C1411" s="42"/>
      <c r="D1411" s="42"/>
      <c r="E1411" s="42"/>
      <c r="F1411" s="42"/>
      <c r="G1411" s="42"/>
      <c r="H1411" s="42"/>
      <c r="I1411" s="42"/>
      <c r="J1411" s="42"/>
    </row>
    <row r="1412" spans="1:10" ht="18" customHeight="1" x14ac:dyDescent="0.2">
      <c r="A1412" s="17" t="s">
        <v>58</v>
      </c>
      <c r="B1412" s="16" t="s">
        <v>3</v>
      </c>
      <c r="C1412" s="17" t="s">
        <v>4</v>
      </c>
      <c r="D1412" s="17" t="s">
        <v>5</v>
      </c>
      <c r="E1412" s="151" t="s">
        <v>1547</v>
      </c>
      <c r="F1412" s="151"/>
      <c r="G1412" s="18" t="s">
        <v>6</v>
      </c>
      <c r="H1412" s="16" t="s">
        <v>7</v>
      </c>
      <c r="I1412" s="16" t="s">
        <v>8</v>
      </c>
      <c r="J1412" s="16" t="s">
        <v>10</v>
      </c>
    </row>
    <row r="1413" spans="1:10" ht="26.1" customHeight="1" x14ac:dyDescent="0.2">
      <c r="A1413" s="32" t="s">
        <v>1626</v>
      </c>
      <c r="B1413" s="33" t="s">
        <v>59</v>
      </c>
      <c r="C1413" s="32" t="s">
        <v>23</v>
      </c>
      <c r="D1413" s="32" t="s">
        <v>60</v>
      </c>
      <c r="E1413" s="154">
        <v>331</v>
      </c>
      <c r="F1413" s="154"/>
      <c r="G1413" s="34" t="s">
        <v>61</v>
      </c>
      <c r="H1413" s="35">
        <v>1</v>
      </c>
      <c r="I1413" s="36">
        <v>528.54</v>
      </c>
      <c r="J1413" s="36">
        <v>528.54</v>
      </c>
    </row>
    <row r="1414" spans="1:10" ht="65.099999999999994" customHeight="1" x14ac:dyDescent="0.2">
      <c r="A1414" s="20" t="s">
        <v>1627</v>
      </c>
      <c r="B1414" s="19" t="s">
        <v>1704</v>
      </c>
      <c r="C1414" s="20" t="s">
        <v>18</v>
      </c>
      <c r="D1414" s="20" t="s">
        <v>1705</v>
      </c>
      <c r="E1414" s="155" t="s">
        <v>1706</v>
      </c>
      <c r="F1414" s="155"/>
      <c r="G1414" s="21" t="s">
        <v>1707</v>
      </c>
      <c r="H1414" s="37">
        <v>1</v>
      </c>
      <c r="I1414" s="38">
        <v>66.09</v>
      </c>
      <c r="J1414" s="38">
        <v>66.09</v>
      </c>
    </row>
    <row r="1415" spans="1:10" ht="24" customHeight="1" x14ac:dyDescent="0.2">
      <c r="A1415" s="20" t="s">
        <v>1627</v>
      </c>
      <c r="B1415" s="19" t="s">
        <v>1662</v>
      </c>
      <c r="C1415" s="20" t="s">
        <v>18</v>
      </c>
      <c r="D1415" s="20" t="s">
        <v>1663</v>
      </c>
      <c r="E1415" s="155" t="s">
        <v>1639</v>
      </c>
      <c r="F1415" s="155"/>
      <c r="G1415" s="21" t="s">
        <v>1640</v>
      </c>
      <c r="H1415" s="37">
        <v>4</v>
      </c>
      <c r="I1415" s="38">
        <v>19.72</v>
      </c>
      <c r="J1415" s="38">
        <v>78.88</v>
      </c>
    </row>
    <row r="1416" spans="1:10" ht="24" customHeight="1" x14ac:dyDescent="0.2">
      <c r="A1416" s="20" t="s">
        <v>1627</v>
      </c>
      <c r="B1416" s="19" t="s">
        <v>1708</v>
      </c>
      <c r="C1416" s="20" t="s">
        <v>18</v>
      </c>
      <c r="D1416" s="20" t="s">
        <v>1709</v>
      </c>
      <c r="E1416" s="155" t="s">
        <v>1639</v>
      </c>
      <c r="F1416" s="155"/>
      <c r="G1416" s="21" t="s">
        <v>1640</v>
      </c>
      <c r="H1416" s="37">
        <v>4</v>
      </c>
      <c r="I1416" s="38">
        <v>29.64</v>
      </c>
      <c r="J1416" s="38">
        <v>118.56</v>
      </c>
    </row>
    <row r="1417" spans="1:10" ht="65.099999999999994" customHeight="1" x14ac:dyDescent="0.2">
      <c r="A1417" s="20" t="s">
        <v>1627</v>
      </c>
      <c r="B1417" s="19" t="s">
        <v>1710</v>
      </c>
      <c r="C1417" s="20" t="s">
        <v>18</v>
      </c>
      <c r="D1417" s="20" t="s">
        <v>1711</v>
      </c>
      <c r="E1417" s="155" t="s">
        <v>1706</v>
      </c>
      <c r="F1417" s="155"/>
      <c r="G1417" s="21" t="s">
        <v>1712</v>
      </c>
      <c r="H1417" s="37">
        <v>1</v>
      </c>
      <c r="I1417" s="38">
        <v>265.01</v>
      </c>
      <c r="J1417" s="38">
        <v>265.01</v>
      </c>
    </row>
    <row r="1418" spans="1:10" x14ac:dyDescent="0.2">
      <c r="A1418" s="41"/>
      <c r="B1418" s="41"/>
      <c r="C1418" s="41"/>
      <c r="D1418" s="41"/>
      <c r="E1418" s="41" t="s">
        <v>1692</v>
      </c>
      <c r="F1418" s="46">
        <v>194.46</v>
      </c>
      <c r="G1418" s="41" t="s">
        <v>1693</v>
      </c>
      <c r="H1418" s="46">
        <v>0</v>
      </c>
      <c r="I1418" s="41" t="s">
        <v>1694</v>
      </c>
      <c r="J1418" s="46">
        <v>194.46</v>
      </c>
    </row>
    <row r="1419" spans="1:10" ht="15" thickBot="1" x14ac:dyDescent="0.25">
      <c r="A1419" s="41"/>
      <c r="B1419" s="41"/>
      <c r="C1419" s="41"/>
      <c r="D1419" s="41"/>
      <c r="E1419" s="41" t="s">
        <v>1695</v>
      </c>
      <c r="F1419" s="46">
        <v>136.99</v>
      </c>
      <c r="G1419" s="41"/>
      <c r="H1419" s="152" t="s">
        <v>1696</v>
      </c>
      <c r="I1419" s="152"/>
      <c r="J1419" s="46">
        <v>665.53</v>
      </c>
    </row>
    <row r="1420" spans="1:10" ht="0.95" customHeight="1" thickTop="1" x14ac:dyDescent="0.2">
      <c r="A1420" s="42"/>
      <c r="B1420" s="42"/>
      <c r="C1420" s="42"/>
      <c r="D1420" s="42"/>
      <c r="E1420" s="42"/>
      <c r="F1420" s="42"/>
      <c r="G1420" s="42"/>
      <c r="H1420" s="42"/>
      <c r="I1420" s="42"/>
      <c r="J1420" s="42"/>
    </row>
    <row r="1421" spans="1:10" ht="18" customHeight="1" x14ac:dyDescent="0.2">
      <c r="A1421" s="17" t="s">
        <v>93</v>
      </c>
      <c r="B1421" s="16" t="s">
        <v>3</v>
      </c>
      <c r="C1421" s="17" t="s">
        <v>4</v>
      </c>
      <c r="D1421" s="17" t="s">
        <v>5</v>
      </c>
      <c r="E1421" s="151" t="s">
        <v>1547</v>
      </c>
      <c r="F1421" s="151"/>
      <c r="G1421" s="18" t="s">
        <v>6</v>
      </c>
      <c r="H1421" s="16" t="s">
        <v>7</v>
      </c>
      <c r="I1421" s="16" t="s">
        <v>8</v>
      </c>
      <c r="J1421" s="16" t="s">
        <v>10</v>
      </c>
    </row>
    <row r="1422" spans="1:10" ht="24" customHeight="1" x14ac:dyDescent="0.2">
      <c r="A1422" s="32" t="s">
        <v>1626</v>
      </c>
      <c r="B1422" s="33" t="s">
        <v>94</v>
      </c>
      <c r="C1422" s="32" t="s">
        <v>23</v>
      </c>
      <c r="D1422" s="32" t="s">
        <v>95</v>
      </c>
      <c r="E1422" s="154" t="s">
        <v>1556</v>
      </c>
      <c r="F1422" s="154"/>
      <c r="G1422" s="34" t="s">
        <v>37</v>
      </c>
      <c r="H1422" s="35">
        <v>1</v>
      </c>
      <c r="I1422" s="36">
        <v>367.53</v>
      </c>
      <c r="J1422" s="36">
        <v>367.53</v>
      </c>
    </row>
    <row r="1423" spans="1:10" ht="24" customHeight="1" x14ac:dyDescent="0.2">
      <c r="A1423" s="20" t="s">
        <v>1627</v>
      </c>
      <c r="B1423" s="19" t="s">
        <v>1713</v>
      </c>
      <c r="C1423" s="20" t="s">
        <v>18</v>
      </c>
      <c r="D1423" s="20" t="s">
        <v>1714</v>
      </c>
      <c r="E1423" s="155" t="s">
        <v>1639</v>
      </c>
      <c r="F1423" s="155"/>
      <c r="G1423" s="21" t="s">
        <v>1640</v>
      </c>
      <c r="H1423" s="37">
        <v>1</v>
      </c>
      <c r="I1423" s="38">
        <v>24.41</v>
      </c>
      <c r="J1423" s="38">
        <v>24.41</v>
      </c>
    </row>
    <row r="1424" spans="1:10" ht="24" customHeight="1" x14ac:dyDescent="0.2">
      <c r="A1424" s="20" t="s">
        <v>1627</v>
      </c>
      <c r="B1424" s="19" t="s">
        <v>1662</v>
      </c>
      <c r="C1424" s="20" t="s">
        <v>18</v>
      </c>
      <c r="D1424" s="20" t="s">
        <v>1663</v>
      </c>
      <c r="E1424" s="155" t="s">
        <v>1639</v>
      </c>
      <c r="F1424" s="155"/>
      <c r="G1424" s="21" t="s">
        <v>1640</v>
      </c>
      <c r="H1424" s="37">
        <v>1</v>
      </c>
      <c r="I1424" s="38">
        <v>19.72</v>
      </c>
      <c r="J1424" s="38">
        <v>19.72</v>
      </c>
    </row>
    <row r="1425" spans="1:10" ht="26.1" customHeight="1" x14ac:dyDescent="0.2">
      <c r="A1425" s="20" t="s">
        <v>1627</v>
      </c>
      <c r="B1425" s="19" t="s">
        <v>1715</v>
      </c>
      <c r="C1425" s="20" t="s">
        <v>18</v>
      </c>
      <c r="D1425" s="20" t="s">
        <v>1716</v>
      </c>
      <c r="E1425" s="155" t="s">
        <v>1578</v>
      </c>
      <c r="F1425" s="155"/>
      <c r="G1425" s="21" t="s">
        <v>37</v>
      </c>
      <c r="H1425" s="37">
        <v>0.5</v>
      </c>
      <c r="I1425" s="38">
        <v>472.91</v>
      </c>
      <c r="J1425" s="38">
        <v>236.45</v>
      </c>
    </row>
    <row r="1426" spans="1:10" ht="26.1" customHeight="1" x14ac:dyDescent="0.2">
      <c r="A1426" s="23" t="s">
        <v>1676</v>
      </c>
      <c r="B1426" s="22" t="s">
        <v>1717</v>
      </c>
      <c r="C1426" s="23" t="s">
        <v>18</v>
      </c>
      <c r="D1426" s="23" t="s">
        <v>1718</v>
      </c>
      <c r="E1426" s="153" t="s">
        <v>1679</v>
      </c>
      <c r="F1426" s="153"/>
      <c r="G1426" s="24" t="s">
        <v>37</v>
      </c>
      <c r="H1426" s="39">
        <v>1</v>
      </c>
      <c r="I1426" s="40">
        <v>86.95</v>
      </c>
      <c r="J1426" s="40">
        <v>86.95</v>
      </c>
    </row>
    <row r="1427" spans="1:10" x14ac:dyDescent="0.2">
      <c r="A1427" s="41"/>
      <c r="B1427" s="41"/>
      <c r="C1427" s="41"/>
      <c r="D1427" s="41"/>
      <c r="E1427" s="41" t="s">
        <v>1692</v>
      </c>
      <c r="F1427" s="46">
        <v>52.07</v>
      </c>
      <c r="G1427" s="41" t="s">
        <v>1693</v>
      </c>
      <c r="H1427" s="46">
        <v>0</v>
      </c>
      <c r="I1427" s="41" t="s">
        <v>1694</v>
      </c>
      <c r="J1427" s="46">
        <v>52.07</v>
      </c>
    </row>
    <row r="1428" spans="1:10" ht="15" thickBot="1" x14ac:dyDescent="0.25">
      <c r="A1428" s="41"/>
      <c r="B1428" s="41"/>
      <c r="C1428" s="41"/>
      <c r="D1428" s="41"/>
      <c r="E1428" s="41" t="s">
        <v>1695</v>
      </c>
      <c r="F1428" s="46">
        <v>95.26</v>
      </c>
      <c r="G1428" s="41"/>
      <c r="H1428" s="152" t="s">
        <v>1696</v>
      </c>
      <c r="I1428" s="152"/>
      <c r="J1428" s="46">
        <v>462.79</v>
      </c>
    </row>
    <row r="1429" spans="1:10" ht="0.95" customHeight="1" thickTop="1" x14ac:dyDescent="0.2">
      <c r="A1429" s="42"/>
      <c r="B1429" s="42"/>
      <c r="C1429" s="42"/>
      <c r="D1429" s="42"/>
      <c r="E1429" s="42"/>
      <c r="F1429" s="42"/>
      <c r="G1429" s="42"/>
      <c r="H1429" s="42"/>
      <c r="I1429" s="42"/>
      <c r="J1429" s="42"/>
    </row>
    <row r="1430" spans="1:10" ht="18" customHeight="1" x14ac:dyDescent="0.2">
      <c r="A1430" s="17" t="s">
        <v>153</v>
      </c>
      <c r="B1430" s="16" t="s">
        <v>3</v>
      </c>
      <c r="C1430" s="17" t="s">
        <v>4</v>
      </c>
      <c r="D1430" s="17" t="s">
        <v>5</v>
      </c>
      <c r="E1430" s="151" t="s">
        <v>1547</v>
      </c>
      <c r="F1430" s="151"/>
      <c r="G1430" s="18" t="s">
        <v>6</v>
      </c>
      <c r="H1430" s="16" t="s">
        <v>7</v>
      </c>
      <c r="I1430" s="16" t="s">
        <v>8</v>
      </c>
      <c r="J1430" s="16" t="s">
        <v>10</v>
      </c>
    </row>
    <row r="1431" spans="1:10" ht="51.95" customHeight="1" x14ac:dyDescent="0.2">
      <c r="A1431" s="32" t="s">
        <v>1626</v>
      </c>
      <c r="B1431" s="33" t="s">
        <v>154</v>
      </c>
      <c r="C1431" s="32" t="s">
        <v>23</v>
      </c>
      <c r="D1431" s="32" t="s">
        <v>155</v>
      </c>
      <c r="E1431" s="154" t="s">
        <v>1564</v>
      </c>
      <c r="F1431" s="154"/>
      <c r="G1431" s="34" t="s">
        <v>20</v>
      </c>
      <c r="H1431" s="35">
        <v>1</v>
      </c>
      <c r="I1431" s="36">
        <v>220.62</v>
      </c>
      <c r="J1431" s="36">
        <v>220.62</v>
      </c>
    </row>
    <row r="1432" spans="1:10" ht="24" customHeight="1" x14ac:dyDescent="0.2">
      <c r="A1432" s="20" t="s">
        <v>1627</v>
      </c>
      <c r="B1432" s="19" t="s">
        <v>1637</v>
      </c>
      <c r="C1432" s="20" t="s">
        <v>18</v>
      </c>
      <c r="D1432" s="20" t="s">
        <v>1638</v>
      </c>
      <c r="E1432" s="155" t="s">
        <v>1639</v>
      </c>
      <c r="F1432" s="155"/>
      <c r="G1432" s="21" t="s">
        <v>1640</v>
      </c>
      <c r="H1432" s="37">
        <v>0.81</v>
      </c>
      <c r="I1432" s="38">
        <v>24.01</v>
      </c>
      <c r="J1432" s="38">
        <v>19.440000000000001</v>
      </c>
    </row>
    <row r="1433" spans="1:10" ht="24" customHeight="1" x14ac:dyDescent="0.2">
      <c r="A1433" s="20" t="s">
        <v>1627</v>
      </c>
      <c r="B1433" s="19" t="s">
        <v>1719</v>
      </c>
      <c r="C1433" s="20" t="s">
        <v>18</v>
      </c>
      <c r="D1433" s="20" t="s">
        <v>1720</v>
      </c>
      <c r="E1433" s="155" t="s">
        <v>1639</v>
      </c>
      <c r="F1433" s="155"/>
      <c r="G1433" s="21" t="s">
        <v>1640</v>
      </c>
      <c r="H1433" s="37">
        <v>0.15</v>
      </c>
      <c r="I1433" s="38">
        <v>24.23</v>
      </c>
      <c r="J1433" s="38">
        <v>3.63</v>
      </c>
    </row>
    <row r="1434" spans="1:10" ht="24" customHeight="1" x14ac:dyDescent="0.2">
      <c r="A1434" s="20" t="s">
        <v>1627</v>
      </c>
      <c r="B1434" s="19" t="s">
        <v>1662</v>
      </c>
      <c r="C1434" s="20" t="s">
        <v>18</v>
      </c>
      <c r="D1434" s="20" t="s">
        <v>1663</v>
      </c>
      <c r="E1434" s="155" t="s">
        <v>1639</v>
      </c>
      <c r="F1434" s="155"/>
      <c r="G1434" s="21" t="s">
        <v>1640</v>
      </c>
      <c r="H1434" s="37">
        <v>2.1</v>
      </c>
      <c r="I1434" s="38">
        <v>19.72</v>
      </c>
      <c r="J1434" s="38">
        <v>41.41</v>
      </c>
    </row>
    <row r="1435" spans="1:10" ht="24" customHeight="1" x14ac:dyDescent="0.2">
      <c r="A1435" s="20" t="s">
        <v>1627</v>
      </c>
      <c r="B1435" s="19" t="s">
        <v>1713</v>
      </c>
      <c r="C1435" s="20" t="s">
        <v>18</v>
      </c>
      <c r="D1435" s="20" t="s">
        <v>1714</v>
      </c>
      <c r="E1435" s="155" t="s">
        <v>1639</v>
      </c>
      <c r="F1435" s="155"/>
      <c r="G1435" s="21" t="s">
        <v>1640</v>
      </c>
      <c r="H1435" s="37">
        <v>0.47</v>
      </c>
      <c r="I1435" s="38">
        <v>24.41</v>
      </c>
      <c r="J1435" s="38">
        <v>11.47</v>
      </c>
    </row>
    <row r="1436" spans="1:10" ht="26.1" customHeight="1" x14ac:dyDescent="0.2">
      <c r="A1436" s="23" t="s">
        <v>1676</v>
      </c>
      <c r="B1436" s="22" t="s">
        <v>1721</v>
      </c>
      <c r="C1436" s="23" t="s">
        <v>1631</v>
      </c>
      <c r="D1436" s="23" t="s">
        <v>1722</v>
      </c>
      <c r="E1436" s="153" t="s">
        <v>1679</v>
      </c>
      <c r="F1436" s="153"/>
      <c r="G1436" s="24" t="s">
        <v>20</v>
      </c>
      <c r="H1436" s="39">
        <v>1</v>
      </c>
      <c r="I1436" s="40">
        <v>70.97</v>
      </c>
      <c r="J1436" s="40">
        <v>70.97</v>
      </c>
    </row>
    <row r="1437" spans="1:10" ht="26.1" customHeight="1" x14ac:dyDescent="0.2">
      <c r="A1437" s="23" t="s">
        <v>1676</v>
      </c>
      <c r="B1437" s="22" t="s">
        <v>1690</v>
      </c>
      <c r="C1437" s="23" t="s">
        <v>1631</v>
      </c>
      <c r="D1437" s="23" t="s">
        <v>1691</v>
      </c>
      <c r="E1437" s="153" t="s">
        <v>1679</v>
      </c>
      <c r="F1437" s="153"/>
      <c r="G1437" s="24" t="s">
        <v>633</v>
      </c>
      <c r="H1437" s="39">
        <v>1.86</v>
      </c>
      <c r="I1437" s="40">
        <v>6.69</v>
      </c>
      <c r="J1437" s="40">
        <v>12.44</v>
      </c>
    </row>
    <row r="1438" spans="1:10" ht="26.1" customHeight="1" x14ac:dyDescent="0.2">
      <c r="A1438" s="23" t="s">
        <v>1676</v>
      </c>
      <c r="B1438" s="22" t="s">
        <v>1723</v>
      </c>
      <c r="C1438" s="23" t="s">
        <v>18</v>
      </c>
      <c r="D1438" s="23" t="s">
        <v>1724</v>
      </c>
      <c r="E1438" s="153" t="s">
        <v>1679</v>
      </c>
      <c r="F1438" s="153"/>
      <c r="G1438" s="24" t="s">
        <v>89</v>
      </c>
      <c r="H1438" s="39">
        <v>0.03</v>
      </c>
      <c r="I1438" s="40">
        <v>24.17</v>
      </c>
      <c r="J1438" s="40">
        <v>0.72</v>
      </c>
    </row>
    <row r="1439" spans="1:10" ht="24" customHeight="1" x14ac:dyDescent="0.2">
      <c r="A1439" s="23" t="s">
        <v>1676</v>
      </c>
      <c r="B1439" s="22" t="s">
        <v>1725</v>
      </c>
      <c r="C1439" s="23" t="s">
        <v>18</v>
      </c>
      <c r="D1439" s="23" t="s">
        <v>1726</v>
      </c>
      <c r="E1439" s="153" t="s">
        <v>1679</v>
      </c>
      <c r="F1439" s="153"/>
      <c r="G1439" s="24" t="s">
        <v>89</v>
      </c>
      <c r="H1439" s="39">
        <v>18</v>
      </c>
      <c r="I1439" s="40">
        <v>0.82</v>
      </c>
      <c r="J1439" s="40">
        <v>14.76</v>
      </c>
    </row>
    <row r="1440" spans="1:10" ht="24" customHeight="1" x14ac:dyDescent="0.2">
      <c r="A1440" s="23" t="s">
        <v>1676</v>
      </c>
      <c r="B1440" s="22" t="s">
        <v>1727</v>
      </c>
      <c r="C1440" s="23" t="s">
        <v>1631</v>
      </c>
      <c r="D1440" s="23" t="s">
        <v>1728</v>
      </c>
      <c r="E1440" s="153" t="s">
        <v>1679</v>
      </c>
      <c r="F1440" s="153"/>
      <c r="G1440" s="24" t="s">
        <v>1729</v>
      </c>
      <c r="H1440" s="39">
        <v>1.89</v>
      </c>
      <c r="I1440" s="40">
        <v>8.5399999999999991</v>
      </c>
      <c r="J1440" s="40">
        <v>16.14</v>
      </c>
    </row>
    <row r="1441" spans="1:10" ht="26.1" customHeight="1" x14ac:dyDescent="0.2">
      <c r="A1441" s="23" t="s">
        <v>1676</v>
      </c>
      <c r="B1441" s="22" t="s">
        <v>1730</v>
      </c>
      <c r="C1441" s="23" t="s">
        <v>18</v>
      </c>
      <c r="D1441" s="23" t="s">
        <v>1731</v>
      </c>
      <c r="E1441" s="153" t="s">
        <v>1679</v>
      </c>
      <c r="F1441" s="153"/>
      <c r="G1441" s="24" t="s">
        <v>37</v>
      </c>
      <c r="H1441" s="39">
        <v>0.06</v>
      </c>
      <c r="I1441" s="40">
        <v>101.3</v>
      </c>
      <c r="J1441" s="40">
        <v>6.07</v>
      </c>
    </row>
    <row r="1442" spans="1:10" ht="26.1" customHeight="1" x14ac:dyDescent="0.2">
      <c r="A1442" s="23" t="s">
        <v>1676</v>
      </c>
      <c r="B1442" s="22" t="s">
        <v>1732</v>
      </c>
      <c r="C1442" s="23" t="s">
        <v>18</v>
      </c>
      <c r="D1442" s="23" t="s">
        <v>1733</v>
      </c>
      <c r="E1442" s="153" t="s">
        <v>1679</v>
      </c>
      <c r="F1442" s="153"/>
      <c r="G1442" s="24" t="s">
        <v>29</v>
      </c>
      <c r="H1442" s="39">
        <v>1.03</v>
      </c>
      <c r="I1442" s="40">
        <v>5.8</v>
      </c>
      <c r="J1442" s="40">
        <v>5.97</v>
      </c>
    </row>
    <row r="1443" spans="1:10" ht="39" customHeight="1" x14ac:dyDescent="0.2">
      <c r="A1443" s="23" t="s">
        <v>1676</v>
      </c>
      <c r="B1443" s="22" t="s">
        <v>1734</v>
      </c>
      <c r="C1443" s="23" t="s">
        <v>18</v>
      </c>
      <c r="D1443" s="23" t="s">
        <v>1735</v>
      </c>
      <c r="E1443" s="153" t="s">
        <v>1679</v>
      </c>
      <c r="F1443" s="153"/>
      <c r="G1443" s="24" t="s">
        <v>29</v>
      </c>
      <c r="H1443" s="39">
        <v>0.62</v>
      </c>
      <c r="I1443" s="40">
        <v>20.27</v>
      </c>
      <c r="J1443" s="40">
        <v>12.56</v>
      </c>
    </row>
    <row r="1444" spans="1:10" ht="26.1" customHeight="1" x14ac:dyDescent="0.2">
      <c r="A1444" s="23" t="s">
        <v>1676</v>
      </c>
      <c r="B1444" s="22" t="s">
        <v>1736</v>
      </c>
      <c r="C1444" s="23" t="s">
        <v>18</v>
      </c>
      <c r="D1444" s="23" t="s">
        <v>1737</v>
      </c>
      <c r="E1444" s="153" t="s">
        <v>1679</v>
      </c>
      <c r="F1444" s="153"/>
      <c r="G1444" s="24" t="s">
        <v>37</v>
      </c>
      <c r="H1444" s="39">
        <v>1.3599999999999999E-2</v>
      </c>
      <c r="I1444" s="40">
        <v>92.51</v>
      </c>
      <c r="J1444" s="40">
        <v>1.25</v>
      </c>
    </row>
    <row r="1445" spans="1:10" ht="26.1" customHeight="1" x14ac:dyDescent="0.2">
      <c r="A1445" s="23" t="s">
        <v>1676</v>
      </c>
      <c r="B1445" s="22" t="s">
        <v>1738</v>
      </c>
      <c r="C1445" s="23" t="s">
        <v>18</v>
      </c>
      <c r="D1445" s="23" t="s">
        <v>1739</v>
      </c>
      <c r="E1445" s="153" t="s">
        <v>1679</v>
      </c>
      <c r="F1445" s="153"/>
      <c r="G1445" s="24" t="s">
        <v>37</v>
      </c>
      <c r="H1445" s="39">
        <v>4.0800000000000003E-2</v>
      </c>
      <c r="I1445" s="40">
        <v>93</v>
      </c>
      <c r="J1445" s="40">
        <v>3.79</v>
      </c>
    </row>
    <row r="1446" spans="1:10" x14ac:dyDescent="0.2">
      <c r="A1446" s="41"/>
      <c r="B1446" s="41"/>
      <c r="C1446" s="41"/>
      <c r="D1446" s="41"/>
      <c r="E1446" s="41" t="s">
        <v>1692</v>
      </c>
      <c r="F1446" s="46">
        <v>54.92</v>
      </c>
      <c r="G1446" s="41" t="s">
        <v>1693</v>
      </c>
      <c r="H1446" s="46">
        <v>0</v>
      </c>
      <c r="I1446" s="41" t="s">
        <v>1694</v>
      </c>
      <c r="J1446" s="46">
        <v>54.92</v>
      </c>
    </row>
    <row r="1447" spans="1:10" ht="15" thickBot="1" x14ac:dyDescent="0.25">
      <c r="A1447" s="41"/>
      <c r="B1447" s="41"/>
      <c r="C1447" s="41"/>
      <c r="D1447" s="41"/>
      <c r="E1447" s="41" t="s">
        <v>1695</v>
      </c>
      <c r="F1447" s="46">
        <v>57.18</v>
      </c>
      <c r="G1447" s="41"/>
      <c r="H1447" s="152" t="s">
        <v>1696</v>
      </c>
      <c r="I1447" s="152"/>
      <c r="J1447" s="46">
        <v>277.8</v>
      </c>
    </row>
    <row r="1448" spans="1:10" ht="0.95" customHeight="1" thickTop="1" x14ac:dyDescent="0.2">
      <c r="A1448" s="42"/>
      <c r="B1448" s="42"/>
      <c r="C1448" s="42"/>
      <c r="D1448" s="42"/>
      <c r="E1448" s="42"/>
      <c r="F1448" s="42"/>
      <c r="G1448" s="42"/>
      <c r="H1448" s="42"/>
      <c r="I1448" s="42"/>
      <c r="J1448" s="42"/>
    </row>
    <row r="1449" spans="1:10" ht="18" customHeight="1" x14ac:dyDescent="0.2">
      <c r="A1449" s="17" t="s">
        <v>161</v>
      </c>
      <c r="B1449" s="16" t="s">
        <v>3</v>
      </c>
      <c r="C1449" s="17" t="s">
        <v>4</v>
      </c>
      <c r="D1449" s="17" t="s">
        <v>5</v>
      </c>
      <c r="E1449" s="151" t="s">
        <v>1547</v>
      </c>
      <c r="F1449" s="151"/>
      <c r="G1449" s="18" t="s">
        <v>6</v>
      </c>
      <c r="H1449" s="16" t="s">
        <v>7</v>
      </c>
      <c r="I1449" s="16" t="s">
        <v>8</v>
      </c>
      <c r="J1449" s="16" t="s">
        <v>10</v>
      </c>
    </row>
    <row r="1450" spans="1:10" ht="26.1" customHeight="1" x14ac:dyDescent="0.2">
      <c r="A1450" s="32" t="s">
        <v>1626</v>
      </c>
      <c r="B1450" s="33" t="s">
        <v>162</v>
      </c>
      <c r="C1450" s="32" t="s">
        <v>23</v>
      </c>
      <c r="D1450" s="32" t="s">
        <v>163</v>
      </c>
      <c r="E1450" s="154" t="s">
        <v>1560</v>
      </c>
      <c r="F1450" s="154"/>
      <c r="G1450" s="34" t="s">
        <v>20</v>
      </c>
      <c r="H1450" s="35">
        <v>1</v>
      </c>
      <c r="I1450" s="36">
        <v>715.31</v>
      </c>
      <c r="J1450" s="36">
        <v>715.31</v>
      </c>
    </row>
    <row r="1451" spans="1:10" ht="24" customHeight="1" x14ac:dyDescent="0.2">
      <c r="A1451" s="20" t="s">
        <v>1627</v>
      </c>
      <c r="B1451" s="19" t="s">
        <v>1662</v>
      </c>
      <c r="C1451" s="20" t="s">
        <v>18</v>
      </c>
      <c r="D1451" s="20" t="s">
        <v>1663</v>
      </c>
      <c r="E1451" s="155" t="s">
        <v>1639</v>
      </c>
      <c r="F1451" s="155"/>
      <c r="G1451" s="21" t="s">
        <v>1640</v>
      </c>
      <c r="H1451" s="37">
        <v>0.7</v>
      </c>
      <c r="I1451" s="38">
        <v>19.72</v>
      </c>
      <c r="J1451" s="38">
        <v>13.8</v>
      </c>
    </row>
    <row r="1452" spans="1:10" ht="24" customHeight="1" x14ac:dyDescent="0.2">
      <c r="A1452" s="20" t="s">
        <v>1627</v>
      </c>
      <c r="B1452" s="19" t="s">
        <v>1740</v>
      </c>
      <c r="C1452" s="20" t="s">
        <v>18</v>
      </c>
      <c r="D1452" s="20" t="s">
        <v>1741</v>
      </c>
      <c r="E1452" s="155" t="s">
        <v>1639</v>
      </c>
      <c r="F1452" s="155"/>
      <c r="G1452" s="21" t="s">
        <v>1640</v>
      </c>
      <c r="H1452" s="37">
        <v>1.3</v>
      </c>
      <c r="I1452" s="38">
        <v>26.04</v>
      </c>
      <c r="J1452" s="38">
        <v>33.85</v>
      </c>
    </row>
    <row r="1453" spans="1:10" ht="65.099999999999994" customHeight="1" x14ac:dyDescent="0.2">
      <c r="A1453" s="23" t="s">
        <v>1676</v>
      </c>
      <c r="B1453" s="22" t="s">
        <v>1742</v>
      </c>
      <c r="C1453" s="23" t="s">
        <v>1631</v>
      </c>
      <c r="D1453" s="23" t="s">
        <v>1743</v>
      </c>
      <c r="E1453" s="153" t="s">
        <v>1744</v>
      </c>
      <c r="F1453" s="153"/>
      <c r="G1453" s="24" t="s">
        <v>20</v>
      </c>
      <c r="H1453" s="39">
        <v>1.05</v>
      </c>
      <c r="I1453" s="40">
        <v>635.87</v>
      </c>
      <c r="J1453" s="40">
        <v>667.66</v>
      </c>
    </row>
    <row r="1454" spans="1:10" x14ac:dyDescent="0.2">
      <c r="A1454" s="41"/>
      <c r="B1454" s="41"/>
      <c r="C1454" s="41"/>
      <c r="D1454" s="41"/>
      <c r="E1454" s="41" t="s">
        <v>1692</v>
      </c>
      <c r="F1454" s="46">
        <v>35.590000000000003</v>
      </c>
      <c r="G1454" s="41" t="s">
        <v>1693</v>
      </c>
      <c r="H1454" s="46">
        <v>0</v>
      </c>
      <c r="I1454" s="41" t="s">
        <v>1694</v>
      </c>
      <c r="J1454" s="46">
        <v>35.590000000000003</v>
      </c>
    </row>
    <row r="1455" spans="1:10" ht="15" thickBot="1" x14ac:dyDescent="0.25">
      <c r="A1455" s="41"/>
      <c r="B1455" s="41"/>
      <c r="C1455" s="41"/>
      <c r="D1455" s="41"/>
      <c r="E1455" s="41" t="s">
        <v>1695</v>
      </c>
      <c r="F1455" s="46">
        <v>185.4</v>
      </c>
      <c r="G1455" s="41"/>
      <c r="H1455" s="152" t="s">
        <v>1696</v>
      </c>
      <c r="I1455" s="152"/>
      <c r="J1455" s="46">
        <v>900.71</v>
      </c>
    </row>
    <row r="1456" spans="1:10" ht="0.95" customHeight="1" thickTop="1" x14ac:dyDescent="0.2">
      <c r="A1456" s="42"/>
      <c r="B1456" s="42"/>
      <c r="C1456" s="42"/>
      <c r="D1456" s="42"/>
      <c r="E1456" s="42"/>
      <c r="F1456" s="42"/>
      <c r="G1456" s="42"/>
      <c r="H1456" s="42"/>
      <c r="I1456" s="42"/>
      <c r="J1456" s="42"/>
    </row>
    <row r="1457" spans="1:10" ht="18" customHeight="1" x14ac:dyDescent="0.2">
      <c r="A1457" s="17" t="s">
        <v>167</v>
      </c>
      <c r="B1457" s="16" t="s">
        <v>3</v>
      </c>
      <c r="C1457" s="17" t="s">
        <v>4</v>
      </c>
      <c r="D1457" s="17" t="s">
        <v>5</v>
      </c>
      <c r="E1457" s="151" t="s">
        <v>1547</v>
      </c>
      <c r="F1457" s="151"/>
      <c r="G1457" s="18" t="s">
        <v>6</v>
      </c>
      <c r="H1457" s="16" t="s">
        <v>7</v>
      </c>
      <c r="I1457" s="16" t="s">
        <v>8</v>
      </c>
      <c r="J1457" s="16" t="s">
        <v>10</v>
      </c>
    </row>
    <row r="1458" spans="1:10" ht="24" customHeight="1" x14ac:dyDescent="0.2">
      <c r="A1458" s="32" t="s">
        <v>1626</v>
      </c>
      <c r="B1458" s="33" t="s">
        <v>168</v>
      </c>
      <c r="C1458" s="32" t="s">
        <v>23</v>
      </c>
      <c r="D1458" s="32" t="s">
        <v>169</v>
      </c>
      <c r="E1458" s="154" t="s">
        <v>1551</v>
      </c>
      <c r="F1458" s="154"/>
      <c r="G1458" s="34" t="s">
        <v>29</v>
      </c>
      <c r="H1458" s="35">
        <v>1</v>
      </c>
      <c r="I1458" s="36">
        <v>139.79</v>
      </c>
      <c r="J1458" s="36">
        <v>139.79</v>
      </c>
    </row>
    <row r="1459" spans="1:10" ht="24" customHeight="1" x14ac:dyDescent="0.2">
      <c r="A1459" s="20" t="s">
        <v>1627</v>
      </c>
      <c r="B1459" s="19" t="s">
        <v>1662</v>
      </c>
      <c r="C1459" s="20" t="s">
        <v>18</v>
      </c>
      <c r="D1459" s="20" t="s">
        <v>1663</v>
      </c>
      <c r="E1459" s="155" t="s">
        <v>1639</v>
      </c>
      <c r="F1459" s="155"/>
      <c r="G1459" s="21" t="s">
        <v>1640</v>
      </c>
      <c r="H1459" s="37">
        <v>1.25</v>
      </c>
      <c r="I1459" s="38">
        <v>19.72</v>
      </c>
      <c r="J1459" s="38">
        <v>24.65</v>
      </c>
    </row>
    <row r="1460" spans="1:10" ht="24" customHeight="1" x14ac:dyDescent="0.2">
      <c r="A1460" s="20" t="s">
        <v>1627</v>
      </c>
      <c r="B1460" s="19" t="s">
        <v>1637</v>
      </c>
      <c r="C1460" s="20" t="s">
        <v>18</v>
      </c>
      <c r="D1460" s="20" t="s">
        <v>1638</v>
      </c>
      <c r="E1460" s="155" t="s">
        <v>1639</v>
      </c>
      <c r="F1460" s="155"/>
      <c r="G1460" s="21" t="s">
        <v>1640</v>
      </c>
      <c r="H1460" s="37">
        <v>1.25</v>
      </c>
      <c r="I1460" s="38">
        <v>24.01</v>
      </c>
      <c r="J1460" s="38">
        <v>30.01</v>
      </c>
    </row>
    <row r="1461" spans="1:10" ht="24" customHeight="1" x14ac:dyDescent="0.2">
      <c r="A1461" s="23" t="s">
        <v>1676</v>
      </c>
      <c r="B1461" s="22" t="s">
        <v>1745</v>
      </c>
      <c r="C1461" s="23" t="s">
        <v>1631</v>
      </c>
      <c r="D1461" s="23" t="s">
        <v>1746</v>
      </c>
      <c r="E1461" s="153" t="s">
        <v>1679</v>
      </c>
      <c r="F1461" s="153"/>
      <c r="G1461" s="24" t="s">
        <v>633</v>
      </c>
      <c r="H1461" s="39">
        <v>1</v>
      </c>
      <c r="I1461" s="40">
        <v>85.13</v>
      </c>
      <c r="J1461" s="40">
        <v>85.13</v>
      </c>
    </row>
    <row r="1462" spans="1:10" x14ac:dyDescent="0.2">
      <c r="A1462" s="41"/>
      <c r="B1462" s="41"/>
      <c r="C1462" s="41"/>
      <c r="D1462" s="41"/>
      <c r="E1462" s="41" t="s">
        <v>1692</v>
      </c>
      <c r="F1462" s="46">
        <v>39.89</v>
      </c>
      <c r="G1462" s="41" t="s">
        <v>1693</v>
      </c>
      <c r="H1462" s="46">
        <v>0</v>
      </c>
      <c r="I1462" s="41" t="s">
        <v>1694</v>
      </c>
      <c r="J1462" s="46">
        <v>39.89</v>
      </c>
    </row>
    <row r="1463" spans="1:10" ht="15" thickBot="1" x14ac:dyDescent="0.25">
      <c r="A1463" s="41"/>
      <c r="B1463" s="41"/>
      <c r="C1463" s="41"/>
      <c r="D1463" s="41"/>
      <c r="E1463" s="41" t="s">
        <v>1695</v>
      </c>
      <c r="F1463" s="46">
        <v>36.229999999999997</v>
      </c>
      <c r="G1463" s="41"/>
      <c r="H1463" s="152" t="s">
        <v>1696</v>
      </c>
      <c r="I1463" s="152"/>
      <c r="J1463" s="46">
        <v>176.02</v>
      </c>
    </row>
    <row r="1464" spans="1:10" ht="0.95" customHeight="1" thickTop="1" x14ac:dyDescent="0.2">
      <c r="A1464" s="42"/>
      <c r="B1464" s="42"/>
      <c r="C1464" s="42"/>
      <c r="D1464" s="42"/>
      <c r="E1464" s="42"/>
      <c r="F1464" s="42"/>
      <c r="G1464" s="42"/>
      <c r="H1464" s="42"/>
      <c r="I1464" s="42"/>
      <c r="J1464" s="42"/>
    </row>
    <row r="1465" spans="1:10" ht="18" customHeight="1" x14ac:dyDescent="0.2">
      <c r="A1465" s="17" t="s">
        <v>170</v>
      </c>
      <c r="B1465" s="16" t="s">
        <v>3</v>
      </c>
      <c r="C1465" s="17" t="s">
        <v>4</v>
      </c>
      <c r="D1465" s="17" t="s">
        <v>5</v>
      </c>
      <c r="E1465" s="151" t="s">
        <v>1547</v>
      </c>
      <c r="F1465" s="151"/>
      <c r="G1465" s="18" t="s">
        <v>6</v>
      </c>
      <c r="H1465" s="16" t="s">
        <v>7</v>
      </c>
      <c r="I1465" s="16" t="s">
        <v>8</v>
      </c>
      <c r="J1465" s="16" t="s">
        <v>10</v>
      </c>
    </row>
    <row r="1466" spans="1:10" ht="26.1" customHeight="1" x14ac:dyDescent="0.2">
      <c r="A1466" s="32" t="s">
        <v>1626</v>
      </c>
      <c r="B1466" s="33" t="s">
        <v>171</v>
      </c>
      <c r="C1466" s="32" t="s">
        <v>23</v>
      </c>
      <c r="D1466" s="32" t="s">
        <v>172</v>
      </c>
      <c r="E1466" s="154" t="s">
        <v>1551</v>
      </c>
      <c r="F1466" s="154"/>
      <c r="G1466" s="34" t="s">
        <v>173</v>
      </c>
      <c r="H1466" s="35">
        <v>1</v>
      </c>
      <c r="I1466" s="36">
        <v>132254.76999999999</v>
      </c>
      <c r="J1466" s="36">
        <v>132254.76999999999</v>
      </c>
    </row>
    <row r="1467" spans="1:10" ht="24" customHeight="1" x14ac:dyDescent="0.2">
      <c r="A1467" s="20" t="s">
        <v>1627</v>
      </c>
      <c r="B1467" s="19" t="s">
        <v>1662</v>
      </c>
      <c r="C1467" s="20" t="s">
        <v>18</v>
      </c>
      <c r="D1467" s="20" t="s">
        <v>1663</v>
      </c>
      <c r="E1467" s="155" t="s">
        <v>1639</v>
      </c>
      <c r="F1467" s="155"/>
      <c r="G1467" s="21" t="s">
        <v>1640</v>
      </c>
      <c r="H1467" s="37">
        <v>220</v>
      </c>
      <c r="I1467" s="38">
        <v>19.72</v>
      </c>
      <c r="J1467" s="38">
        <v>4338.3999999999996</v>
      </c>
    </row>
    <row r="1468" spans="1:10" ht="24" customHeight="1" x14ac:dyDescent="0.2">
      <c r="A1468" s="20" t="s">
        <v>1627</v>
      </c>
      <c r="B1468" s="19" t="s">
        <v>1697</v>
      </c>
      <c r="C1468" s="20" t="s">
        <v>18</v>
      </c>
      <c r="D1468" s="20" t="s">
        <v>1698</v>
      </c>
      <c r="E1468" s="155" t="s">
        <v>1639</v>
      </c>
      <c r="F1468" s="155"/>
      <c r="G1468" s="21" t="s">
        <v>1640</v>
      </c>
      <c r="H1468" s="37">
        <v>220</v>
      </c>
      <c r="I1468" s="38">
        <v>27.73</v>
      </c>
      <c r="J1468" s="38">
        <v>6100.6</v>
      </c>
    </row>
    <row r="1469" spans="1:10" ht="39" customHeight="1" x14ac:dyDescent="0.2">
      <c r="A1469" s="20" t="s">
        <v>1627</v>
      </c>
      <c r="B1469" s="19" t="s">
        <v>1747</v>
      </c>
      <c r="C1469" s="20" t="s">
        <v>18</v>
      </c>
      <c r="D1469" s="20" t="s">
        <v>1748</v>
      </c>
      <c r="E1469" s="155" t="s">
        <v>1574</v>
      </c>
      <c r="F1469" s="155"/>
      <c r="G1469" s="21" t="s">
        <v>25</v>
      </c>
      <c r="H1469" s="37">
        <v>115.5</v>
      </c>
      <c r="I1469" s="38">
        <v>246.05</v>
      </c>
      <c r="J1469" s="38">
        <v>28418.77</v>
      </c>
    </row>
    <row r="1470" spans="1:10" ht="26.1" customHeight="1" x14ac:dyDescent="0.2">
      <c r="A1470" s="23" t="s">
        <v>1676</v>
      </c>
      <c r="B1470" s="22" t="s">
        <v>1749</v>
      </c>
      <c r="C1470" s="23" t="s">
        <v>18</v>
      </c>
      <c r="D1470" s="23" t="s">
        <v>1750</v>
      </c>
      <c r="E1470" s="153" t="s">
        <v>1679</v>
      </c>
      <c r="F1470" s="153"/>
      <c r="G1470" s="24" t="s">
        <v>89</v>
      </c>
      <c r="H1470" s="39">
        <v>50</v>
      </c>
      <c r="I1470" s="40">
        <v>48.3</v>
      </c>
      <c r="J1470" s="40">
        <v>2415</v>
      </c>
    </row>
    <row r="1471" spans="1:10" ht="26.1" customHeight="1" x14ac:dyDescent="0.2">
      <c r="A1471" s="23" t="s">
        <v>1676</v>
      </c>
      <c r="B1471" s="22" t="s">
        <v>1751</v>
      </c>
      <c r="C1471" s="23" t="s">
        <v>1631</v>
      </c>
      <c r="D1471" s="23" t="s">
        <v>1752</v>
      </c>
      <c r="E1471" s="153" t="s">
        <v>1679</v>
      </c>
      <c r="F1471" s="153"/>
      <c r="G1471" s="24" t="s">
        <v>1729</v>
      </c>
      <c r="H1471" s="39">
        <v>1083.2</v>
      </c>
      <c r="I1471" s="40">
        <v>8.66</v>
      </c>
      <c r="J1471" s="40">
        <v>9380.51</v>
      </c>
    </row>
    <row r="1472" spans="1:10" ht="26.1" customHeight="1" x14ac:dyDescent="0.2">
      <c r="A1472" s="23" t="s">
        <v>1676</v>
      </c>
      <c r="B1472" s="22" t="s">
        <v>1753</v>
      </c>
      <c r="C1472" s="23" t="s">
        <v>1631</v>
      </c>
      <c r="D1472" s="23" t="s">
        <v>1754</v>
      </c>
      <c r="E1472" s="153" t="s">
        <v>1679</v>
      </c>
      <c r="F1472" s="153"/>
      <c r="G1472" s="24" t="s">
        <v>1729</v>
      </c>
      <c r="H1472" s="39">
        <v>5073.3999999999996</v>
      </c>
      <c r="I1472" s="40">
        <v>9.1199999999999992</v>
      </c>
      <c r="J1472" s="40">
        <v>46269.4</v>
      </c>
    </row>
    <row r="1473" spans="1:10" ht="26.1" customHeight="1" x14ac:dyDescent="0.2">
      <c r="A1473" s="23" t="s">
        <v>1676</v>
      </c>
      <c r="B1473" s="22" t="s">
        <v>1755</v>
      </c>
      <c r="C1473" s="23" t="s">
        <v>18</v>
      </c>
      <c r="D1473" s="23" t="s">
        <v>1756</v>
      </c>
      <c r="E1473" s="153" t="s">
        <v>1679</v>
      </c>
      <c r="F1473" s="153"/>
      <c r="G1473" s="24" t="s">
        <v>89</v>
      </c>
      <c r="H1473" s="39">
        <v>248.98</v>
      </c>
      <c r="I1473" s="40">
        <v>11.75</v>
      </c>
      <c r="J1473" s="40">
        <v>2925.51</v>
      </c>
    </row>
    <row r="1474" spans="1:10" ht="26.1" customHeight="1" x14ac:dyDescent="0.2">
      <c r="A1474" s="23" t="s">
        <v>1676</v>
      </c>
      <c r="B1474" s="22" t="s">
        <v>1757</v>
      </c>
      <c r="C1474" s="23" t="s">
        <v>1631</v>
      </c>
      <c r="D1474" s="23" t="s">
        <v>1758</v>
      </c>
      <c r="E1474" s="153" t="s">
        <v>1679</v>
      </c>
      <c r="F1474" s="153"/>
      <c r="G1474" s="24" t="s">
        <v>1729</v>
      </c>
      <c r="H1474" s="39">
        <v>3742.1</v>
      </c>
      <c r="I1474" s="40">
        <v>8.66</v>
      </c>
      <c r="J1474" s="40">
        <v>32406.58</v>
      </c>
    </row>
    <row r="1475" spans="1:10" x14ac:dyDescent="0.2">
      <c r="A1475" s="41"/>
      <c r="B1475" s="41"/>
      <c r="C1475" s="41"/>
      <c r="D1475" s="41"/>
      <c r="E1475" s="41" t="s">
        <v>1692</v>
      </c>
      <c r="F1475" s="46">
        <v>20886.580000000002</v>
      </c>
      <c r="G1475" s="41" t="s">
        <v>1693</v>
      </c>
      <c r="H1475" s="46">
        <v>0</v>
      </c>
      <c r="I1475" s="41" t="s">
        <v>1694</v>
      </c>
      <c r="J1475" s="46">
        <v>20886.580000000002</v>
      </c>
    </row>
    <row r="1476" spans="1:10" ht="15" thickBot="1" x14ac:dyDescent="0.25">
      <c r="A1476" s="41"/>
      <c r="B1476" s="41"/>
      <c r="C1476" s="41"/>
      <c r="D1476" s="41"/>
      <c r="E1476" s="41" t="s">
        <v>1695</v>
      </c>
      <c r="F1476" s="46">
        <v>34280.43</v>
      </c>
      <c r="G1476" s="41"/>
      <c r="H1476" s="152" t="s">
        <v>1696</v>
      </c>
      <c r="I1476" s="152"/>
      <c r="J1476" s="46">
        <v>166535.20000000001</v>
      </c>
    </row>
    <row r="1477" spans="1:10" ht="0.95" customHeight="1" thickTop="1" x14ac:dyDescent="0.2">
      <c r="A1477" s="42"/>
      <c r="B1477" s="42"/>
      <c r="C1477" s="42"/>
      <c r="D1477" s="42"/>
      <c r="E1477" s="42"/>
      <c r="F1477" s="42"/>
      <c r="G1477" s="42"/>
      <c r="H1477" s="42"/>
      <c r="I1477" s="42"/>
      <c r="J1477" s="42"/>
    </row>
    <row r="1478" spans="1:10" ht="18" customHeight="1" x14ac:dyDescent="0.2">
      <c r="A1478" s="17" t="s">
        <v>174</v>
      </c>
      <c r="B1478" s="16" t="s">
        <v>3</v>
      </c>
      <c r="C1478" s="17" t="s">
        <v>4</v>
      </c>
      <c r="D1478" s="17" t="s">
        <v>5</v>
      </c>
      <c r="E1478" s="151" t="s">
        <v>1547</v>
      </c>
      <c r="F1478" s="151"/>
      <c r="G1478" s="18" t="s">
        <v>6</v>
      </c>
      <c r="H1478" s="16" t="s">
        <v>7</v>
      </c>
      <c r="I1478" s="16" t="s">
        <v>8</v>
      </c>
      <c r="J1478" s="16" t="s">
        <v>10</v>
      </c>
    </row>
    <row r="1479" spans="1:10" ht="65.099999999999994" customHeight="1" x14ac:dyDescent="0.2">
      <c r="A1479" s="32" t="s">
        <v>1626</v>
      </c>
      <c r="B1479" s="33" t="s">
        <v>175</v>
      </c>
      <c r="C1479" s="32" t="s">
        <v>23</v>
      </c>
      <c r="D1479" s="32" t="s">
        <v>176</v>
      </c>
      <c r="E1479" s="154" t="s">
        <v>1576</v>
      </c>
      <c r="F1479" s="154"/>
      <c r="G1479" s="34" t="s">
        <v>25</v>
      </c>
      <c r="H1479" s="35">
        <v>1</v>
      </c>
      <c r="I1479" s="36">
        <v>7726.99</v>
      </c>
      <c r="J1479" s="36">
        <v>7726.99</v>
      </c>
    </row>
    <row r="1480" spans="1:10" ht="39" customHeight="1" x14ac:dyDescent="0.2">
      <c r="A1480" s="20" t="s">
        <v>1627</v>
      </c>
      <c r="B1480" s="19" t="s">
        <v>1759</v>
      </c>
      <c r="C1480" s="20" t="s">
        <v>18</v>
      </c>
      <c r="D1480" s="20" t="s">
        <v>1760</v>
      </c>
      <c r="E1480" s="155" t="s">
        <v>1636</v>
      </c>
      <c r="F1480" s="155"/>
      <c r="G1480" s="21" t="s">
        <v>37</v>
      </c>
      <c r="H1480" s="37">
        <v>1</v>
      </c>
      <c r="I1480" s="38">
        <v>619.62</v>
      </c>
      <c r="J1480" s="38">
        <v>619.62</v>
      </c>
    </row>
    <row r="1481" spans="1:10" ht="24" customHeight="1" x14ac:dyDescent="0.2">
      <c r="A1481" s="20" t="s">
        <v>1627</v>
      </c>
      <c r="B1481" s="19" t="s">
        <v>1662</v>
      </c>
      <c r="C1481" s="20" t="s">
        <v>18</v>
      </c>
      <c r="D1481" s="20" t="s">
        <v>1663</v>
      </c>
      <c r="E1481" s="155" t="s">
        <v>1639</v>
      </c>
      <c r="F1481" s="155"/>
      <c r="G1481" s="21" t="s">
        <v>1640</v>
      </c>
      <c r="H1481" s="37">
        <v>16</v>
      </c>
      <c r="I1481" s="38">
        <v>19.72</v>
      </c>
      <c r="J1481" s="38">
        <v>315.52</v>
      </c>
    </row>
    <row r="1482" spans="1:10" ht="39" customHeight="1" x14ac:dyDescent="0.2">
      <c r="A1482" s="20" t="s">
        <v>1627</v>
      </c>
      <c r="B1482" s="19" t="s">
        <v>1761</v>
      </c>
      <c r="C1482" s="20" t="s">
        <v>18</v>
      </c>
      <c r="D1482" s="20" t="s">
        <v>1762</v>
      </c>
      <c r="E1482" s="155" t="s">
        <v>1763</v>
      </c>
      <c r="F1482" s="155"/>
      <c r="G1482" s="21" t="s">
        <v>20</v>
      </c>
      <c r="H1482" s="37">
        <v>18</v>
      </c>
      <c r="I1482" s="38">
        <v>49.35</v>
      </c>
      <c r="J1482" s="38">
        <v>888.3</v>
      </c>
    </row>
    <row r="1483" spans="1:10" ht="24" customHeight="1" x14ac:dyDescent="0.2">
      <c r="A1483" s="20" t="s">
        <v>1627</v>
      </c>
      <c r="B1483" s="19" t="s">
        <v>1697</v>
      </c>
      <c r="C1483" s="20" t="s">
        <v>18</v>
      </c>
      <c r="D1483" s="20" t="s">
        <v>1698</v>
      </c>
      <c r="E1483" s="155" t="s">
        <v>1639</v>
      </c>
      <c r="F1483" s="155"/>
      <c r="G1483" s="21" t="s">
        <v>1640</v>
      </c>
      <c r="H1483" s="37">
        <v>16</v>
      </c>
      <c r="I1483" s="38">
        <v>27.73</v>
      </c>
      <c r="J1483" s="38">
        <v>443.68</v>
      </c>
    </row>
    <row r="1484" spans="1:10" ht="39" customHeight="1" x14ac:dyDescent="0.2">
      <c r="A1484" s="20" t="s">
        <v>1627</v>
      </c>
      <c r="B1484" s="19" t="s">
        <v>91</v>
      </c>
      <c r="C1484" s="20" t="s">
        <v>18</v>
      </c>
      <c r="D1484" s="20" t="s">
        <v>92</v>
      </c>
      <c r="E1484" s="155" t="s">
        <v>1567</v>
      </c>
      <c r="F1484" s="155"/>
      <c r="G1484" s="21" t="s">
        <v>89</v>
      </c>
      <c r="H1484" s="37">
        <v>9.5</v>
      </c>
      <c r="I1484" s="38">
        <v>14.4</v>
      </c>
      <c r="J1484" s="38">
        <v>136.80000000000001</v>
      </c>
    </row>
    <row r="1485" spans="1:10" ht="26.1" customHeight="1" x14ac:dyDescent="0.2">
      <c r="A1485" s="20" t="s">
        <v>1627</v>
      </c>
      <c r="B1485" s="19" t="s">
        <v>1764</v>
      </c>
      <c r="C1485" s="20" t="s">
        <v>18</v>
      </c>
      <c r="D1485" s="20" t="s">
        <v>1765</v>
      </c>
      <c r="E1485" s="155" t="s">
        <v>1567</v>
      </c>
      <c r="F1485" s="155"/>
      <c r="G1485" s="21" t="s">
        <v>89</v>
      </c>
      <c r="H1485" s="37">
        <v>7.9</v>
      </c>
      <c r="I1485" s="38">
        <v>20.47</v>
      </c>
      <c r="J1485" s="38">
        <v>161.71</v>
      </c>
    </row>
    <row r="1486" spans="1:10" ht="39" customHeight="1" x14ac:dyDescent="0.2">
      <c r="A1486" s="23" t="s">
        <v>1676</v>
      </c>
      <c r="B1486" s="22" t="s">
        <v>1766</v>
      </c>
      <c r="C1486" s="23" t="s">
        <v>18</v>
      </c>
      <c r="D1486" s="23" t="s">
        <v>1767</v>
      </c>
      <c r="E1486" s="153" t="s">
        <v>1679</v>
      </c>
      <c r="F1486" s="153"/>
      <c r="G1486" s="24" t="s">
        <v>89</v>
      </c>
      <c r="H1486" s="39">
        <v>596</v>
      </c>
      <c r="I1486" s="40">
        <v>8.66</v>
      </c>
      <c r="J1486" s="40">
        <v>5161.3599999999997</v>
      </c>
    </row>
    <row r="1487" spans="1:10" x14ac:dyDescent="0.2">
      <c r="A1487" s="41"/>
      <c r="B1487" s="41"/>
      <c r="C1487" s="41"/>
      <c r="D1487" s="41"/>
      <c r="E1487" s="41" t="s">
        <v>1692</v>
      </c>
      <c r="F1487" s="46">
        <v>1174.3</v>
      </c>
      <c r="G1487" s="41" t="s">
        <v>1693</v>
      </c>
      <c r="H1487" s="46">
        <v>0</v>
      </c>
      <c r="I1487" s="41" t="s">
        <v>1694</v>
      </c>
      <c r="J1487" s="46">
        <v>1174.3</v>
      </c>
    </row>
    <row r="1488" spans="1:10" ht="15" thickBot="1" x14ac:dyDescent="0.25">
      <c r="A1488" s="41"/>
      <c r="B1488" s="41"/>
      <c r="C1488" s="41"/>
      <c r="D1488" s="41"/>
      <c r="E1488" s="41" t="s">
        <v>1695</v>
      </c>
      <c r="F1488" s="46">
        <v>2002.83</v>
      </c>
      <c r="G1488" s="41"/>
      <c r="H1488" s="152" t="s">
        <v>1696</v>
      </c>
      <c r="I1488" s="152"/>
      <c r="J1488" s="46">
        <v>9729.82</v>
      </c>
    </row>
    <row r="1489" spans="1:10" ht="0.95" customHeight="1" thickTop="1" x14ac:dyDescent="0.2">
      <c r="A1489" s="42"/>
      <c r="B1489" s="42"/>
      <c r="C1489" s="42"/>
      <c r="D1489" s="42"/>
      <c r="E1489" s="42"/>
      <c r="F1489" s="42"/>
      <c r="G1489" s="42"/>
      <c r="H1489" s="42"/>
      <c r="I1489" s="42"/>
      <c r="J1489" s="42"/>
    </row>
    <row r="1490" spans="1:10" ht="18" customHeight="1" x14ac:dyDescent="0.2">
      <c r="A1490" s="17" t="s">
        <v>177</v>
      </c>
      <c r="B1490" s="16" t="s">
        <v>3</v>
      </c>
      <c r="C1490" s="17" t="s">
        <v>4</v>
      </c>
      <c r="D1490" s="17" t="s">
        <v>5</v>
      </c>
      <c r="E1490" s="151" t="s">
        <v>1547</v>
      </c>
      <c r="F1490" s="151"/>
      <c r="G1490" s="18" t="s">
        <v>6</v>
      </c>
      <c r="H1490" s="16" t="s">
        <v>7</v>
      </c>
      <c r="I1490" s="16" t="s">
        <v>8</v>
      </c>
      <c r="J1490" s="16" t="s">
        <v>10</v>
      </c>
    </row>
    <row r="1491" spans="1:10" ht="51.95" customHeight="1" x14ac:dyDescent="0.2">
      <c r="A1491" s="32" t="s">
        <v>1626</v>
      </c>
      <c r="B1491" s="33" t="s">
        <v>178</v>
      </c>
      <c r="C1491" s="32" t="s">
        <v>23</v>
      </c>
      <c r="D1491" s="32" t="s">
        <v>179</v>
      </c>
      <c r="E1491" s="154">
        <v>140</v>
      </c>
      <c r="F1491" s="154"/>
      <c r="G1491" s="34" t="s">
        <v>20</v>
      </c>
      <c r="H1491" s="35">
        <v>1</v>
      </c>
      <c r="I1491" s="36">
        <v>144.44999999999999</v>
      </c>
      <c r="J1491" s="36">
        <v>144.44999999999999</v>
      </c>
    </row>
    <row r="1492" spans="1:10" ht="26.1" customHeight="1" x14ac:dyDescent="0.2">
      <c r="A1492" s="20" t="s">
        <v>1627</v>
      </c>
      <c r="B1492" s="19" t="s">
        <v>1768</v>
      </c>
      <c r="C1492" s="20" t="s">
        <v>18</v>
      </c>
      <c r="D1492" s="20" t="s">
        <v>1769</v>
      </c>
      <c r="E1492" s="155" t="s">
        <v>1639</v>
      </c>
      <c r="F1492" s="155"/>
      <c r="G1492" s="21" t="s">
        <v>1640</v>
      </c>
      <c r="H1492" s="37">
        <v>1.6</v>
      </c>
      <c r="I1492" s="38">
        <v>23.2</v>
      </c>
      <c r="J1492" s="38">
        <v>37.119999999999997</v>
      </c>
    </row>
    <row r="1493" spans="1:10" ht="24" customHeight="1" x14ac:dyDescent="0.2">
      <c r="A1493" s="20" t="s">
        <v>1627</v>
      </c>
      <c r="B1493" s="19" t="s">
        <v>1662</v>
      </c>
      <c r="C1493" s="20" t="s">
        <v>18</v>
      </c>
      <c r="D1493" s="20" t="s">
        <v>1663</v>
      </c>
      <c r="E1493" s="155" t="s">
        <v>1639</v>
      </c>
      <c r="F1493" s="155"/>
      <c r="G1493" s="21" t="s">
        <v>1640</v>
      </c>
      <c r="H1493" s="37">
        <v>1.6</v>
      </c>
      <c r="I1493" s="38">
        <v>19.72</v>
      </c>
      <c r="J1493" s="38">
        <v>31.55</v>
      </c>
    </row>
    <row r="1494" spans="1:10" ht="26.1" customHeight="1" x14ac:dyDescent="0.2">
      <c r="A1494" s="23" t="s">
        <v>1676</v>
      </c>
      <c r="B1494" s="22" t="s">
        <v>1770</v>
      </c>
      <c r="C1494" s="23" t="s">
        <v>1631</v>
      </c>
      <c r="D1494" s="23" t="s">
        <v>1771</v>
      </c>
      <c r="E1494" s="153" t="s">
        <v>1679</v>
      </c>
      <c r="F1494" s="153"/>
      <c r="G1494" s="24" t="s">
        <v>61</v>
      </c>
      <c r="H1494" s="39">
        <v>10</v>
      </c>
      <c r="I1494" s="40">
        <v>2.16</v>
      </c>
      <c r="J1494" s="40">
        <v>21.6</v>
      </c>
    </row>
    <row r="1495" spans="1:10" ht="26.1" customHeight="1" x14ac:dyDescent="0.2">
      <c r="A1495" s="23" t="s">
        <v>1676</v>
      </c>
      <c r="B1495" s="22" t="s">
        <v>1772</v>
      </c>
      <c r="C1495" s="23" t="s">
        <v>18</v>
      </c>
      <c r="D1495" s="23" t="s">
        <v>1773</v>
      </c>
      <c r="E1495" s="153" t="s">
        <v>1679</v>
      </c>
      <c r="F1495" s="153"/>
      <c r="G1495" s="24" t="s">
        <v>1774</v>
      </c>
      <c r="H1495" s="39">
        <v>0.57599999999999996</v>
      </c>
      <c r="I1495" s="40">
        <v>39.880000000000003</v>
      </c>
      <c r="J1495" s="40">
        <v>22.97</v>
      </c>
    </row>
    <row r="1496" spans="1:10" ht="24" customHeight="1" x14ac:dyDescent="0.2">
      <c r="A1496" s="23" t="s">
        <v>1676</v>
      </c>
      <c r="B1496" s="22" t="s">
        <v>1775</v>
      </c>
      <c r="C1496" s="23" t="s">
        <v>1631</v>
      </c>
      <c r="D1496" s="23" t="s">
        <v>1776</v>
      </c>
      <c r="E1496" s="153" t="s">
        <v>1679</v>
      </c>
      <c r="F1496" s="153"/>
      <c r="G1496" s="24" t="s">
        <v>633</v>
      </c>
      <c r="H1496" s="39">
        <v>1.1000000000000001</v>
      </c>
      <c r="I1496" s="40">
        <v>28.38</v>
      </c>
      <c r="J1496" s="40">
        <v>31.21</v>
      </c>
    </row>
    <row r="1497" spans="1:10" x14ac:dyDescent="0.2">
      <c r="A1497" s="41"/>
      <c r="B1497" s="41"/>
      <c r="C1497" s="41"/>
      <c r="D1497" s="41"/>
      <c r="E1497" s="41" t="s">
        <v>1692</v>
      </c>
      <c r="F1497" s="46">
        <v>49.77</v>
      </c>
      <c r="G1497" s="41" t="s">
        <v>1693</v>
      </c>
      <c r="H1497" s="46">
        <v>0</v>
      </c>
      <c r="I1497" s="41" t="s">
        <v>1694</v>
      </c>
      <c r="J1497" s="46">
        <v>49.77</v>
      </c>
    </row>
    <row r="1498" spans="1:10" ht="15" thickBot="1" x14ac:dyDescent="0.25">
      <c r="A1498" s="41"/>
      <c r="B1498" s="41"/>
      <c r="C1498" s="41"/>
      <c r="D1498" s="41"/>
      <c r="E1498" s="41" t="s">
        <v>1695</v>
      </c>
      <c r="F1498" s="46">
        <v>37.44</v>
      </c>
      <c r="G1498" s="41"/>
      <c r="H1498" s="152" t="s">
        <v>1696</v>
      </c>
      <c r="I1498" s="152"/>
      <c r="J1498" s="46">
        <v>181.89</v>
      </c>
    </row>
    <row r="1499" spans="1:10" ht="0.95" customHeight="1" thickTop="1" x14ac:dyDescent="0.2">
      <c r="A1499" s="42"/>
      <c r="B1499" s="42"/>
      <c r="C1499" s="42"/>
      <c r="D1499" s="42"/>
      <c r="E1499" s="42"/>
      <c r="F1499" s="42"/>
      <c r="G1499" s="42"/>
      <c r="H1499" s="42"/>
      <c r="I1499" s="42"/>
      <c r="J1499" s="42"/>
    </row>
    <row r="1500" spans="1:10" ht="18" customHeight="1" x14ac:dyDescent="0.2">
      <c r="A1500" s="17" t="s">
        <v>219</v>
      </c>
      <c r="B1500" s="16" t="s">
        <v>3</v>
      </c>
      <c r="C1500" s="17" t="s">
        <v>4</v>
      </c>
      <c r="D1500" s="17" t="s">
        <v>5</v>
      </c>
      <c r="E1500" s="151" t="s">
        <v>1547</v>
      </c>
      <c r="F1500" s="151"/>
      <c r="G1500" s="18" t="s">
        <v>6</v>
      </c>
      <c r="H1500" s="16" t="s">
        <v>7</v>
      </c>
      <c r="I1500" s="16" t="s">
        <v>8</v>
      </c>
      <c r="J1500" s="16" t="s">
        <v>10</v>
      </c>
    </row>
    <row r="1501" spans="1:10" ht="24" customHeight="1" x14ac:dyDescent="0.2">
      <c r="A1501" s="32" t="s">
        <v>1626</v>
      </c>
      <c r="B1501" s="33" t="s">
        <v>220</v>
      </c>
      <c r="C1501" s="32" t="s">
        <v>23</v>
      </c>
      <c r="D1501" s="32" t="s">
        <v>221</v>
      </c>
      <c r="E1501" s="154">
        <v>331</v>
      </c>
      <c r="F1501" s="154"/>
      <c r="G1501" s="34" t="s">
        <v>37</v>
      </c>
      <c r="H1501" s="35">
        <v>1</v>
      </c>
      <c r="I1501" s="36">
        <v>142.28</v>
      </c>
      <c r="J1501" s="36">
        <v>142.28</v>
      </c>
    </row>
    <row r="1502" spans="1:10" ht="26.1" customHeight="1" x14ac:dyDescent="0.2">
      <c r="A1502" s="20" t="s">
        <v>1627</v>
      </c>
      <c r="B1502" s="19" t="s">
        <v>1777</v>
      </c>
      <c r="C1502" s="20" t="s">
        <v>1631</v>
      </c>
      <c r="D1502" s="20" t="s">
        <v>1778</v>
      </c>
      <c r="E1502" s="155" t="s">
        <v>1779</v>
      </c>
      <c r="F1502" s="155"/>
      <c r="G1502" s="21" t="s">
        <v>1780</v>
      </c>
      <c r="H1502" s="37">
        <v>15</v>
      </c>
      <c r="I1502" s="38">
        <v>0.78952061142359675</v>
      </c>
      <c r="J1502" s="38">
        <v>11.84</v>
      </c>
    </row>
    <row r="1503" spans="1:10" ht="24" customHeight="1" x14ac:dyDescent="0.2">
      <c r="A1503" s="20" t="s">
        <v>1627</v>
      </c>
      <c r="B1503" s="19" t="s">
        <v>1781</v>
      </c>
      <c r="C1503" s="20" t="s">
        <v>1631</v>
      </c>
      <c r="D1503" s="20" t="s">
        <v>1782</v>
      </c>
      <c r="E1503" s="155" t="s">
        <v>1783</v>
      </c>
      <c r="F1503" s="155"/>
      <c r="G1503" s="21" t="s">
        <v>1784</v>
      </c>
      <c r="H1503" s="37">
        <v>1</v>
      </c>
      <c r="I1503" s="38">
        <v>3.86</v>
      </c>
      <c r="J1503" s="38">
        <v>3.86</v>
      </c>
    </row>
    <row r="1504" spans="1:10" ht="26.1" customHeight="1" x14ac:dyDescent="0.2">
      <c r="A1504" s="23" t="s">
        <v>1676</v>
      </c>
      <c r="B1504" s="22" t="s">
        <v>1785</v>
      </c>
      <c r="C1504" s="23" t="s">
        <v>1631</v>
      </c>
      <c r="D1504" s="23" t="s">
        <v>1786</v>
      </c>
      <c r="E1504" s="153" t="s">
        <v>1679</v>
      </c>
      <c r="F1504" s="153"/>
      <c r="G1504" s="24" t="s">
        <v>37</v>
      </c>
      <c r="H1504" s="39">
        <v>1.1200000000000001</v>
      </c>
      <c r="I1504" s="40">
        <v>100</v>
      </c>
      <c r="J1504" s="40">
        <v>112</v>
      </c>
    </row>
    <row r="1505" spans="1:10" ht="24" customHeight="1" x14ac:dyDescent="0.2">
      <c r="A1505" s="23" t="s">
        <v>1676</v>
      </c>
      <c r="B1505" s="22" t="s">
        <v>1787</v>
      </c>
      <c r="C1505" s="23" t="s">
        <v>1631</v>
      </c>
      <c r="D1505" s="23" t="s">
        <v>1788</v>
      </c>
      <c r="E1505" s="153" t="s">
        <v>1789</v>
      </c>
      <c r="F1505" s="153"/>
      <c r="G1505" s="24" t="s">
        <v>1784</v>
      </c>
      <c r="H1505" s="39">
        <v>1</v>
      </c>
      <c r="I1505" s="40">
        <v>14.58</v>
      </c>
      <c r="J1505" s="40">
        <v>14.58</v>
      </c>
    </row>
    <row r="1506" spans="1:10" x14ac:dyDescent="0.2">
      <c r="A1506" s="41"/>
      <c r="B1506" s="41"/>
      <c r="C1506" s="41"/>
      <c r="D1506" s="41"/>
      <c r="E1506" s="41" t="s">
        <v>1692</v>
      </c>
      <c r="F1506" s="46">
        <v>14.58</v>
      </c>
      <c r="G1506" s="41" t="s">
        <v>1693</v>
      </c>
      <c r="H1506" s="46">
        <v>0</v>
      </c>
      <c r="I1506" s="41" t="s">
        <v>1694</v>
      </c>
      <c r="J1506" s="46">
        <v>14.58</v>
      </c>
    </row>
    <row r="1507" spans="1:10" ht="15" thickBot="1" x14ac:dyDescent="0.25">
      <c r="A1507" s="41"/>
      <c r="B1507" s="41"/>
      <c r="C1507" s="41"/>
      <c r="D1507" s="41"/>
      <c r="E1507" s="41" t="s">
        <v>1695</v>
      </c>
      <c r="F1507" s="46">
        <v>36.869999999999997</v>
      </c>
      <c r="G1507" s="41"/>
      <c r="H1507" s="152" t="s">
        <v>1696</v>
      </c>
      <c r="I1507" s="152"/>
      <c r="J1507" s="46">
        <v>179.15</v>
      </c>
    </row>
    <row r="1508" spans="1:10" ht="0.95" customHeight="1" thickTop="1" x14ac:dyDescent="0.2">
      <c r="A1508" s="42"/>
      <c r="B1508" s="42"/>
      <c r="C1508" s="42"/>
      <c r="D1508" s="42"/>
      <c r="E1508" s="42"/>
      <c r="F1508" s="42"/>
      <c r="G1508" s="42"/>
      <c r="H1508" s="42"/>
      <c r="I1508" s="42"/>
      <c r="J1508" s="42"/>
    </row>
    <row r="1509" spans="1:10" ht="18" customHeight="1" x14ac:dyDescent="0.2">
      <c r="A1509" s="17" t="s">
        <v>247</v>
      </c>
      <c r="B1509" s="16" t="s">
        <v>3</v>
      </c>
      <c r="C1509" s="17" t="s">
        <v>4</v>
      </c>
      <c r="D1509" s="17" t="s">
        <v>5</v>
      </c>
      <c r="E1509" s="151" t="s">
        <v>1547</v>
      </c>
      <c r="F1509" s="151"/>
      <c r="G1509" s="18" t="s">
        <v>6</v>
      </c>
      <c r="H1509" s="16" t="s">
        <v>7</v>
      </c>
      <c r="I1509" s="16" t="s">
        <v>8</v>
      </c>
      <c r="J1509" s="16" t="s">
        <v>10</v>
      </c>
    </row>
    <row r="1510" spans="1:10" ht="51.95" customHeight="1" x14ac:dyDescent="0.2">
      <c r="A1510" s="32" t="s">
        <v>1626</v>
      </c>
      <c r="B1510" s="33" t="s">
        <v>248</v>
      </c>
      <c r="C1510" s="32" t="s">
        <v>23</v>
      </c>
      <c r="D1510" s="32" t="s">
        <v>249</v>
      </c>
      <c r="E1510" s="154" t="s">
        <v>1568</v>
      </c>
      <c r="F1510" s="154"/>
      <c r="G1510" s="34" t="s">
        <v>25</v>
      </c>
      <c r="H1510" s="35">
        <v>1</v>
      </c>
      <c r="I1510" s="36">
        <v>1366.37</v>
      </c>
      <c r="J1510" s="36">
        <v>1366.37</v>
      </c>
    </row>
    <row r="1511" spans="1:10" ht="39" customHeight="1" x14ac:dyDescent="0.2">
      <c r="A1511" s="20" t="s">
        <v>1627</v>
      </c>
      <c r="B1511" s="19" t="s">
        <v>1066</v>
      </c>
      <c r="C1511" s="20" t="s">
        <v>18</v>
      </c>
      <c r="D1511" s="20" t="s">
        <v>1067</v>
      </c>
      <c r="E1511" s="155" t="s">
        <v>1603</v>
      </c>
      <c r="F1511" s="155"/>
      <c r="G1511" s="21" t="s">
        <v>20</v>
      </c>
      <c r="H1511" s="37">
        <v>3.78</v>
      </c>
      <c r="I1511" s="38">
        <v>16.170000000000002</v>
      </c>
      <c r="J1511" s="38">
        <v>61.12</v>
      </c>
    </row>
    <row r="1512" spans="1:10" ht="26.1" customHeight="1" x14ac:dyDescent="0.2">
      <c r="A1512" s="20" t="s">
        <v>1627</v>
      </c>
      <c r="B1512" s="19" t="s">
        <v>1768</v>
      </c>
      <c r="C1512" s="20" t="s">
        <v>18</v>
      </c>
      <c r="D1512" s="20" t="s">
        <v>1769</v>
      </c>
      <c r="E1512" s="155" t="s">
        <v>1639</v>
      </c>
      <c r="F1512" s="155"/>
      <c r="G1512" s="21" t="s">
        <v>1640</v>
      </c>
      <c r="H1512" s="37">
        <v>2.3279999999999998</v>
      </c>
      <c r="I1512" s="38">
        <v>23.2</v>
      </c>
      <c r="J1512" s="38">
        <v>54</v>
      </c>
    </row>
    <row r="1513" spans="1:10" ht="24" customHeight="1" x14ac:dyDescent="0.2">
      <c r="A1513" s="20" t="s">
        <v>1627</v>
      </c>
      <c r="B1513" s="19" t="s">
        <v>1662</v>
      </c>
      <c r="C1513" s="20" t="s">
        <v>18</v>
      </c>
      <c r="D1513" s="20" t="s">
        <v>1663</v>
      </c>
      <c r="E1513" s="155" t="s">
        <v>1639</v>
      </c>
      <c r="F1513" s="155"/>
      <c r="G1513" s="21" t="s">
        <v>1640</v>
      </c>
      <c r="H1513" s="37">
        <v>1.1639999999999999</v>
      </c>
      <c r="I1513" s="38">
        <v>19.72</v>
      </c>
      <c r="J1513" s="38">
        <v>22.95</v>
      </c>
    </row>
    <row r="1514" spans="1:10" ht="39" customHeight="1" x14ac:dyDescent="0.2">
      <c r="A1514" s="23" t="s">
        <v>1676</v>
      </c>
      <c r="B1514" s="22" t="s">
        <v>1790</v>
      </c>
      <c r="C1514" s="23" t="s">
        <v>18</v>
      </c>
      <c r="D1514" s="23" t="s">
        <v>1791</v>
      </c>
      <c r="E1514" s="153" t="s">
        <v>1679</v>
      </c>
      <c r="F1514" s="153"/>
      <c r="G1514" s="24" t="s">
        <v>25</v>
      </c>
      <c r="H1514" s="39">
        <v>3</v>
      </c>
      <c r="I1514" s="40">
        <v>15.09</v>
      </c>
      <c r="J1514" s="40">
        <v>45.27</v>
      </c>
    </row>
    <row r="1515" spans="1:10" ht="65.099999999999994" customHeight="1" x14ac:dyDescent="0.2">
      <c r="A1515" s="23" t="s">
        <v>1676</v>
      </c>
      <c r="B1515" s="22" t="s">
        <v>1792</v>
      </c>
      <c r="C1515" s="23" t="s">
        <v>18</v>
      </c>
      <c r="D1515" s="23" t="s">
        <v>1793</v>
      </c>
      <c r="E1515" s="153" t="s">
        <v>1679</v>
      </c>
      <c r="F1515" s="153"/>
      <c r="G1515" s="24" t="s">
        <v>1794</v>
      </c>
      <c r="H1515" s="39">
        <v>1</v>
      </c>
      <c r="I1515" s="40">
        <v>103.37</v>
      </c>
      <c r="J1515" s="40">
        <v>103.37</v>
      </c>
    </row>
    <row r="1516" spans="1:10" ht="26.1" customHeight="1" x14ac:dyDescent="0.2">
      <c r="A1516" s="23" t="s">
        <v>1676</v>
      </c>
      <c r="B1516" s="22" t="s">
        <v>1795</v>
      </c>
      <c r="C1516" s="23" t="s">
        <v>18</v>
      </c>
      <c r="D1516" s="23" t="s">
        <v>1796</v>
      </c>
      <c r="E1516" s="153" t="s">
        <v>1679</v>
      </c>
      <c r="F1516" s="153"/>
      <c r="G1516" s="24" t="s">
        <v>20</v>
      </c>
      <c r="H1516" s="39">
        <v>0.36</v>
      </c>
      <c r="I1516" s="40">
        <v>987.37</v>
      </c>
      <c r="J1516" s="40">
        <v>355.45</v>
      </c>
    </row>
    <row r="1517" spans="1:10" ht="26.1" customHeight="1" x14ac:dyDescent="0.2">
      <c r="A1517" s="23" t="s">
        <v>1676</v>
      </c>
      <c r="B1517" s="22" t="s">
        <v>1797</v>
      </c>
      <c r="C1517" s="23" t="s">
        <v>18</v>
      </c>
      <c r="D1517" s="23" t="s">
        <v>1798</v>
      </c>
      <c r="E1517" s="153" t="s">
        <v>1679</v>
      </c>
      <c r="F1517" s="153"/>
      <c r="G1517" s="24" t="s">
        <v>25</v>
      </c>
      <c r="H1517" s="39">
        <v>1</v>
      </c>
      <c r="I1517" s="40">
        <v>190.81</v>
      </c>
      <c r="J1517" s="40">
        <v>190.81</v>
      </c>
    </row>
    <row r="1518" spans="1:10" ht="26.1" customHeight="1" x14ac:dyDescent="0.2">
      <c r="A1518" s="23" t="s">
        <v>1676</v>
      </c>
      <c r="B1518" s="22" t="s">
        <v>1799</v>
      </c>
      <c r="C1518" s="23" t="s">
        <v>18</v>
      </c>
      <c r="D1518" s="23" t="s">
        <v>1800</v>
      </c>
      <c r="E1518" s="153" t="s">
        <v>1679</v>
      </c>
      <c r="F1518" s="153"/>
      <c r="G1518" s="24" t="s">
        <v>25</v>
      </c>
      <c r="H1518" s="39">
        <v>19.8</v>
      </c>
      <c r="I1518" s="40">
        <v>0.08</v>
      </c>
      <c r="J1518" s="40">
        <v>1.58</v>
      </c>
    </row>
    <row r="1519" spans="1:10" ht="51.95" customHeight="1" x14ac:dyDescent="0.2">
      <c r="A1519" s="23" t="s">
        <v>1676</v>
      </c>
      <c r="B1519" s="22" t="s">
        <v>1801</v>
      </c>
      <c r="C1519" s="23" t="s">
        <v>18</v>
      </c>
      <c r="D1519" s="23" t="s">
        <v>1802</v>
      </c>
      <c r="E1519" s="153" t="s">
        <v>1679</v>
      </c>
      <c r="F1519" s="153"/>
      <c r="G1519" s="24" t="s">
        <v>25</v>
      </c>
      <c r="H1519" s="39">
        <v>1</v>
      </c>
      <c r="I1519" s="40">
        <v>531.82000000000005</v>
      </c>
      <c r="J1519" s="40">
        <v>531.82000000000005</v>
      </c>
    </row>
    <row r="1520" spans="1:10" x14ac:dyDescent="0.2">
      <c r="A1520" s="41"/>
      <c r="B1520" s="41"/>
      <c r="C1520" s="41"/>
      <c r="D1520" s="41"/>
      <c r="E1520" s="41" t="s">
        <v>1692</v>
      </c>
      <c r="F1520" s="46">
        <v>82.6</v>
      </c>
      <c r="G1520" s="41" t="s">
        <v>1693</v>
      </c>
      <c r="H1520" s="46">
        <v>0</v>
      </c>
      <c r="I1520" s="41" t="s">
        <v>1694</v>
      </c>
      <c r="J1520" s="46">
        <v>82.6</v>
      </c>
    </row>
    <row r="1521" spans="1:10" ht="15" thickBot="1" x14ac:dyDescent="0.25">
      <c r="A1521" s="41"/>
      <c r="B1521" s="41"/>
      <c r="C1521" s="41"/>
      <c r="D1521" s="41"/>
      <c r="E1521" s="41" t="s">
        <v>1695</v>
      </c>
      <c r="F1521" s="46">
        <v>354.16</v>
      </c>
      <c r="G1521" s="41"/>
      <c r="H1521" s="152" t="s">
        <v>1696</v>
      </c>
      <c r="I1521" s="152"/>
      <c r="J1521" s="46">
        <v>1720.53</v>
      </c>
    </row>
    <row r="1522" spans="1:10" ht="0.95" customHeight="1" thickTop="1" x14ac:dyDescent="0.2">
      <c r="A1522" s="42"/>
      <c r="B1522" s="42"/>
      <c r="C1522" s="42"/>
      <c r="D1522" s="42"/>
      <c r="E1522" s="42"/>
      <c r="F1522" s="42"/>
      <c r="G1522" s="42"/>
      <c r="H1522" s="42"/>
      <c r="I1522" s="42"/>
      <c r="J1522" s="42"/>
    </row>
    <row r="1523" spans="1:10" ht="18" customHeight="1" x14ac:dyDescent="0.2">
      <c r="A1523" s="17" t="s">
        <v>250</v>
      </c>
      <c r="B1523" s="16" t="s">
        <v>3</v>
      </c>
      <c r="C1523" s="17" t="s">
        <v>4</v>
      </c>
      <c r="D1523" s="17" t="s">
        <v>5</v>
      </c>
      <c r="E1523" s="151" t="s">
        <v>1547</v>
      </c>
      <c r="F1523" s="151"/>
      <c r="G1523" s="18" t="s">
        <v>6</v>
      </c>
      <c r="H1523" s="16" t="s">
        <v>7</v>
      </c>
      <c r="I1523" s="16" t="s">
        <v>8</v>
      </c>
      <c r="J1523" s="16" t="s">
        <v>10</v>
      </c>
    </row>
    <row r="1524" spans="1:10" ht="51.95" customHeight="1" x14ac:dyDescent="0.2">
      <c r="A1524" s="32" t="s">
        <v>1626</v>
      </c>
      <c r="B1524" s="33" t="s">
        <v>251</v>
      </c>
      <c r="C1524" s="32" t="s">
        <v>23</v>
      </c>
      <c r="D1524" s="32" t="s">
        <v>252</v>
      </c>
      <c r="E1524" s="154" t="s">
        <v>1568</v>
      </c>
      <c r="F1524" s="154"/>
      <c r="G1524" s="34" t="s">
        <v>25</v>
      </c>
      <c r="H1524" s="35">
        <v>1</v>
      </c>
      <c r="I1524" s="36">
        <v>820.11</v>
      </c>
      <c r="J1524" s="36">
        <v>820.11</v>
      </c>
    </row>
    <row r="1525" spans="1:10" ht="24" customHeight="1" x14ac:dyDescent="0.2">
      <c r="A1525" s="20" t="s">
        <v>1627</v>
      </c>
      <c r="B1525" s="19" t="s">
        <v>1662</v>
      </c>
      <c r="C1525" s="20" t="s">
        <v>18</v>
      </c>
      <c r="D1525" s="20" t="s">
        <v>1663</v>
      </c>
      <c r="E1525" s="155" t="s">
        <v>1639</v>
      </c>
      <c r="F1525" s="155"/>
      <c r="G1525" s="21" t="s">
        <v>1640</v>
      </c>
      <c r="H1525" s="37">
        <v>1.1639999999999999</v>
      </c>
      <c r="I1525" s="38">
        <v>19.72</v>
      </c>
      <c r="J1525" s="38">
        <v>22.95</v>
      </c>
    </row>
    <row r="1526" spans="1:10" ht="26.1" customHeight="1" x14ac:dyDescent="0.2">
      <c r="A1526" s="20" t="s">
        <v>1627</v>
      </c>
      <c r="B1526" s="19" t="s">
        <v>1768</v>
      </c>
      <c r="C1526" s="20" t="s">
        <v>18</v>
      </c>
      <c r="D1526" s="20" t="s">
        <v>1769</v>
      </c>
      <c r="E1526" s="155" t="s">
        <v>1639</v>
      </c>
      <c r="F1526" s="155"/>
      <c r="G1526" s="21" t="s">
        <v>1640</v>
      </c>
      <c r="H1526" s="37">
        <v>2.3279999999999998</v>
      </c>
      <c r="I1526" s="38">
        <v>23.2</v>
      </c>
      <c r="J1526" s="38">
        <v>54</v>
      </c>
    </row>
    <row r="1527" spans="1:10" ht="39" customHeight="1" x14ac:dyDescent="0.2">
      <c r="A1527" s="20" t="s">
        <v>1627</v>
      </c>
      <c r="B1527" s="19" t="s">
        <v>1066</v>
      </c>
      <c r="C1527" s="20" t="s">
        <v>18</v>
      </c>
      <c r="D1527" s="20" t="s">
        <v>1067</v>
      </c>
      <c r="E1527" s="155" t="s">
        <v>1603</v>
      </c>
      <c r="F1527" s="155"/>
      <c r="G1527" s="21" t="s">
        <v>20</v>
      </c>
      <c r="H1527" s="37">
        <v>3.78</v>
      </c>
      <c r="I1527" s="38">
        <v>16.170000000000002</v>
      </c>
      <c r="J1527" s="38">
        <v>61.12</v>
      </c>
    </row>
    <row r="1528" spans="1:10" ht="26.1" customHeight="1" x14ac:dyDescent="0.2">
      <c r="A1528" s="23" t="s">
        <v>1676</v>
      </c>
      <c r="B1528" s="22" t="s">
        <v>1799</v>
      </c>
      <c r="C1528" s="23" t="s">
        <v>18</v>
      </c>
      <c r="D1528" s="23" t="s">
        <v>1800</v>
      </c>
      <c r="E1528" s="153" t="s">
        <v>1679</v>
      </c>
      <c r="F1528" s="153"/>
      <c r="G1528" s="24" t="s">
        <v>25</v>
      </c>
      <c r="H1528" s="39">
        <v>19.8</v>
      </c>
      <c r="I1528" s="40">
        <v>0.08</v>
      </c>
      <c r="J1528" s="40">
        <v>1.58</v>
      </c>
    </row>
    <row r="1529" spans="1:10" ht="65.099999999999994" customHeight="1" x14ac:dyDescent="0.2">
      <c r="A1529" s="23" t="s">
        <v>1676</v>
      </c>
      <c r="B1529" s="22" t="s">
        <v>1792</v>
      </c>
      <c r="C1529" s="23" t="s">
        <v>18</v>
      </c>
      <c r="D1529" s="23" t="s">
        <v>1793</v>
      </c>
      <c r="E1529" s="153" t="s">
        <v>1679</v>
      </c>
      <c r="F1529" s="153"/>
      <c r="G1529" s="24" t="s">
        <v>1794</v>
      </c>
      <c r="H1529" s="39">
        <v>1</v>
      </c>
      <c r="I1529" s="40">
        <v>103.37</v>
      </c>
      <c r="J1529" s="40">
        <v>103.37</v>
      </c>
    </row>
    <row r="1530" spans="1:10" ht="39" customHeight="1" x14ac:dyDescent="0.2">
      <c r="A1530" s="23" t="s">
        <v>1676</v>
      </c>
      <c r="B1530" s="22" t="s">
        <v>1790</v>
      </c>
      <c r="C1530" s="23" t="s">
        <v>18</v>
      </c>
      <c r="D1530" s="23" t="s">
        <v>1791</v>
      </c>
      <c r="E1530" s="153" t="s">
        <v>1679</v>
      </c>
      <c r="F1530" s="153"/>
      <c r="G1530" s="24" t="s">
        <v>25</v>
      </c>
      <c r="H1530" s="39">
        <v>3</v>
      </c>
      <c r="I1530" s="40">
        <v>15.09</v>
      </c>
      <c r="J1530" s="40">
        <v>45.27</v>
      </c>
    </row>
    <row r="1531" spans="1:10" ht="51.95" customHeight="1" x14ac:dyDescent="0.2">
      <c r="A1531" s="23" t="s">
        <v>1676</v>
      </c>
      <c r="B1531" s="22" t="s">
        <v>1801</v>
      </c>
      <c r="C1531" s="23" t="s">
        <v>18</v>
      </c>
      <c r="D1531" s="23" t="s">
        <v>1802</v>
      </c>
      <c r="E1531" s="153" t="s">
        <v>1679</v>
      </c>
      <c r="F1531" s="153"/>
      <c r="G1531" s="24" t="s">
        <v>25</v>
      </c>
      <c r="H1531" s="39">
        <v>1</v>
      </c>
      <c r="I1531" s="40">
        <v>531.82000000000005</v>
      </c>
      <c r="J1531" s="40">
        <v>531.82000000000005</v>
      </c>
    </row>
    <row r="1532" spans="1:10" x14ac:dyDescent="0.2">
      <c r="A1532" s="41"/>
      <c r="B1532" s="41"/>
      <c r="C1532" s="41"/>
      <c r="D1532" s="41"/>
      <c r="E1532" s="41" t="s">
        <v>1692</v>
      </c>
      <c r="F1532" s="46">
        <v>82.6</v>
      </c>
      <c r="G1532" s="41" t="s">
        <v>1693</v>
      </c>
      <c r="H1532" s="46">
        <v>0</v>
      </c>
      <c r="I1532" s="41" t="s">
        <v>1694</v>
      </c>
      <c r="J1532" s="46">
        <v>82.6</v>
      </c>
    </row>
    <row r="1533" spans="1:10" ht="15" thickBot="1" x14ac:dyDescent="0.25">
      <c r="A1533" s="41"/>
      <c r="B1533" s="41"/>
      <c r="C1533" s="41"/>
      <c r="D1533" s="41"/>
      <c r="E1533" s="41" t="s">
        <v>1695</v>
      </c>
      <c r="F1533" s="46">
        <v>212.57</v>
      </c>
      <c r="G1533" s="41"/>
      <c r="H1533" s="152" t="s">
        <v>1696</v>
      </c>
      <c r="I1533" s="152"/>
      <c r="J1533" s="46">
        <v>1032.68</v>
      </c>
    </row>
    <row r="1534" spans="1:10" ht="0.95" customHeight="1" thickTop="1" x14ac:dyDescent="0.2">
      <c r="A1534" s="42"/>
      <c r="B1534" s="42"/>
      <c r="C1534" s="42"/>
      <c r="D1534" s="42"/>
      <c r="E1534" s="42"/>
      <c r="F1534" s="42"/>
      <c r="G1534" s="42"/>
      <c r="H1534" s="42"/>
      <c r="I1534" s="42"/>
      <c r="J1534" s="42"/>
    </row>
    <row r="1535" spans="1:10" ht="18" customHeight="1" x14ac:dyDescent="0.2">
      <c r="A1535" s="17" t="s">
        <v>253</v>
      </c>
      <c r="B1535" s="16" t="s">
        <v>3</v>
      </c>
      <c r="C1535" s="17" t="s">
        <v>4</v>
      </c>
      <c r="D1535" s="17" t="s">
        <v>5</v>
      </c>
      <c r="E1535" s="151" t="s">
        <v>1547</v>
      </c>
      <c r="F1535" s="151"/>
      <c r="G1535" s="18" t="s">
        <v>6</v>
      </c>
      <c r="H1535" s="16" t="s">
        <v>7</v>
      </c>
      <c r="I1535" s="16" t="s">
        <v>8</v>
      </c>
      <c r="J1535" s="16" t="s">
        <v>10</v>
      </c>
    </row>
    <row r="1536" spans="1:10" ht="51.95" customHeight="1" x14ac:dyDescent="0.2">
      <c r="A1536" s="32" t="s">
        <v>1626</v>
      </c>
      <c r="B1536" s="33" t="s">
        <v>254</v>
      </c>
      <c r="C1536" s="32" t="s">
        <v>23</v>
      </c>
      <c r="D1536" s="32" t="s">
        <v>255</v>
      </c>
      <c r="E1536" s="154" t="s">
        <v>1568</v>
      </c>
      <c r="F1536" s="154"/>
      <c r="G1536" s="34" t="s">
        <v>25</v>
      </c>
      <c r="H1536" s="35">
        <v>1</v>
      </c>
      <c r="I1536" s="36">
        <v>750.4</v>
      </c>
      <c r="J1536" s="36">
        <v>750.4</v>
      </c>
    </row>
    <row r="1537" spans="1:10" ht="39" customHeight="1" x14ac:dyDescent="0.2">
      <c r="A1537" s="20" t="s">
        <v>1627</v>
      </c>
      <c r="B1537" s="19" t="s">
        <v>1066</v>
      </c>
      <c r="C1537" s="20" t="s">
        <v>18</v>
      </c>
      <c r="D1537" s="20" t="s">
        <v>1067</v>
      </c>
      <c r="E1537" s="155" t="s">
        <v>1603</v>
      </c>
      <c r="F1537" s="155"/>
      <c r="G1537" s="21" t="s">
        <v>20</v>
      </c>
      <c r="H1537" s="37">
        <v>3.36</v>
      </c>
      <c r="I1537" s="38">
        <v>16.170000000000002</v>
      </c>
      <c r="J1537" s="38">
        <v>54.33</v>
      </c>
    </row>
    <row r="1538" spans="1:10" ht="24" customHeight="1" x14ac:dyDescent="0.2">
      <c r="A1538" s="20" t="s">
        <v>1627</v>
      </c>
      <c r="B1538" s="19" t="s">
        <v>1662</v>
      </c>
      <c r="C1538" s="20" t="s">
        <v>18</v>
      </c>
      <c r="D1538" s="20" t="s">
        <v>1663</v>
      </c>
      <c r="E1538" s="155" t="s">
        <v>1639</v>
      </c>
      <c r="F1538" s="155"/>
      <c r="G1538" s="21" t="s">
        <v>1640</v>
      </c>
      <c r="H1538" s="37">
        <v>1.1639999999999999</v>
      </c>
      <c r="I1538" s="38">
        <v>19.72</v>
      </c>
      <c r="J1538" s="38">
        <v>22.95</v>
      </c>
    </row>
    <row r="1539" spans="1:10" ht="26.1" customHeight="1" x14ac:dyDescent="0.2">
      <c r="A1539" s="20" t="s">
        <v>1627</v>
      </c>
      <c r="B1539" s="19" t="s">
        <v>1768</v>
      </c>
      <c r="C1539" s="20" t="s">
        <v>18</v>
      </c>
      <c r="D1539" s="20" t="s">
        <v>1769</v>
      </c>
      <c r="E1539" s="155" t="s">
        <v>1639</v>
      </c>
      <c r="F1539" s="155"/>
      <c r="G1539" s="21" t="s">
        <v>1640</v>
      </c>
      <c r="H1539" s="37">
        <v>2.3279999999999998</v>
      </c>
      <c r="I1539" s="38">
        <v>23.2</v>
      </c>
      <c r="J1539" s="38">
        <v>54</v>
      </c>
    </row>
    <row r="1540" spans="1:10" ht="65.099999999999994" customHeight="1" x14ac:dyDescent="0.2">
      <c r="A1540" s="23" t="s">
        <v>1676</v>
      </c>
      <c r="B1540" s="22" t="s">
        <v>1792</v>
      </c>
      <c r="C1540" s="23" t="s">
        <v>18</v>
      </c>
      <c r="D1540" s="23" t="s">
        <v>1793</v>
      </c>
      <c r="E1540" s="153" t="s">
        <v>1679</v>
      </c>
      <c r="F1540" s="153"/>
      <c r="G1540" s="24" t="s">
        <v>1794</v>
      </c>
      <c r="H1540" s="39">
        <v>1</v>
      </c>
      <c r="I1540" s="40">
        <v>103.37</v>
      </c>
      <c r="J1540" s="40">
        <v>103.37</v>
      </c>
    </row>
    <row r="1541" spans="1:10" ht="39" customHeight="1" x14ac:dyDescent="0.2">
      <c r="A1541" s="23" t="s">
        <v>1676</v>
      </c>
      <c r="B1541" s="22" t="s">
        <v>1790</v>
      </c>
      <c r="C1541" s="23" t="s">
        <v>18</v>
      </c>
      <c r="D1541" s="23" t="s">
        <v>1791</v>
      </c>
      <c r="E1541" s="153" t="s">
        <v>1679</v>
      </c>
      <c r="F1541" s="153"/>
      <c r="G1541" s="24" t="s">
        <v>25</v>
      </c>
      <c r="H1541" s="39">
        <v>3</v>
      </c>
      <c r="I1541" s="40">
        <v>15.09</v>
      </c>
      <c r="J1541" s="40">
        <v>45.27</v>
      </c>
    </row>
    <row r="1542" spans="1:10" ht="51.95" customHeight="1" x14ac:dyDescent="0.2">
      <c r="A1542" s="23" t="s">
        <v>1676</v>
      </c>
      <c r="B1542" s="22" t="s">
        <v>1803</v>
      </c>
      <c r="C1542" s="23" t="s">
        <v>18</v>
      </c>
      <c r="D1542" s="23" t="s">
        <v>1804</v>
      </c>
      <c r="E1542" s="153" t="s">
        <v>1679</v>
      </c>
      <c r="F1542" s="153"/>
      <c r="G1542" s="24" t="s">
        <v>25</v>
      </c>
      <c r="H1542" s="39">
        <v>1</v>
      </c>
      <c r="I1542" s="40">
        <v>468.9</v>
      </c>
      <c r="J1542" s="40">
        <v>468.9</v>
      </c>
    </row>
    <row r="1543" spans="1:10" ht="26.1" customHeight="1" x14ac:dyDescent="0.2">
      <c r="A1543" s="23" t="s">
        <v>1676</v>
      </c>
      <c r="B1543" s="22" t="s">
        <v>1799</v>
      </c>
      <c r="C1543" s="23" t="s">
        <v>18</v>
      </c>
      <c r="D1543" s="23" t="s">
        <v>1800</v>
      </c>
      <c r="E1543" s="153" t="s">
        <v>1679</v>
      </c>
      <c r="F1543" s="153"/>
      <c r="G1543" s="24" t="s">
        <v>25</v>
      </c>
      <c r="H1543" s="39">
        <v>19.8</v>
      </c>
      <c r="I1543" s="40">
        <v>0.08</v>
      </c>
      <c r="J1543" s="40">
        <v>1.58</v>
      </c>
    </row>
    <row r="1544" spans="1:10" x14ac:dyDescent="0.2">
      <c r="A1544" s="41"/>
      <c r="B1544" s="41"/>
      <c r="C1544" s="41"/>
      <c r="D1544" s="41"/>
      <c r="E1544" s="41" t="s">
        <v>1692</v>
      </c>
      <c r="F1544" s="46">
        <v>79.69</v>
      </c>
      <c r="G1544" s="41" t="s">
        <v>1693</v>
      </c>
      <c r="H1544" s="46">
        <v>0</v>
      </c>
      <c r="I1544" s="41" t="s">
        <v>1694</v>
      </c>
      <c r="J1544" s="46">
        <v>79.69</v>
      </c>
    </row>
    <row r="1545" spans="1:10" ht="15" thickBot="1" x14ac:dyDescent="0.25">
      <c r="A1545" s="41"/>
      <c r="B1545" s="41"/>
      <c r="C1545" s="41"/>
      <c r="D1545" s="41"/>
      <c r="E1545" s="41" t="s">
        <v>1695</v>
      </c>
      <c r="F1545" s="46">
        <v>194.5</v>
      </c>
      <c r="G1545" s="41"/>
      <c r="H1545" s="152" t="s">
        <v>1696</v>
      </c>
      <c r="I1545" s="152"/>
      <c r="J1545" s="46">
        <v>944.9</v>
      </c>
    </row>
    <row r="1546" spans="1:10" ht="0.95" customHeight="1" thickTop="1" x14ac:dyDescent="0.2">
      <c r="A1546" s="42"/>
      <c r="B1546" s="42"/>
      <c r="C1546" s="42"/>
      <c r="D1546" s="42"/>
      <c r="E1546" s="42"/>
      <c r="F1546" s="42"/>
      <c r="G1546" s="42"/>
      <c r="H1546" s="42"/>
      <c r="I1546" s="42"/>
      <c r="J1546" s="42"/>
    </row>
    <row r="1547" spans="1:10" ht="18" customHeight="1" x14ac:dyDescent="0.2">
      <c r="A1547" s="17" t="s">
        <v>258</v>
      </c>
      <c r="B1547" s="16" t="s">
        <v>3</v>
      </c>
      <c r="C1547" s="17" t="s">
        <v>4</v>
      </c>
      <c r="D1547" s="17" t="s">
        <v>5</v>
      </c>
      <c r="E1547" s="151" t="s">
        <v>1547</v>
      </c>
      <c r="F1547" s="151"/>
      <c r="G1547" s="18" t="s">
        <v>6</v>
      </c>
      <c r="H1547" s="16" t="s">
        <v>7</v>
      </c>
      <c r="I1547" s="16" t="s">
        <v>8</v>
      </c>
      <c r="J1547" s="16" t="s">
        <v>10</v>
      </c>
    </row>
    <row r="1548" spans="1:10" ht="39" customHeight="1" x14ac:dyDescent="0.2">
      <c r="A1548" s="32" t="s">
        <v>1626</v>
      </c>
      <c r="B1548" s="33" t="s">
        <v>259</v>
      </c>
      <c r="C1548" s="32" t="s">
        <v>23</v>
      </c>
      <c r="D1548" s="32" t="s">
        <v>260</v>
      </c>
      <c r="E1548" s="154" t="s">
        <v>1568</v>
      </c>
      <c r="F1548" s="154"/>
      <c r="G1548" s="34" t="s">
        <v>20</v>
      </c>
      <c r="H1548" s="35">
        <v>1</v>
      </c>
      <c r="I1548" s="36">
        <v>722.05</v>
      </c>
      <c r="J1548" s="36">
        <v>722.05</v>
      </c>
    </row>
    <row r="1549" spans="1:10" ht="24" customHeight="1" x14ac:dyDescent="0.2">
      <c r="A1549" s="20" t="s">
        <v>1627</v>
      </c>
      <c r="B1549" s="19" t="s">
        <v>1713</v>
      </c>
      <c r="C1549" s="20" t="s">
        <v>18</v>
      </c>
      <c r="D1549" s="20" t="s">
        <v>1714</v>
      </c>
      <c r="E1549" s="155" t="s">
        <v>1639</v>
      </c>
      <c r="F1549" s="155"/>
      <c r="G1549" s="21" t="s">
        <v>1640</v>
      </c>
      <c r="H1549" s="37">
        <v>0.3826</v>
      </c>
      <c r="I1549" s="38">
        <v>24.41</v>
      </c>
      <c r="J1549" s="38">
        <v>9.33</v>
      </c>
    </row>
    <row r="1550" spans="1:10" ht="24" customHeight="1" x14ac:dyDescent="0.2">
      <c r="A1550" s="20" t="s">
        <v>1627</v>
      </c>
      <c r="B1550" s="19" t="s">
        <v>1662</v>
      </c>
      <c r="C1550" s="20" t="s">
        <v>18</v>
      </c>
      <c r="D1550" s="20" t="s">
        <v>1663</v>
      </c>
      <c r="E1550" s="155" t="s">
        <v>1639</v>
      </c>
      <c r="F1550" s="155"/>
      <c r="G1550" s="21" t="s">
        <v>1640</v>
      </c>
      <c r="H1550" s="37">
        <v>0.191</v>
      </c>
      <c r="I1550" s="38">
        <v>19.72</v>
      </c>
      <c r="J1550" s="38">
        <v>3.76</v>
      </c>
    </row>
    <row r="1551" spans="1:10" ht="26.1" customHeight="1" x14ac:dyDescent="0.2">
      <c r="A1551" s="23" t="s">
        <v>1676</v>
      </c>
      <c r="B1551" s="22" t="s">
        <v>1805</v>
      </c>
      <c r="C1551" s="23" t="s">
        <v>18</v>
      </c>
      <c r="D1551" s="23" t="s">
        <v>1806</v>
      </c>
      <c r="E1551" s="153" t="s">
        <v>1679</v>
      </c>
      <c r="F1551" s="153"/>
      <c r="G1551" s="24" t="s">
        <v>1807</v>
      </c>
      <c r="H1551" s="39">
        <v>0.88290000000000002</v>
      </c>
      <c r="I1551" s="40">
        <v>48.15</v>
      </c>
      <c r="J1551" s="40">
        <v>42.51</v>
      </c>
    </row>
    <row r="1552" spans="1:10" ht="39" customHeight="1" x14ac:dyDescent="0.2">
      <c r="A1552" s="23" t="s">
        <v>1676</v>
      </c>
      <c r="B1552" s="22" t="s">
        <v>1808</v>
      </c>
      <c r="C1552" s="23" t="s">
        <v>18</v>
      </c>
      <c r="D1552" s="23" t="s">
        <v>1809</v>
      </c>
      <c r="E1552" s="153" t="s">
        <v>1679</v>
      </c>
      <c r="F1552" s="153"/>
      <c r="G1552" s="24" t="s">
        <v>25</v>
      </c>
      <c r="H1552" s="39">
        <v>4.8166000000000002</v>
      </c>
      <c r="I1552" s="40">
        <v>0.61</v>
      </c>
      <c r="J1552" s="40">
        <v>2.93</v>
      </c>
    </row>
    <row r="1553" spans="1:10" ht="39" customHeight="1" x14ac:dyDescent="0.2">
      <c r="A1553" s="23" t="s">
        <v>1676</v>
      </c>
      <c r="B1553" s="22" t="s">
        <v>1810</v>
      </c>
      <c r="C1553" s="23" t="s">
        <v>18</v>
      </c>
      <c r="D1553" s="23" t="s">
        <v>1811</v>
      </c>
      <c r="E1553" s="153" t="s">
        <v>1679</v>
      </c>
      <c r="F1553" s="153"/>
      <c r="G1553" s="24" t="s">
        <v>29</v>
      </c>
      <c r="H1553" s="39">
        <v>6.8503999999999996</v>
      </c>
      <c r="I1553" s="40">
        <v>41.6</v>
      </c>
      <c r="J1553" s="40">
        <v>284.97000000000003</v>
      </c>
    </row>
    <row r="1554" spans="1:10" ht="39" customHeight="1" x14ac:dyDescent="0.2">
      <c r="A1554" s="23" t="s">
        <v>1676</v>
      </c>
      <c r="B1554" s="22" t="s">
        <v>1812</v>
      </c>
      <c r="C1554" s="23" t="s">
        <v>18</v>
      </c>
      <c r="D1554" s="23" t="s">
        <v>1813</v>
      </c>
      <c r="E1554" s="153" t="s">
        <v>1679</v>
      </c>
      <c r="F1554" s="153"/>
      <c r="G1554" s="24" t="s">
        <v>25</v>
      </c>
      <c r="H1554" s="39">
        <v>0.54730000000000001</v>
      </c>
      <c r="I1554" s="40">
        <v>691.67</v>
      </c>
      <c r="J1554" s="40">
        <v>378.55</v>
      </c>
    </row>
    <row r="1555" spans="1:10" x14ac:dyDescent="0.2">
      <c r="A1555" s="41"/>
      <c r="B1555" s="41"/>
      <c r="C1555" s="41"/>
      <c r="D1555" s="41"/>
      <c r="E1555" s="41" t="s">
        <v>1692</v>
      </c>
      <c r="F1555" s="46">
        <v>9.64</v>
      </c>
      <c r="G1555" s="41" t="s">
        <v>1693</v>
      </c>
      <c r="H1555" s="46">
        <v>0</v>
      </c>
      <c r="I1555" s="41" t="s">
        <v>1694</v>
      </c>
      <c r="J1555" s="46">
        <v>9.64</v>
      </c>
    </row>
    <row r="1556" spans="1:10" ht="15" thickBot="1" x14ac:dyDescent="0.25">
      <c r="A1556" s="41"/>
      <c r="B1556" s="41"/>
      <c r="C1556" s="41"/>
      <c r="D1556" s="41"/>
      <c r="E1556" s="41" t="s">
        <v>1695</v>
      </c>
      <c r="F1556" s="46">
        <v>187.15</v>
      </c>
      <c r="G1556" s="41"/>
      <c r="H1556" s="152" t="s">
        <v>1696</v>
      </c>
      <c r="I1556" s="152"/>
      <c r="J1556" s="46">
        <v>909.2</v>
      </c>
    </row>
    <row r="1557" spans="1:10" ht="0.95" customHeight="1" thickTop="1" x14ac:dyDescent="0.2">
      <c r="A1557" s="42"/>
      <c r="B1557" s="42"/>
      <c r="C1557" s="42"/>
      <c r="D1557" s="42"/>
      <c r="E1557" s="42"/>
      <c r="F1557" s="42"/>
      <c r="G1557" s="42"/>
      <c r="H1557" s="42"/>
      <c r="I1557" s="42"/>
      <c r="J1557" s="42"/>
    </row>
    <row r="1558" spans="1:10" ht="18" customHeight="1" x14ac:dyDescent="0.2">
      <c r="A1558" s="17" t="s">
        <v>261</v>
      </c>
      <c r="B1558" s="16" t="s">
        <v>3</v>
      </c>
      <c r="C1558" s="17" t="s">
        <v>4</v>
      </c>
      <c r="D1558" s="17" t="s">
        <v>5</v>
      </c>
      <c r="E1558" s="151" t="s">
        <v>1547</v>
      </c>
      <c r="F1558" s="151"/>
      <c r="G1558" s="18" t="s">
        <v>6</v>
      </c>
      <c r="H1558" s="16" t="s">
        <v>7</v>
      </c>
      <c r="I1558" s="16" t="s">
        <v>8</v>
      </c>
      <c r="J1558" s="16" t="s">
        <v>10</v>
      </c>
    </row>
    <row r="1559" spans="1:10" ht="39" customHeight="1" x14ac:dyDescent="0.2">
      <c r="A1559" s="32" t="s">
        <v>1626</v>
      </c>
      <c r="B1559" s="33" t="s">
        <v>262</v>
      </c>
      <c r="C1559" s="32" t="s">
        <v>23</v>
      </c>
      <c r="D1559" s="32" t="s">
        <v>263</v>
      </c>
      <c r="E1559" s="154" t="s">
        <v>1568</v>
      </c>
      <c r="F1559" s="154"/>
      <c r="G1559" s="34" t="s">
        <v>20</v>
      </c>
      <c r="H1559" s="35">
        <v>1</v>
      </c>
      <c r="I1559" s="36">
        <v>893.86</v>
      </c>
      <c r="J1559" s="36">
        <v>893.86</v>
      </c>
    </row>
    <row r="1560" spans="1:10" ht="24" customHeight="1" x14ac:dyDescent="0.2">
      <c r="A1560" s="20" t="s">
        <v>1627</v>
      </c>
      <c r="B1560" s="19" t="s">
        <v>1662</v>
      </c>
      <c r="C1560" s="20" t="s">
        <v>18</v>
      </c>
      <c r="D1560" s="20" t="s">
        <v>1663</v>
      </c>
      <c r="E1560" s="155" t="s">
        <v>1639</v>
      </c>
      <c r="F1560" s="155"/>
      <c r="G1560" s="21" t="s">
        <v>1640</v>
      </c>
      <c r="H1560" s="37">
        <v>0.191</v>
      </c>
      <c r="I1560" s="38">
        <v>19.72</v>
      </c>
      <c r="J1560" s="38">
        <v>3.76</v>
      </c>
    </row>
    <row r="1561" spans="1:10" ht="24" customHeight="1" x14ac:dyDescent="0.2">
      <c r="A1561" s="20" t="s">
        <v>1627</v>
      </c>
      <c r="B1561" s="19" t="s">
        <v>1713</v>
      </c>
      <c r="C1561" s="20" t="s">
        <v>18</v>
      </c>
      <c r="D1561" s="20" t="s">
        <v>1714</v>
      </c>
      <c r="E1561" s="155" t="s">
        <v>1639</v>
      </c>
      <c r="F1561" s="155"/>
      <c r="G1561" s="21" t="s">
        <v>1640</v>
      </c>
      <c r="H1561" s="37">
        <v>0.3826</v>
      </c>
      <c r="I1561" s="38">
        <v>24.41</v>
      </c>
      <c r="J1561" s="38">
        <v>9.33</v>
      </c>
    </row>
    <row r="1562" spans="1:10" ht="39" customHeight="1" x14ac:dyDescent="0.2">
      <c r="A1562" s="23" t="s">
        <v>1676</v>
      </c>
      <c r="B1562" s="22" t="s">
        <v>1812</v>
      </c>
      <c r="C1562" s="23" t="s">
        <v>18</v>
      </c>
      <c r="D1562" s="23" t="s">
        <v>1813</v>
      </c>
      <c r="E1562" s="153" t="s">
        <v>1679</v>
      </c>
      <c r="F1562" s="153"/>
      <c r="G1562" s="24" t="s">
        <v>25</v>
      </c>
      <c r="H1562" s="39">
        <v>0.54730000000000001</v>
      </c>
      <c r="I1562" s="40">
        <v>691.67</v>
      </c>
      <c r="J1562" s="40">
        <v>378.55</v>
      </c>
    </row>
    <row r="1563" spans="1:10" ht="26.1" customHeight="1" x14ac:dyDescent="0.2">
      <c r="A1563" s="23" t="s">
        <v>1676</v>
      </c>
      <c r="B1563" s="22" t="s">
        <v>1814</v>
      </c>
      <c r="C1563" s="23" t="s">
        <v>18</v>
      </c>
      <c r="D1563" s="23" t="s">
        <v>1815</v>
      </c>
      <c r="E1563" s="153" t="s">
        <v>1679</v>
      </c>
      <c r="F1563" s="153"/>
      <c r="G1563" s="24" t="s">
        <v>25</v>
      </c>
      <c r="H1563" s="39">
        <v>1</v>
      </c>
      <c r="I1563" s="40">
        <v>171.81</v>
      </c>
      <c r="J1563" s="40">
        <v>171.81</v>
      </c>
    </row>
    <row r="1564" spans="1:10" ht="39" customHeight="1" x14ac:dyDescent="0.2">
      <c r="A1564" s="23" t="s">
        <v>1676</v>
      </c>
      <c r="B1564" s="22" t="s">
        <v>1810</v>
      </c>
      <c r="C1564" s="23" t="s">
        <v>18</v>
      </c>
      <c r="D1564" s="23" t="s">
        <v>1811</v>
      </c>
      <c r="E1564" s="153" t="s">
        <v>1679</v>
      </c>
      <c r="F1564" s="153"/>
      <c r="G1564" s="24" t="s">
        <v>29</v>
      </c>
      <c r="H1564" s="39">
        <v>6.8503999999999996</v>
      </c>
      <c r="I1564" s="40">
        <v>41.6</v>
      </c>
      <c r="J1564" s="40">
        <v>284.97000000000003</v>
      </c>
    </row>
    <row r="1565" spans="1:10" ht="26.1" customHeight="1" x14ac:dyDescent="0.2">
      <c r="A1565" s="23" t="s">
        <v>1676</v>
      </c>
      <c r="B1565" s="22" t="s">
        <v>1805</v>
      </c>
      <c r="C1565" s="23" t="s">
        <v>18</v>
      </c>
      <c r="D1565" s="23" t="s">
        <v>1806</v>
      </c>
      <c r="E1565" s="153" t="s">
        <v>1679</v>
      </c>
      <c r="F1565" s="153"/>
      <c r="G1565" s="24" t="s">
        <v>1807</v>
      </c>
      <c r="H1565" s="39">
        <v>0.88290000000000002</v>
      </c>
      <c r="I1565" s="40">
        <v>48.15</v>
      </c>
      <c r="J1565" s="40">
        <v>42.51</v>
      </c>
    </row>
    <row r="1566" spans="1:10" ht="39" customHeight="1" x14ac:dyDescent="0.2">
      <c r="A1566" s="23" t="s">
        <v>1676</v>
      </c>
      <c r="B1566" s="22" t="s">
        <v>1808</v>
      </c>
      <c r="C1566" s="23" t="s">
        <v>18</v>
      </c>
      <c r="D1566" s="23" t="s">
        <v>1809</v>
      </c>
      <c r="E1566" s="153" t="s">
        <v>1679</v>
      </c>
      <c r="F1566" s="153"/>
      <c r="G1566" s="24" t="s">
        <v>25</v>
      </c>
      <c r="H1566" s="39">
        <v>4.8166000000000002</v>
      </c>
      <c r="I1566" s="40">
        <v>0.61</v>
      </c>
      <c r="J1566" s="40">
        <v>2.93</v>
      </c>
    </row>
    <row r="1567" spans="1:10" x14ac:dyDescent="0.2">
      <c r="A1567" s="41"/>
      <c r="B1567" s="41"/>
      <c r="C1567" s="41"/>
      <c r="D1567" s="41"/>
      <c r="E1567" s="41" t="s">
        <v>1692</v>
      </c>
      <c r="F1567" s="46">
        <v>9.64</v>
      </c>
      <c r="G1567" s="41" t="s">
        <v>1693</v>
      </c>
      <c r="H1567" s="46">
        <v>0</v>
      </c>
      <c r="I1567" s="41" t="s">
        <v>1694</v>
      </c>
      <c r="J1567" s="46">
        <v>9.64</v>
      </c>
    </row>
    <row r="1568" spans="1:10" ht="15" thickBot="1" x14ac:dyDescent="0.25">
      <c r="A1568" s="41"/>
      <c r="B1568" s="41"/>
      <c r="C1568" s="41"/>
      <c r="D1568" s="41"/>
      <c r="E1568" s="41" t="s">
        <v>1695</v>
      </c>
      <c r="F1568" s="46">
        <v>231.68</v>
      </c>
      <c r="G1568" s="41"/>
      <c r="H1568" s="152" t="s">
        <v>1696</v>
      </c>
      <c r="I1568" s="152"/>
      <c r="J1568" s="46">
        <v>1125.54</v>
      </c>
    </row>
    <row r="1569" spans="1:10" ht="0.95" customHeight="1" thickTop="1" x14ac:dyDescent="0.2">
      <c r="A1569" s="42"/>
      <c r="B1569" s="42"/>
      <c r="C1569" s="42"/>
      <c r="D1569" s="42"/>
      <c r="E1569" s="42"/>
      <c r="F1569" s="42"/>
      <c r="G1569" s="42"/>
      <c r="H1569" s="42"/>
      <c r="I1569" s="42"/>
      <c r="J1569" s="42"/>
    </row>
    <row r="1570" spans="1:10" ht="18" customHeight="1" x14ac:dyDescent="0.2">
      <c r="A1570" s="17" t="s">
        <v>264</v>
      </c>
      <c r="B1570" s="16" t="s">
        <v>3</v>
      </c>
      <c r="C1570" s="17" t="s">
        <v>4</v>
      </c>
      <c r="D1570" s="17" t="s">
        <v>5</v>
      </c>
      <c r="E1570" s="151" t="s">
        <v>1547</v>
      </c>
      <c r="F1570" s="151"/>
      <c r="G1570" s="18" t="s">
        <v>6</v>
      </c>
      <c r="H1570" s="16" t="s">
        <v>7</v>
      </c>
      <c r="I1570" s="16" t="s">
        <v>8</v>
      </c>
      <c r="J1570" s="16" t="s">
        <v>10</v>
      </c>
    </row>
    <row r="1571" spans="1:10" ht="26.1" customHeight="1" x14ac:dyDescent="0.2">
      <c r="A1571" s="32" t="s">
        <v>1626</v>
      </c>
      <c r="B1571" s="33" t="s">
        <v>265</v>
      </c>
      <c r="C1571" s="32" t="s">
        <v>23</v>
      </c>
      <c r="D1571" s="32" t="s">
        <v>266</v>
      </c>
      <c r="E1571" s="154">
        <v>119</v>
      </c>
      <c r="F1571" s="154"/>
      <c r="G1571" s="34" t="s">
        <v>20</v>
      </c>
      <c r="H1571" s="35">
        <v>1</v>
      </c>
      <c r="I1571" s="36">
        <v>1014.25</v>
      </c>
      <c r="J1571" s="36">
        <v>1014.25</v>
      </c>
    </row>
    <row r="1572" spans="1:10" ht="24" customHeight="1" x14ac:dyDescent="0.2">
      <c r="A1572" s="20" t="s">
        <v>1627</v>
      </c>
      <c r="B1572" s="19" t="s">
        <v>1816</v>
      </c>
      <c r="C1572" s="20" t="s">
        <v>18</v>
      </c>
      <c r="D1572" s="20" t="s">
        <v>1817</v>
      </c>
      <c r="E1572" s="155" t="s">
        <v>1639</v>
      </c>
      <c r="F1572" s="155"/>
      <c r="G1572" s="21" t="s">
        <v>1640</v>
      </c>
      <c r="H1572" s="37">
        <v>0.41299999999999998</v>
      </c>
      <c r="I1572" s="38">
        <v>19.920000000000002</v>
      </c>
      <c r="J1572" s="38">
        <v>8.2200000000000006</v>
      </c>
    </row>
    <row r="1573" spans="1:10" ht="24" customHeight="1" x14ac:dyDescent="0.2">
      <c r="A1573" s="20" t="s">
        <v>1627</v>
      </c>
      <c r="B1573" s="19" t="s">
        <v>1662</v>
      </c>
      <c r="C1573" s="20" t="s">
        <v>18</v>
      </c>
      <c r="D1573" s="20" t="s">
        <v>1663</v>
      </c>
      <c r="E1573" s="155" t="s">
        <v>1639</v>
      </c>
      <c r="F1573" s="155"/>
      <c r="G1573" s="21" t="s">
        <v>1640</v>
      </c>
      <c r="H1573" s="37">
        <v>0.25650000000000001</v>
      </c>
      <c r="I1573" s="38">
        <v>19.72</v>
      </c>
      <c r="J1573" s="38">
        <v>5.05</v>
      </c>
    </row>
    <row r="1574" spans="1:10" ht="26.1" customHeight="1" x14ac:dyDescent="0.2">
      <c r="A1574" s="23" t="s">
        <v>1676</v>
      </c>
      <c r="B1574" s="22" t="s">
        <v>1818</v>
      </c>
      <c r="C1574" s="23" t="s">
        <v>1631</v>
      </c>
      <c r="D1574" s="23" t="s">
        <v>1819</v>
      </c>
      <c r="E1574" s="153" t="s">
        <v>1679</v>
      </c>
      <c r="F1574" s="153"/>
      <c r="G1574" s="24" t="s">
        <v>20</v>
      </c>
      <c r="H1574" s="39">
        <v>0.25</v>
      </c>
      <c r="I1574" s="40">
        <v>465</v>
      </c>
      <c r="J1574" s="40">
        <v>116.25</v>
      </c>
    </row>
    <row r="1575" spans="1:10" ht="39" customHeight="1" x14ac:dyDescent="0.2">
      <c r="A1575" s="23" t="s">
        <v>1676</v>
      </c>
      <c r="B1575" s="22" t="s">
        <v>1820</v>
      </c>
      <c r="C1575" s="23" t="s">
        <v>18</v>
      </c>
      <c r="D1575" s="23" t="s">
        <v>1821</v>
      </c>
      <c r="E1575" s="153" t="s">
        <v>1679</v>
      </c>
      <c r="F1575" s="153"/>
      <c r="G1575" s="24" t="s">
        <v>25</v>
      </c>
      <c r="H1575" s="39">
        <v>9.1999999999999993</v>
      </c>
      <c r="I1575" s="40">
        <v>0.19</v>
      </c>
      <c r="J1575" s="40">
        <v>1.74</v>
      </c>
    </row>
    <row r="1576" spans="1:10" ht="24" customHeight="1" x14ac:dyDescent="0.2">
      <c r="A1576" s="23" t="s">
        <v>1676</v>
      </c>
      <c r="B1576" s="22" t="s">
        <v>1822</v>
      </c>
      <c r="C1576" s="23" t="s">
        <v>18</v>
      </c>
      <c r="D1576" s="23" t="s">
        <v>1823</v>
      </c>
      <c r="E1576" s="153" t="s">
        <v>1679</v>
      </c>
      <c r="F1576" s="153"/>
      <c r="G1576" s="24" t="s">
        <v>25</v>
      </c>
      <c r="H1576" s="39">
        <v>0.66790000000000005</v>
      </c>
      <c r="I1576" s="40">
        <v>31.81</v>
      </c>
      <c r="J1576" s="40">
        <v>21.24</v>
      </c>
    </row>
    <row r="1577" spans="1:10" ht="26.1" customHeight="1" x14ac:dyDescent="0.2">
      <c r="A1577" s="23" t="s">
        <v>1676</v>
      </c>
      <c r="B1577" s="22" t="s">
        <v>1824</v>
      </c>
      <c r="C1577" s="23" t="s">
        <v>18</v>
      </c>
      <c r="D1577" s="23" t="s">
        <v>1825</v>
      </c>
      <c r="E1577" s="153" t="s">
        <v>1744</v>
      </c>
      <c r="F1577" s="153"/>
      <c r="G1577" s="24" t="s">
        <v>20</v>
      </c>
      <c r="H1577" s="39">
        <v>1</v>
      </c>
      <c r="I1577" s="40">
        <v>861.75</v>
      </c>
      <c r="J1577" s="40">
        <v>861.75</v>
      </c>
    </row>
    <row r="1578" spans="1:10" x14ac:dyDescent="0.2">
      <c r="A1578" s="41"/>
      <c r="B1578" s="41"/>
      <c r="C1578" s="41"/>
      <c r="D1578" s="41"/>
      <c r="E1578" s="41" t="s">
        <v>1692</v>
      </c>
      <c r="F1578" s="46">
        <v>9.24</v>
      </c>
      <c r="G1578" s="41" t="s">
        <v>1693</v>
      </c>
      <c r="H1578" s="46">
        <v>0</v>
      </c>
      <c r="I1578" s="41" t="s">
        <v>1694</v>
      </c>
      <c r="J1578" s="46">
        <v>9.24</v>
      </c>
    </row>
    <row r="1579" spans="1:10" ht="15" thickBot="1" x14ac:dyDescent="0.25">
      <c r="A1579" s="41"/>
      <c r="B1579" s="41"/>
      <c r="C1579" s="41"/>
      <c r="D1579" s="41"/>
      <c r="E1579" s="41" t="s">
        <v>1695</v>
      </c>
      <c r="F1579" s="46">
        <v>262.89</v>
      </c>
      <c r="G1579" s="41"/>
      <c r="H1579" s="152" t="s">
        <v>1696</v>
      </c>
      <c r="I1579" s="152"/>
      <c r="J1579" s="46">
        <v>1277.1400000000001</v>
      </c>
    </row>
    <row r="1580" spans="1:10" ht="0.95" customHeight="1" thickTop="1" x14ac:dyDescent="0.2">
      <c r="A1580" s="42"/>
      <c r="B1580" s="42"/>
      <c r="C1580" s="42"/>
      <c r="D1580" s="42"/>
      <c r="E1580" s="42"/>
      <c r="F1580" s="42"/>
      <c r="G1580" s="42"/>
      <c r="H1580" s="42"/>
      <c r="I1580" s="42"/>
      <c r="J1580" s="42"/>
    </row>
    <row r="1581" spans="1:10" ht="18" customHeight="1" x14ac:dyDescent="0.2">
      <c r="A1581" s="17" t="s">
        <v>267</v>
      </c>
      <c r="B1581" s="16" t="s">
        <v>3</v>
      </c>
      <c r="C1581" s="17" t="s">
        <v>4</v>
      </c>
      <c r="D1581" s="17" t="s">
        <v>5</v>
      </c>
      <c r="E1581" s="151" t="s">
        <v>1547</v>
      </c>
      <c r="F1581" s="151"/>
      <c r="G1581" s="18" t="s">
        <v>6</v>
      </c>
      <c r="H1581" s="16" t="s">
        <v>7</v>
      </c>
      <c r="I1581" s="16" t="s">
        <v>8</v>
      </c>
      <c r="J1581" s="16" t="s">
        <v>10</v>
      </c>
    </row>
    <row r="1582" spans="1:10" ht="26.1" customHeight="1" x14ac:dyDescent="0.2">
      <c r="A1582" s="32" t="s">
        <v>1626</v>
      </c>
      <c r="B1582" s="33" t="s">
        <v>268</v>
      </c>
      <c r="C1582" s="32" t="s">
        <v>23</v>
      </c>
      <c r="D1582" s="32" t="s">
        <v>269</v>
      </c>
      <c r="E1582" s="154" t="s">
        <v>1598</v>
      </c>
      <c r="F1582" s="154"/>
      <c r="G1582" s="34" t="s">
        <v>25</v>
      </c>
      <c r="H1582" s="35">
        <v>1</v>
      </c>
      <c r="I1582" s="36">
        <v>1519.97</v>
      </c>
      <c r="J1582" s="36">
        <v>1519.97</v>
      </c>
    </row>
    <row r="1583" spans="1:10" ht="24" customHeight="1" x14ac:dyDescent="0.2">
      <c r="A1583" s="20" t="s">
        <v>1627</v>
      </c>
      <c r="B1583" s="19" t="s">
        <v>1662</v>
      </c>
      <c r="C1583" s="20" t="s">
        <v>18</v>
      </c>
      <c r="D1583" s="20" t="s">
        <v>1663</v>
      </c>
      <c r="E1583" s="155" t="s">
        <v>1639</v>
      </c>
      <c r="F1583" s="155"/>
      <c r="G1583" s="21" t="s">
        <v>1640</v>
      </c>
      <c r="H1583" s="37">
        <v>1.93</v>
      </c>
      <c r="I1583" s="38">
        <v>19.72</v>
      </c>
      <c r="J1583" s="38">
        <v>38.049999999999997</v>
      </c>
    </row>
    <row r="1584" spans="1:10" ht="24" customHeight="1" x14ac:dyDescent="0.2">
      <c r="A1584" s="20" t="s">
        <v>1627</v>
      </c>
      <c r="B1584" s="19" t="s">
        <v>1816</v>
      </c>
      <c r="C1584" s="20" t="s">
        <v>18</v>
      </c>
      <c r="D1584" s="20" t="s">
        <v>1817</v>
      </c>
      <c r="E1584" s="155" t="s">
        <v>1639</v>
      </c>
      <c r="F1584" s="155"/>
      <c r="G1584" s="21" t="s">
        <v>1640</v>
      </c>
      <c r="H1584" s="37">
        <v>1.99</v>
      </c>
      <c r="I1584" s="38">
        <v>19.920000000000002</v>
      </c>
      <c r="J1584" s="38">
        <v>39.64</v>
      </c>
    </row>
    <row r="1585" spans="1:10" ht="39" customHeight="1" x14ac:dyDescent="0.2">
      <c r="A1585" s="23" t="s">
        <v>1676</v>
      </c>
      <c r="B1585" s="22" t="s">
        <v>1826</v>
      </c>
      <c r="C1585" s="23" t="s">
        <v>18</v>
      </c>
      <c r="D1585" s="23" t="s">
        <v>1827</v>
      </c>
      <c r="E1585" s="153" t="s">
        <v>1679</v>
      </c>
      <c r="F1585" s="153"/>
      <c r="G1585" s="24" t="s">
        <v>25</v>
      </c>
      <c r="H1585" s="39">
        <v>9.6</v>
      </c>
      <c r="I1585" s="40">
        <v>0.2</v>
      </c>
      <c r="J1585" s="40">
        <v>1.92</v>
      </c>
    </row>
    <row r="1586" spans="1:10" ht="24" customHeight="1" x14ac:dyDescent="0.2">
      <c r="A1586" s="23" t="s">
        <v>1676</v>
      </c>
      <c r="B1586" s="22" t="s">
        <v>1822</v>
      </c>
      <c r="C1586" s="23" t="s">
        <v>18</v>
      </c>
      <c r="D1586" s="23" t="s">
        <v>1823</v>
      </c>
      <c r="E1586" s="153" t="s">
        <v>1679</v>
      </c>
      <c r="F1586" s="153"/>
      <c r="G1586" s="24" t="s">
        <v>25</v>
      </c>
      <c r="H1586" s="39">
        <v>0.34899999999999998</v>
      </c>
      <c r="I1586" s="40">
        <v>31.81</v>
      </c>
      <c r="J1586" s="40">
        <v>11.1</v>
      </c>
    </row>
    <row r="1587" spans="1:10" ht="65.099999999999994" customHeight="1" x14ac:dyDescent="0.2">
      <c r="A1587" s="23" t="s">
        <v>1676</v>
      </c>
      <c r="B1587" s="22" t="s">
        <v>1828</v>
      </c>
      <c r="C1587" s="23" t="s">
        <v>18</v>
      </c>
      <c r="D1587" s="23" t="s">
        <v>1829</v>
      </c>
      <c r="E1587" s="153" t="s">
        <v>1679</v>
      </c>
      <c r="F1587" s="153"/>
      <c r="G1587" s="24" t="s">
        <v>1794</v>
      </c>
      <c r="H1587" s="39">
        <v>1</v>
      </c>
      <c r="I1587" s="40">
        <v>160.19</v>
      </c>
      <c r="J1587" s="40">
        <v>160.19</v>
      </c>
    </row>
    <row r="1588" spans="1:10" ht="24" customHeight="1" x14ac:dyDescent="0.2">
      <c r="A1588" s="23" t="s">
        <v>1676</v>
      </c>
      <c r="B1588" s="22" t="s">
        <v>1830</v>
      </c>
      <c r="C1588" s="23" t="s">
        <v>18</v>
      </c>
      <c r="D1588" s="23" t="s">
        <v>1831</v>
      </c>
      <c r="E1588" s="153" t="s">
        <v>1679</v>
      </c>
      <c r="F1588" s="153"/>
      <c r="G1588" s="24" t="s">
        <v>20</v>
      </c>
      <c r="H1588" s="39">
        <v>3.24</v>
      </c>
      <c r="I1588" s="40">
        <v>391.69</v>
      </c>
      <c r="J1588" s="40">
        <v>1269.07</v>
      </c>
    </row>
    <row r="1589" spans="1:10" x14ac:dyDescent="0.2">
      <c r="A1589" s="41"/>
      <c r="B1589" s="41"/>
      <c r="C1589" s="41"/>
      <c r="D1589" s="41"/>
      <c r="E1589" s="41" t="s">
        <v>1692</v>
      </c>
      <c r="F1589" s="46">
        <v>54.11</v>
      </c>
      <c r="G1589" s="41" t="s">
        <v>1693</v>
      </c>
      <c r="H1589" s="46">
        <v>0</v>
      </c>
      <c r="I1589" s="41" t="s">
        <v>1694</v>
      </c>
      <c r="J1589" s="46">
        <v>54.11</v>
      </c>
    </row>
    <row r="1590" spans="1:10" ht="15" thickBot="1" x14ac:dyDescent="0.25">
      <c r="A1590" s="41"/>
      <c r="B1590" s="41"/>
      <c r="C1590" s="41"/>
      <c r="D1590" s="41"/>
      <c r="E1590" s="41" t="s">
        <v>1695</v>
      </c>
      <c r="F1590" s="46">
        <v>393.97</v>
      </c>
      <c r="G1590" s="41"/>
      <c r="H1590" s="152" t="s">
        <v>1696</v>
      </c>
      <c r="I1590" s="152"/>
      <c r="J1590" s="46">
        <v>1913.94</v>
      </c>
    </row>
    <row r="1591" spans="1:10" ht="0.95" customHeight="1" thickTop="1" x14ac:dyDescent="0.2">
      <c r="A1591" s="42"/>
      <c r="B1591" s="42"/>
      <c r="C1591" s="42"/>
      <c r="D1591" s="42"/>
      <c r="E1591" s="42"/>
      <c r="F1591" s="42"/>
      <c r="G1591" s="42"/>
      <c r="H1591" s="42"/>
      <c r="I1591" s="42"/>
      <c r="J1591" s="42"/>
    </row>
    <row r="1592" spans="1:10" ht="18" customHeight="1" x14ac:dyDescent="0.2">
      <c r="A1592" s="17" t="s">
        <v>272</v>
      </c>
      <c r="B1592" s="16" t="s">
        <v>3</v>
      </c>
      <c r="C1592" s="17" t="s">
        <v>4</v>
      </c>
      <c r="D1592" s="17" t="s">
        <v>5</v>
      </c>
      <c r="E1592" s="151" t="s">
        <v>1547</v>
      </c>
      <c r="F1592" s="151"/>
      <c r="G1592" s="18" t="s">
        <v>6</v>
      </c>
      <c r="H1592" s="16" t="s">
        <v>7</v>
      </c>
      <c r="I1592" s="16" t="s">
        <v>8</v>
      </c>
      <c r="J1592" s="16" t="s">
        <v>10</v>
      </c>
    </row>
    <row r="1593" spans="1:10" ht="65.099999999999994" customHeight="1" x14ac:dyDescent="0.2">
      <c r="A1593" s="32" t="s">
        <v>1626</v>
      </c>
      <c r="B1593" s="33" t="s">
        <v>273</v>
      </c>
      <c r="C1593" s="32" t="s">
        <v>23</v>
      </c>
      <c r="D1593" s="32" t="s">
        <v>274</v>
      </c>
      <c r="E1593" s="154" t="s">
        <v>1580</v>
      </c>
      <c r="F1593" s="154"/>
      <c r="G1593" s="34" t="s">
        <v>20</v>
      </c>
      <c r="H1593" s="35">
        <v>1</v>
      </c>
      <c r="I1593" s="36">
        <v>1424.26</v>
      </c>
      <c r="J1593" s="36">
        <v>1424.26</v>
      </c>
    </row>
    <row r="1594" spans="1:10" ht="24" customHeight="1" x14ac:dyDescent="0.2">
      <c r="A1594" s="20" t="s">
        <v>1627</v>
      </c>
      <c r="B1594" s="19" t="s">
        <v>1662</v>
      </c>
      <c r="C1594" s="20" t="s">
        <v>18</v>
      </c>
      <c r="D1594" s="20" t="s">
        <v>1663</v>
      </c>
      <c r="E1594" s="155" t="s">
        <v>1639</v>
      </c>
      <c r="F1594" s="155"/>
      <c r="G1594" s="21" t="s">
        <v>1640</v>
      </c>
      <c r="H1594" s="37">
        <v>0.15590000000000001</v>
      </c>
      <c r="I1594" s="38">
        <v>19.72</v>
      </c>
      <c r="J1594" s="38">
        <v>3.07</v>
      </c>
    </row>
    <row r="1595" spans="1:10" ht="24" customHeight="1" x14ac:dyDescent="0.2">
      <c r="A1595" s="20" t="s">
        <v>1627</v>
      </c>
      <c r="B1595" s="19" t="s">
        <v>1713</v>
      </c>
      <c r="C1595" s="20" t="s">
        <v>18</v>
      </c>
      <c r="D1595" s="20" t="s">
        <v>1714</v>
      </c>
      <c r="E1595" s="155" t="s">
        <v>1639</v>
      </c>
      <c r="F1595" s="155"/>
      <c r="G1595" s="21" t="s">
        <v>1640</v>
      </c>
      <c r="H1595" s="37">
        <v>0.31190000000000001</v>
      </c>
      <c r="I1595" s="38">
        <v>24.41</v>
      </c>
      <c r="J1595" s="38">
        <v>7.61</v>
      </c>
    </row>
    <row r="1596" spans="1:10" ht="26.1" customHeight="1" x14ac:dyDescent="0.2">
      <c r="A1596" s="23" t="s">
        <v>1676</v>
      </c>
      <c r="B1596" s="22" t="s">
        <v>1818</v>
      </c>
      <c r="C1596" s="23" t="s">
        <v>1631</v>
      </c>
      <c r="D1596" s="23" t="s">
        <v>1819</v>
      </c>
      <c r="E1596" s="153" t="s">
        <v>1679</v>
      </c>
      <c r="F1596" s="153"/>
      <c r="G1596" s="24" t="s">
        <v>20</v>
      </c>
      <c r="H1596" s="39">
        <v>1.05</v>
      </c>
      <c r="I1596" s="40">
        <v>465</v>
      </c>
      <c r="J1596" s="40">
        <v>488.25</v>
      </c>
    </row>
    <row r="1597" spans="1:10" ht="39" customHeight="1" x14ac:dyDescent="0.2">
      <c r="A1597" s="23" t="s">
        <v>1676</v>
      </c>
      <c r="B1597" s="22" t="s">
        <v>1820</v>
      </c>
      <c r="C1597" s="23" t="s">
        <v>18</v>
      </c>
      <c r="D1597" s="23" t="s">
        <v>1821</v>
      </c>
      <c r="E1597" s="153" t="s">
        <v>1679</v>
      </c>
      <c r="F1597" s="153"/>
      <c r="G1597" s="24" t="s">
        <v>25</v>
      </c>
      <c r="H1597" s="39">
        <v>7.3</v>
      </c>
      <c r="I1597" s="40">
        <v>0.19</v>
      </c>
      <c r="J1597" s="40">
        <v>1.38</v>
      </c>
    </row>
    <row r="1598" spans="1:10" ht="24" customHeight="1" x14ac:dyDescent="0.2">
      <c r="A1598" s="23" t="s">
        <v>1676</v>
      </c>
      <c r="B1598" s="22" t="s">
        <v>1822</v>
      </c>
      <c r="C1598" s="23" t="s">
        <v>18</v>
      </c>
      <c r="D1598" s="23" t="s">
        <v>1823</v>
      </c>
      <c r="E1598" s="153" t="s">
        <v>1679</v>
      </c>
      <c r="F1598" s="153"/>
      <c r="G1598" s="24" t="s">
        <v>25</v>
      </c>
      <c r="H1598" s="39">
        <v>0.60109999999999997</v>
      </c>
      <c r="I1598" s="40">
        <v>31.81</v>
      </c>
      <c r="J1598" s="40">
        <v>19.12</v>
      </c>
    </row>
    <row r="1599" spans="1:10" ht="26.1" customHeight="1" x14ac:dyDescent="0.2">
      <c r="A1599" s="23" t="s">
        <v>1676</v>
      </c>
      <c r="B1599" s="22" t="s">
        <v>1824</v>
      </c>
      <c r="C1599" s="23" t="s">
        <v>18</v>
      </c>
      <c r="D1599" s="23" t="s">
        <v>1825</v>
      </c>
      <c r="E1599" s="153" t="s">
        <v>1744</v>
      </c>
      <c r="F1599" s="153"/>
      <c r="G1599" s="24" t="s">
        <v>20</v>
      </c>
      <c r="H1599" s="39">
        <v>1.05</v>
      </c>
      <c r="I1599" s="40">
        <v>861.75</v>
      </c>
      <c r="J1599" s="40">
        <v>904.83</v>
      </c>
    </row>
    <row r="1600" spans="1:10" x14ac:dyDescent="0.2">
      <c r="A1600" s="41"/>
      <c r="B1600" s="41"/>
      <c r="C1600" s="41"/>
      <c r="D1600" s="41"/>
      <c r="E1600" s="41" t="s">
        <v>1692</v>
      </c>
      <c r="F1600" s="46">
        <v>7.86</v>
      </c>
      <c r="G1600" s="41" t="s">
        <v>1693</v>
      </c>
      <c r="H1600" s="46">
        <v>0</v>
      </c>
      <c r="I1600" s="41" t="s">
        <v>1694</v>
      </c>
      <c r="J1600" s="46">
        <v>7.86</v>
      </c>
    </row>
    <row r="1601" spans="1:10" ht="15" thickBot="1" x14ac:dyDescent="0.25">
      <c r="A1601" s="41"/>
      <c r="B1601" s="41"/>
      <c r="C1601" s="41"/>
      <c r="D1601" s="41"/>
      <c r="E1601" s="41" t="s">
        <v>1695</v>
      </c>
      <c r="F1601" s="46">
        <v>369.16</v>
      </c>
      <c r="G1601" s="41"/>
      <c r="H1601" s="152" t="s">
        <v>1696</v>
      </c>
      <c r="I1601" s="152"/>
      <c r="J1601" s="46">
        <v>1793.42</v>
      </c>
    </row>
    <row r="1602" spans="1:10" ht="0.95" customHeight="1" thickTop="1" x14ac:dyDescent="0.2">
      <c r="A1602" s="42"/>
      <c r="B1602" s="42"/>
      <c r="C1602" s="42"/>
      <c r="D1602" s="42"/>
      <c r="E1602" s="42"/>
      <c r="F1602" s="42"/>
      <c r="G1602" s="42"/>
      <c r="H1602" s="42"/>
      <c r="I1602" s="42"/>
      <c r="J1602" s="42"/>
    </row>
    <row r="1603" spans="1:10" ht="18" customHeight="1" x14ac:dyDescent="0.2">
      <c r="A1603" s="17" t="s">
        <v>275</v>
      </c>
      <c r="B1603" s="16" t="s">
        <v>3</v>
      </c>
      <c r="C1603" s="17" t="s">
        <v>4</v>
      </c>
      <c r="D1603" s="17" t="s">
        <v>5</v>
      </c>
      <c r="E1603" s="151" t="s">
        <v>1547</v>
      </c>
      <c r="F1603" s="151"/>
      <c r="G1603" s="18" t="s">
        <v>6</v>
      </c>
      <c r="H1603" s="16" t="s">
        <v>7</v>
      </c>
      <c r="I1603" s="16" t="s">
        <v>8</v>
      </c>
      <c r="J1603" s="16" t="s">
        <v>10</v>
      </c>
    </row>
    <row r="1604" spans="1:10" ht="65.099999999999994" customHeight="1" x14ac:dyDescent="0.2">
      <c r="A1604" s="32" t="s">
        <v>1626</v>
      </c>
      <c r="B1604" s="33" t="s">
        <v>276</v>
      </c>
      <c r="C1604" s="32" t="s">
        <v>23</v>
      </c>
      <c r="D1604" s="32" t="s">
        <v>277</v>
      </c>
      <c r="E1604" s="154" t="s">
        <v>1580</v>
      </c>
      <c r="F1604" s="154"/>
      <c r="G1604" s="34" t="s">
        <v>20</v>
      </c>
      <c r="H1604" s="35">
        <v>1</v>
      </c>
      <c r="I1604" s="36">
        <v>1432.89</v>
      </c>
      <c r="J1604" s="36">
        <v>1432.89</v>
      </c>
    </row>
    <row r="1605" spans="1:10" ht="24" customHeight="1" x14ac:dyDescent="0.2">
      <c r="A1605" s="20" t="s">
        <v>1627</v>
      </c>
      <c r="B1605" s="19" t="s">
        <v>1662</v>
      </c>
      <c r="C1605" s="20" t="s">
        <v>18</v>
      </c>
      <c r="D1605" s="20" t="s">
        <v>1663</v>
      </c>
      <c r="E1605" s="155" t="s">
        <v>1639</v>
      </c>
      <c r="F1605" s="155"/>
      <c r="G1605" s="21" t="s">
        <v>1640</v>
      </c>
      <c r="H1605" s="37">
        <v>0.18590000000000001</v>
      </c>
      <c r="I1605" s="38">
        <v>19.72</v>
      </c>
      <c r="J1605" s="38">
        <v>3.66</v>
      </c>
    </row>
    <row r="1606" spans="1:10" ht="24" customHeight="1" x14ac:dyDescent="0.2">
      <c r="A1606" s="20" t="s">
        <v>1627</v>
      </c>
      <c r="B1606" s="19" t="s">
        <v>1713</v>
      </c>
      <c r="C1606" s="20" t="s">
        <v>18</v>
      </c>
      <c r="D1606" s="20" t="s">
        <v>1714</v>
      </c>
      <c r="E1606" s="155" t="s">
        <v>1639</v>
      </c>
      <c r="F1606" s="155"/>
      <c r="G1606" s="21" t="s">
        <v>1640</v>
      </c>
      <c r="H1606" s="37">
        <v>0.3619</v>
      </c>
      <c r="I1606" s="38">
        <v>24.41</v>
      </c>
      <c r="J1606" s="38">
        <v>8.83</v>
      </c>
    </row>
    <row r="1607" spans="1:10" ht="26.1" customHeight="1" x14ac:dyDescent="0.2">
      <c r="A1607" s="23" t="s">
        <v>1676</v>
      </c>
      <c r="B1607" s="22" t="s">
        <v>1824</v>
      </c>
      <c r="C1607" s="23" t="s">
        <v>18</v>
      </c>
      <c r="D1607" s="23" t="s">
        <v>1825</v>
      </c>
      <c r="E1607" s="153" t="s">
        <v>1744</v>
      </c>
      <c r="F1607" s="153"/>
      <c r="G1607" s="24" t="s">
        <v>20</v>
      </c>
      <c r="H1607" s="39">
        <v>1.05</v>
      </c>
      <c r="I1607" s="40">
        <v>861.75</v>
      </c>
      <c r="J1607" s="40">
        <v>904.83</v>
      </c>
    </row>
    <row r="1608" spans="1:10" ht="39" customHeight="1" x14ac:dyDescent="0.2">
      <c r="A1608" s="23" t="s">
        <v>1676</v>
      </c>
      <c r="B1608" s="22" t="s">
        <v>1820</v>
      </c>
      <c r="C1608" s="23" t="s">
        <v>18</v>
      </c>
      <c r="D1608" s="23" t="s">
        <v>1821</v>
      </c>
      <c r="E1608" s="153" t="s">
        <v>1679</v>
      </c>
      <c r="F1608" s="153"/>
      <c r="G1608" s="24" t="s">
        <v>25</v>
      </c>
      <c r="H1608" s="39">
        <v>9.6999999999999993</v>
      </c>
      <c r="I1608" s="40">
        <v>0.19</v>
      </c>
      <c r="J1608" s="40">
        <v>1.84</v>
      </c>
    </row>
    <row r="1609" spans="1:10" ht="24" customHeight="1" x14ac:dyDescent="0.2">
      <c r="A1609" s="23" t="s">
        <v>1676</v>
      </c>
      <c r="B1609" s="22" t="s">
        <v>1822</v>
      </c>
      <c r="C1609" s="23" t="s">
        <v>18</v>
      </c>
      <c r="D1609" s="23" t="s">
        <v>1823</v>
      </c>
      <c r="E1609" s="153" t="s">
        <v>1679</v>
      </c>
      <c r="F1609" s="153"/>
      <c r="G1609" s="24" t="s">
        <v>25</v>
      </c>
      <c r="H1609" s="39">
        <v>0.80110000000000003</v>
      </c>
      <c r="I1609" s="40">
        <v>31.81</v>
      </c>
      <c r="J1609" s="40">
        <v>25.48</v>
      </c>
    </row>
    <row r="1610" spans="1:10" ht="26.1" customHeight="1" x14ac:dyDescent="0.2">
      <c r="A1610" s="23" t="s">
        <v>1676</v>
      </c>
      <c r="B1610" s="22" t="s">
        <v>1818</v>
      </c>
      <c r="C1610" s="23" t="s">
        <v>1631</v>
      </c>
      <c r="D1610" s="23" t="s">
        <v>1819</v>
      </c>
      <c r="E1610" s="153" t="s">
        <v>1679</v>
      </c>
      <c r="F1610" s="153"/>
      <c r="G1610" s="24" t="s">
        <v>20</v>
      </c>
      <c r="H1610" s="39">
        <v>1.05</v>
      </c>
      <c r="I1610" s="40">
        <v>465</v>
      </c>
      <c r="J1610" s="40">
        <v>488.25</v>
      </c>
    </row>
    <row r="1611" spans="1:10" x14ac:dyDescent="0.2">
      <c r="A1611" s="41"/>
      <c r="B1611" s="41"/>
      <c r="C1611" s="41"/>
      <c r="D1611" s="41"/>
      <c r="E1611" s="41" t="s">
        <v>1692</v>
      </c>
      <c r="F1611" s="46">
        <v>9.19</v>
      </c>
      <c r="G1611" s="41" t="s">
        <v>1693</v>
      </c>
      <c r="H1611" s="46">
        <v>0</v>
      </c>
      <c r="I1611" s="41" t="s">
        <v>1694</v>
      </c>
      <c r="J1611" s="46">
        <v>9.19</v>
      </c>
    </row>
    <row r="1612" spans="1:10" ht="15" thickBot="1" x14ac:dyDescent="0.25">
      <c r="A1612" s="41"/>
      <c r="B1612" s="41"/>
      <c r="C1612" s="41"/>
      <c r="D1612" s="41"/>
      <c r="E1612" s="41" t="s">
        <v>1695</v>
      </c>
      <c r="F1612" s="46">
        <v>371.4</v>
      </c>
      <c r="G1612" s="41"/>
      <c r="H1612" s="152" t="s">
        <v>1696</v>
      </c>
      <c r="I1612" s="152"/>
      <c r="J1612" s="46">
        <v>1804.29</v>
      </c>
    </row>
    <row r="1613" spans="1:10" ht="0.95" customHeight="1" thickTop="1" x14ac:dyDescent="0.2">
      <c r="A1613" s="42"/>
      <c r="B1613" s="42"/>
      <c r="C1613" s="42"/>
      <c r="D1613" s="42"/>
      <c r="E1613" s="42"/>
      <c r="F1613" s="42"/>
      <c r="G1613" s="42"/>
      <c r="H1613" s="42"/>
      <c r="I1613" s="42"/>
      <c r="J1613" s="42"/>
    </row>
    <row r="1614" spans="1:10" ht="18" customHeight="1" x14ac:dyDescent="0.2">
      <c r="A1614" s="17" t="s">
        <v>278</v>
      </c>
      <c r="B1614" s="16" t="s">
        <v>3</v>
      </c>
      <c r="C1614" s="17" t="s">
        <v>4</v>
      </c>
      <c r="D1614" s="17" t="s">
        <v>5</v>
      </c>
      <c r="E1614" s="151" t="s">
        <v>1547</v>
      </c>
      <c r="F1614" s="151"/>
      <c r="G1614" s="18" t="s">
        <v>6</v>
      </c>
      <c r="H1614" s="16" t="s">
        <v>7</v>
      </c>
      <c r="I1614" s="16" t="s">
        <v>8</v>
      </c>
      <c r="J1614" s="16" t="s">
        <v>10</v>
      </c>
    </row>
    <row r="1615" spans="1:10" ht="65.099999999999994" customHeight="1" x14ac:dyDescent="0.2">
      <c r="A1615" s="32" t="s">
        <v>1626</v>
      </c>
      <c r="B1615" s="33" t="s">
        <v>279</v>
      </c>
      <c r="C1615" s="32" t="s">
        <v>23</v>
      </c>
      <c r="D1615" s="32" t="s">
        <v>280</v>
      </c>
      <c r="E1615" s="154" t="s">
        <v>1580</v>
      </c>
      <c r="F1615" s="154"/>
      <c r="G1615" s="34" t="s">
        <v>20</v>
      </c>
      <c r="H1615" s="35">
        <v>1</v>
      </c>
      <c r="I1615" s="36">
        <v>1407.94</v>
      </c>
      <c r="J1615" s="36">
        <v>1407.94</v>
      </c>
    </row>
    <row r="1616" spans="1:10" ht="24" customHeight="1" x14ac:dyDescent="0.2">
      <c r="A1616" s="20" t="s">
        <v>1627</v>
      </c>
      <c r="B1616" s="19" t="s">
        <v>1713</v>
      </c>
      <c r="C1616" s="20" t="s">
        <v>18</v>
      </c>
      <c r="D1616" s="20" t="s">
        <v>1714</v>
      </c>
      <c r="E1616" s="155" t="s">
        <v>1639</v>
      </c>
      <c r="F1616" s="155"/>
      <c r="G1616" s="21" t="s">
        <v>1640</v>
      </c>
      <c r="H1616" s="37">
        <v>0.41299999999999998</v>
      </c>
      <c r="I1616" s="38">
        <v>24.41</v>
      </c>
      <c r="J1616" s="38">
        <v>10.08</v>
      </c>
    </row>
    <row r="1617" spans="1:10" ht="24" customHeight="1" x14ac:dyDescent="0.2">
      <c r="A1617" s="20" t="s">
        <v>1627</v>
      </c>
      <c r="B1617" s="19" t="s">
        <v>1662</v>
      </c>
      <c r="C1617" s="20" t="s">
        <v>18</v>
      </c>
      <c r="D1617" s="20" t="s">
        <v>1663</v>
      </c>
      <c r="E1617" s="155" t="s">
        <v>1639</v>
      </c>
      <c r="F1617" s="155"/>
      <c r="G1617" s="21" t="s">
        <v>1640</v>
      </c>
      <c r="H1617" s="37">
        <v>0.25650000000000001</v>
      </c>
      <c r="I1617" s="38">
        <v>19.72</v>
      </c>
      <c r="J1617" s="38">
        <v>5.05</v>
      </c>
    </row>
    <row r="1618" spans="1:10" ht="39" customHeight="1" x14ac:dyDescent="0.2">
      <c r="A1618" s="23" t="s">
        <v>1676</v>
      </c>
      <c r="B1618" s="22" t="s">
        <v>1820</v>
      </c>
      <c r="C1618" s="23" t="s">
        <v>18</v>
      </c>
      <c r="D1618" s="23" t="s">
        <v>1821</v>
      </c>
      <c r="E1618" s="153" t="s">
        <v>1679</v>
      </c>
      <c r="F1618" s="153"/>
      <c r="G1618" s="24" t="s">
        <v>25</v>
      </c>
      <c r="H1618" s="39">
        <v>9.1999999999999993</v>
      </c>
      <c r="I1618" s="40">
        <v>0.19</v>
      </c>
      <c r="J1618" s="40">
        <v>1.74</v>
      </c>
    </row>
    <row r="1619" spans="1:10" ht="26.1" customHeight="1" x14ac:dyDescent="0.2">
      <c r="A1619" s="23" t="s">
        <v>1676</v>
      </c>
      <c r="B1619" s="22" t="s">
        <v>1818</v>
      </c>
      <c r="C1619" s="23" t="s">
        <v>1631</v>
      </c>
      <c r="D1619" s="23" t="s">
        <v>1819</v>
      </c>
      <c r="E1619" s="153" t="s">
        <v>1679</v>
      </c>
      <c r="F1619" s="153"/>
      <c r="G1619" s="24" t="s">
        <v>20</v>
      </c>
      <c r="H1619" s="39">
        <v>1</v>
      </c>
      <c r="I1619" s="40">
        <v>465</v>
      </c>
      <c r="J1619" s="40">
        <v>465</v>
      </c>
    </row>
    <row r="1620" spans="1:10" ht="26.1" customHeight="1" x14ac:dyDescent="0.2">
      <c r="A1620" s="23" t="s">
        <v>1676</v>
      </c>
      <c r="B1620" s="22" t="s">
        <v>1824</v>
      </c>
      <c r="C1620" s="23" t="s">
        <v>18</v>
      </c>
      <c r="D1620" s="23" t="s">
        <v>1825</v>
      </c>
      <c r="E1620" s="153" t="s">
        <v>1744</v>
      </c>
      <c r="F1620" s="153"/>
      <c r="G1620" s="24" t="s">
        <v>20</v>
      </c>
      <c r="H1620" s="39">
        <v>1.05</v>
      </c>
      <c r="I1620" s="40">
        <v>861.75</v>
      </c>
      <c r="J1620" s="40">
        <v>904.83</v>
      </c>
    </row>
    <row r="1621" spans="1:10" ht="24" customHeight="1" x14ac:dyDescent="0.2">
      <c r="A1621" s="23" t="s">
        <v>1676</v>
      </c>
      <c r="B1621" s="22" t="s">
        <v>1822</v>
      </c>
      <c r="C1621" s="23" t="s">
        <v>18</v>
      </c>
      <c r="D1621" s="23" t="s">
        <v>1823</v>
      </c>
      <c r="E1621" s="153" t="s">
        <v>1679</v>
      </c>
      <c r="F1621" s="153"/>
      <c r="G1621" s="24" t="s">
        <v>25</v>
      </c>
      <c r="H1621" s="39">
        <v>0.66785709999999998</v>
      </c>
      <c r="I1621" s="40">
        <v>31.81</v>
      </c>
      <c r="J1621" s="40">
        <v>21.24</v>
      </c>
    </row>
    <row r="1622" spans="1:10" x14ac:dyDescent="0.2">
      <c r="A1622" s="41"/>
      <c r="B1622" s="41"/>
      <c r="C1622" s="41"/>
      <c r="D1622" s="41"/>
      <c r="E1622" s="41" t="s">
        <v>1692</v>
      </c>
      <c r="F1622" s="46">
        <v>11.09</v>
      </c>
      <c r="G1622" s="41" t="s">
        <v>1693</v>
      </c>
      <c r="H1622" s="46">
        <v>0</v>
      </c>
      <c r="I1622" s="41" t="s">
        <v>1694</v>
      </c>
      <c r="J1622" s="46">
        <v>11.09</v>
      </c>
    </row>
    <row r="1623" spans="1:10" ht="15" thickBot="1" x14ac:dyDescent="0.25">
      <c r="A1623" s="41"/>
      <c r="B1623" s="41"/>
      <c r="C1623" s="41"/>
      <c r="D1623" s="41"/>
      <c r="E1623" s="41" t="s">
        <v>1695</v>
      </c>
      <c r="F1623" s="46">
        <v>364.93</v>
      </c>
      <c r="G1623" s="41"/>
      <c r="H1623" s="152" t="s">
        <v>1696</v>
      </c>
      <c r="I1623" s="152"/>
      <c r="J1623" s="46">
        <v>1772.87</v>
      </c>
    </row>
    <row r="1624" spans="1:10" ht="0.95" customHeight="1" thickTop="1" x14ac:dyDescent="0.2">
      <c r="A1624" s="42"/>
      <c r="B1624" s="42"/>
      <c r="C1624" s="42"/>
      <c r="D1624" s="42"/>
      <c r="E1624" s="42"/>
      <c r="F1624" s="42"/>
      <c r="G1624" s="42"/>
      <c r="H1624" s="42"/>
      <c r="I1624" s="42"/>
      <c r="J1624" s="42"/>
    </row>
    <row r="1625" spans="1:10" ht="18" customHeight="1" x14ac:dyDescent="0.2">
      <c r="A1625" s="17" t="s">
        <v>281</v>
      </c>
      <c r="B1625" s="16" t="s">
        <v>3</v>
      </c>
      <c r="C1625" s="17" t="s">
        <v>4</v>
      </c>
      <c r="D1625" s="17" t="s">
        <v>5</v>
      </c>
      <c r="E1625" s="151" t="s">
        <v>1547</v>
      </c>
      <c r="F1625" s="151"/>
      <c r="G1625" s="18" t="s">
        <v>6</v>
      </c>
      <c r="H1625" s="16" t="s">
        <v>7</v>
      </c>
      <c r="I1625" s="16" t="s">
        <v>8</v>
      </c>
      <c r="J1625" s="16" t="s">
        <v>10</v>
      </c>
    </row>
    <row r="1626" spans="1:10" ht="78" customHeight="1" x14ac:dyDescent="0.2">
      <c r="A1626" s="32" t="s">
        <v>1626</v>
      </c>
      <c r="B1626" s="33" t="s">
        <v>282</v>
      </c>
      <c r="C1626" s="32" t="s">
        <v>23</v>
      </c>
      <c r="D1626" s="32" t="s">
        <v>283</v>
      </c>
      <c r="E1626" s="154" t="s">
        <v>1580</v>
      </c>
      <c r="F1626" s="154"/>
      <c r="G1626" s="34" t="s">
        <v>20</v>
      </c>
      <c r="H1626" s="35">
        <v>1</v>
      </c>
      <c r="I1626" s="36">
        <v>1272.77</v>
      </c>
      <c r="J1626" s="36">
        <v>1272.77</v>
      </c>
    </row>
    <row r="1627" spans="1:10" ht="24" customHeight="1" x14ac:dyDescent="0.2">
      <c r="A1627" s="20" t="s">
        <v>1627</v>
      </c>
      <c r="B1627" s="19" t="s">
        <v>1662</v>
      </c>
      <c r="C1627" s="20" t="s">
        <v>18</v>
      </c>
      <c r="D1627" s="20" t="s">
        <v>1663</v>
      </c>
      <c r="E1627" s="155" t="s">
        <v>1639</v>
      </c>
      <c r="F1627" s="155"/>
      <c r="G1627" s="21" t="s">
        <v>1640</v>
      </c>
      <c r="H1627" s="37">
        <v>0.50520690000000001</v>
      </c>
      <c r="I1627" s="38">
        <v>19.72</v>
      </c>
      <c r="J1627" s="38">
        <v>9.9600000000000009</v>
      </c>
    </row>
    <row r="1628" spans="1:10" ht="24" customHeight="1" x14ac:dyDescent="0.2">
      <c r="A1628" s="20" t="s">
        <v>1627</v>
      </c>
      <c r="B1628" s="19" t="s">
        <v>1713</v>
      </c>
      <c r="C1628" s="20" t="s">
        <v>18</v>
      </c>
      <c r="D1628" s="20" t="s">
        <v>1714</v>
      </c>
      <c r="E1628" s="155" t="s">
        <v>1639</v>
      </c>
      <c r="F1628" s="155"/>
      <c r="G1628" s="21" t="s">
        <v>1640</v>
      </c>
      <c r="H1628" s="37">
        <v>1.0104139000000001</v>
      </c>
      <c r="I1628" s="38">
        <v>24.41</v>
      </c>
      <c r="J1628" s="38">
        <v>24.66</v>
      </c>
    </row>
    <row r="1629" spans="1:10" ht="24" customHeight="1" x14ac:dyDescent="0.2">
      <c r="A1629" s="23" t="s">
        <v>1676</v>
      </c>
      <c r="B1629" s="22" t="s">
        <v>1822</v>
      </c>
      <c r="C1629" s="23" t="s">
        <v>18</v>
      </c>
      <c r="D1629" s="23" t="s">
        <v>1823</v>
      </c>
      <c r="E1629" s="153" t="s">
        <v>1679</v>
      </c>
      <c r="F1629" s="153"/>
      <c r="G1629" s="24" t="s">
        <v>25</v>
      </c>
      <c r="H1629" s="39">
        <v>1.16875</v>
      </c>
      <c r="I1629" s="40">
        <v>31.81</v>
      </c>
      <c r="J1629" s="40">
        <v>37.17</v>
      </c>
    </row>
    <row r="1630" spans="1:10" ht="26.1" customHeight="1" x14ac:dyDescent="0.2">
      <c r="A1630" s="23" t="s">
        <v>1676</v>
      </c>
      <c r="B1630" s="22" t="s">
        <v>1832</v>
      </c>
      <c r="C1630" s="23" t="s">
        <v>1631</v>
      </c>
      <c r="D1630" s="23" t="s">
        <v>1833</v>
      </c>
      <c r="E1630" s="153" t="s">
        <v>1679</v>
      </c>
      <c r="F1630" s="153"/>
      <c r="G1630" s="24" t="s">
        <v>20</v>
      </c>
      <c r="H1630" s="39">
        <v>1.05</v>
      </c>
      <c r="I1630" s="40">
        <v>318.67</v>
      </c>
      <c r="J1630" s="40">
        <v>334.6</v>
      </c>
    </row>
    <row r="1631" spans="1:10" ht="26.1" customHeight="1" x14ac:dyDescent="0.2">
      <c r="A1631" s="23" t="s">
        <v>1676</v>
      </c>
      <c r="B1631" s="22" t="s">
        <v>1824</v>
      </c>
      <c r="C1631" s="23" t="s">
        <v>18</v>
      </c>
      <c r="D1631" s="23" t="s">
        <v>1825</v>
      </c>
      <c r="E1631" s="153" t="s">
        <v>1744</v>
      </c>
      <c r="F1631" s="153"/>
      <c r="G1631" s="24" t="s">
        <v>20</v>
      </c>
      <c r="H1631" s="39">
        <v>1</v>
      </c>
      <c r="I1631" s="40">
        <v>861.75</v>
      </c>
      <c r="J1631" s="40">
        <v>861.75</v>
      </c>
    </row>
    <row r="1632" spans="1:10" ht="39" customHeight="1" x14ac:dyDescent="0.2">
      <c r="A1632" s="23" t="s">
        <v>1676</v>
      </c>
      <c r="B1632" s="22" t="s">
        <v>1820</v>
      </c>
      <c r="C1632" s="23" t="s">
        <v>18</v>
      </c>
      <c r="D1632" s="23" t="s">
        <v>1821</v>
      </c>
      <c r="E1632" s="153" t="s">
        <v>1679</v>
      </c>
      <c r="F1632" s="153"/>
      <c r="G1632" s="24" t="s">
        <v>25</v>
      </c>
      <c r="H1632" s="39">
        <v>24.4</v>
      </c>
      <c r="I1632" s="40">
        <v>0.19</v>
      </c>
      <c r="J1632" s="40">
        <v>4.63</v>
      </c>
    </row>
    <row r="1633" spans="1:10" x14ac:dyDescent="0.2">
      <c r="A1633" s="41"/>
      <c r="B1633" s="41"/>
      <c r="C1633" s="41"/>
      <c r="D1633" s="41"/>
      <c r="E1633" s="41" t="s">
        <v>1692</v>
      </c>
      <c r="F1633" s="46">
        <v>25.48</v>
      </c>
      <c r="G1633" s="41" t="s">
        <v>1693</v>
      </c>
      <c r="H1633" s="46">
        <v>0</v>
      </c>
      <c r="I1633" s="41" t="s">
        <v>1694</v>
      </c>
      <c r="J1633" s="46">
        <v>25.48</v>
      </c>
    </row>
    <row r="1634" spans="1:10" ht="15" thickBot="1" x14ac:dyDescent="0.25">
      <c r="A1634" s="41"/>
      <c r="B1634" s="41"/>
      <c r="C1634" s="41"/>
      <c r="D1634" s="41"/>
      <c r="E1634" s="41" t="s">
        <v>1695</v>
      </c>
      <c r="F1634" s="46">
        <v>329.9</v>
      </c>
      <c r="G1634" s="41"/>
      <c r="H1634" s="152" t="s">
        <v>1696</v>
      </c>
      <c r="I1634" s="152"/>
      <c r="J1634" s="46">
        <v>1602.67</v>
      </c>
    </row>
    <row r="1635" spans="1:10" ht="0.95" customHeight="1" thickTop="1" x14ac:dyDescent="0.2">
      <c r="A1635" s="42"/>
      <c r="B1635" s="42"/>
      <c r="C1635" s="42"/>
      <c r="D1635" s="42"/>
      <c r="E1635" s="42"/>
      <c r="F1635" s="42"/>
      <c r="G1635" s="42"/>
      <c r="H1635" s="42"/>
      <c r="I1635" s="42"/>
      <c r="J1635" s="42"/>
    </row>
    <row r="1636" spans="1:10" ht="18" customHeight="1" x14ac:dyDescent="0.2">
      <c r="A1636" s="17" t="s">
        <v>309</v>
      </c>
      <c r="B1636" s="16" t="s">
        <v>3</v>
      </c>
      <c r="C1636" s="17" t="s">
        <v>4</v>
      </c>
      <c r="D1636" s="17" t="s">
        <v>5</v>
      </c>
      <c r="E1636" s="151" t="s">
        <v>1547</v>
      </c>
      <c r="F1636" s="151"/>
      <c r="G1636" s="18" t="s">
        <v>6</v>
      </c>
      <c r="H1636" s="16" t="s">
        <v>7</v>
      </c>
      <c r="I1636" s="16" t="s">
        <v>8</v>
      </c>
      <c r="J1636" s="16" t="s">
        <v>10</v>
      </c>
    </row>
    <row r="1637" spans="1:10" ht="26.1" customHeight="1" x14ac:dyDescent="0.2">
      <c r="A1637" s="32" t="s">
        <v>1626</v>
      </c>
      <c r="B1637" s="33" t="s">
        <v>310</v>
      </c>
      <c r="C1637" s="32" t="s">
        <v>23</v>
      </c>
      <c r="D1637" s="32" t="s">
        <v>311</v>
      </c>
      <c r="E1637" s="154">
        <v>147</v>
      </c>
      <c r="F1637" s="154"/>
      <c r="G1637" s="34" t="s">
        <v>20</v>
      </c>
      <c r="H1637" s="35">
        <v>1</v>
      </c>
      <c r="I1637" s="36">
        <v>27.67</v>
      </c>
      <c r="J1637" s="36">
        <v>27.67</v>
      </c>
    </row>
    <row r="1638" spans="1:10" ht="24" customHeight="1" x14ac:dyDescent="0.2">
      <c r="A1638" s="20" t="s">
        <v>1627</v>
      </c>
      <c r="B1638" s="19" t="s">
        <v>1834</v>
      </c>
      <c r="C1638" s="20" t="s">
        <v>18</v>
      </c>
      <c r="D1638" s="20" t="s">
        <v>1835</v>
      </c>
      <c r="E1638" s="155" t="s">
        <v>1639</v>
      </c>
      <c r="F1638" s="155"/>
      <c r="G1638" s="21" t="s">
        <v>1640</v>
      </c>
      <c r="H1638" s="37">
        <v>0.6</v>
      </c>
      <c r="I1638" s="38">
        <v>26.1</v>
      </c>
      <c r="J1638" s="38">
        <v>15.66</v>
      </c>
    </row>
    <row r="1639" spans="1:10" ht="24" customHeight="1" x14ac:dyDescent="0.2">
      <c r="A1639" s="20" t="s">
        <v>1627</v>
      </c>
      <c r="B1639" s="19" t="s">
        <v>1662</v>
      </c>
      <c r="C1639" s="20" t="s">
        <v>18</v>
      </c>
      <c r="D1639" s="20" t="s">
        <v>1663</v>
      </c>
      <c r="E1639" s="155" t="s">
        <v>1639</v>
      </c>
      <c r="F1639" s="155"/>
      <c r="G1639" s="21" t="s">
        <v>1640</v>
      </c>
      <c r="H1639" s="37">
        <v>0.3</v>
      </c>
      <c r="I1639" s="38">
        <v>19.72</v>
      </c>
      <c r="J1639" s="38">
        <v>5.91</v>
      </c>
    </row>
    <row r="1640" spans="1:10" ht="24" customHeight="1" x14ac:dyDescent="0.2">
      <c r="A1640" s="23" t="s">
        <v>1676</v>
      </c>
      <c r="B1640" s="22" t="s">
        <v>1836</v>
      </c>
      <c r="C1640" s="23" t="s">
        <v>1631</v>
      </c>
      <c r="D1640" s="23" t="s">
        <v>1837</v>
      </c>
      <c r="E1640" s="153" t="s">
        <v>1679</v>
      </c>
      <c r="F1640" s="153"/>
      <c r="G1640" s="24" t="s">
        <v>1838</v>
      </c>
      <c r="H1640" s="39">
        <v>1.4E-2</v>
      </c>
      <c r="I1640" s="40">
        <v>5.2</v>
      </c>
      <c r="J1640" s="40">
        <v>7.0000000000000007E-2</v>
      </c>
    </row>
    <row r="1641" spans="1:10" ht="24" customHeight="1" x14ac:dyDescent="0.2">
      <c r="A1641" s="23" t="s">
        <v>1676</v>
      </c>
      <c r="B1641" s="22" t="s">
        <v>1839</v>
      </c>
      <c r="C1641" s="23" t="s">
        <v>1631</v>
      </c>
      <c r="D1641" s="23" t="s">
        <v>1840</v>
      </c>
      <c r="E1641" s="153" t="s">
        <v>1679</v>
      </c>
      <c r="F1641" s="153"/>
      <c r="G1641" s="24" t="s">
        <v>1841</v>
      </c>
      <c r="H1641" s="39">
        <v>0.18</v>
      </c>
      <c r="I1641" s="40">
        <v>33.549999999999997</v>
      </c>
      <c r="J1641" s="40">
        <v>6.03</v>
      </c>
    </row>
    <row r="1642" spans="1:10" x14ac:dyDescent="0.2">
      <c r="A1642" s="41"/>
      <c r="B1642" s="41"/>
      <c r="C1642" s="41"/>
      <c r="D1642" s="41"/>
      <c r="E1642" s="41" t="s">
        <v>1692</v>
      </c>
      <c r="F1642" s="46">
        <v>15.05</v>
      </c>
      <c r="G1642" s="41" t="s">
        <v>1693</v>
      </c>
      <c r="H1642" s="46">
        <v>0</v>
      </c>
      <c r="I1642" s="41" t="s">
        <v>1694</v>
      </c>
      <c r="J1642" s="46">
        <v>15.05</v>
      </c>
    </row>
    <row r="1643" spans="1:10" ht="15" thickBot="1" x14ac:dyDescent="0.25">
      <c r="A1643" s="41"/>
      <c r="B1643" s="41"/>
      <c r="C1643" s="41"/>
      <c r="D1643" s="41"/>
      <c r="E1643" s="41" t="s">
        <v>1695</v>
      </c>
      <c r="F1643" s="46">
        <v>7.17</v>
      </c>
      <c r="G1643" s="41"/>
      <c r="H1643" s="152" t="s">
        <v>1696</v>
      </c>
      <c r="I1643" s="152"/>
      <c r="J1643" s="46">
        <v>34.840000000000003</v>
      </c>
    </row>
    <row r="1644" spans="1:10" ht="0.95" customHeight="1" thickTop="1" x14ac:dyDescent="0.2">
      <c r="A1644" s="42"/>
      <c r="B1644" s="42"/>
      <c r="C1644" s="42"/>
      <c r="D1644" s="42"/>
      <c r="E1644" s="42"/>
      <c r="F1644" s="42"/>
      <c r="G1644" s="42"/>
      <c r="H1644" s="42"/>
      <c r="I1644" s="42"/>
      <c r="J1644" s="42"/>
    </row>
    <row r="1645" spans="1:10" ht="18" customHeight="1" x14ac:dyDescent="0.2">
      <c r="A1645" s="17" t="s">
        <v>562</v>
      </c>
      <c r="B1645" s="16" t="s">
        <v>3</v>
      </c>
      <c r="C1645" s="17" t="s">
        <v>4</v>
      </c>
      <c r="D1645" s="17" t="s">
        <v>5</v>
      </c>
      <c r="E1645" s="151" t="s">
        <v>1547</v>
      </c>
      <c r="F1645" s="151"/>
      <c r="G1645" s="18" t="s">
        <v>6</v>
      </c>
      <c r="H1645" s="16" t="s">
        <v>7</v>
      </c>
      <c r="I1645" s="16" t="s">
        <v>8</v>
      </c>
      <c r="J1645" s="16" t="s">
        <v>10</v>
      </c>
    </row>
    <row r="1646" spans="1:10" ht="24" customHeight="1" x14ac:dyDescent="0.2">
      <c r="A1646" s="32" t="s">
        <v>1626</v>
      </c>
      <c r="B1646" s="33" t="s">
        <v>563</v>
      </c>
      <c r="C1646" s="32" t="s">
        <v>23</v>
      </c>
      <c r="D1646" s="32" t="s">
        <v>564</v>
      </c>
      <c r="E1646" s="154" t="s">
        <v>1575</v>
      </c>
      <c r="F1646" s="154"/>
      <c r="G1646" s="34" t="s">
        <v>25</v>
      </c>
      <c r="H1646" s="35">
        <v>1</v>
      </c>
      <c r="I1646" s="36">
        <v>643.46</v>
      </c>
      <c r="J1646" s="36">
        <v>643.46</v>
      </c>
    </row>
    <row r="1647" spans="1:10" ht="26.1" customHeight="1" x14ac:dyDescent="0.2">
      <c r="A1647" s="20" t="s">
        <v>1627</v>
      </c>
      <c r="B1647" s="19" t="s">
        <v>1842</v>
      </c>
      <c r="C1647" s="20" t="s">
        <v>18</v>
      </c>
      <c r="D1647" s="20" t="s">
        <v>1843</v>
      </c>
      <c r="E1647" s="155" t="s">
        <v>1553</v>
      </c>
      <c r="F1647" s="155"/>
      <c r="G1647" s="21" t="s">
        <v>20</v>
      </c>
      <c r="H1647" s="37">
        <v>1.17</v>
      </c>
      <c r="I1647" s="38">
        <v>103.51</v>
      </c>
      <c r="J1647" s="38">
        <v>121.1</v>
      </c>
    </row>
    <row r="1648" spans="1:10" ht="51.95" customHeight="1" x14ac:dyDescent="0.2">
      <c r="A1648" s="20" t="s">
        <v>1627</v>
      </c>
      <c r="B1648" s="19" t="s">
        <v>1844</v>
      </c>
      <c r="C1648" s="20" t="s">
        <v>18</v>
      </c>
      <c r="D1648" s="20" t="s">
        <v>1845</v>
      </c>
      <c r="E1648" s="155" t="s">
        <v>1555</v>
      </c>
      <c r="F1648" s="155"/>
      <c r="G1648" s="21" t="s">
        <v>20</v>
      </c>
      <c r="H1648" s="37">
        <v>1.8</v>
      </c>
      <c r="I1648" s="38">
        <v>92.49</v>
      </c>
      <c r="J1648" s="38">
        <v>166.48</v>
      </c>
    </row>
    <row r="1649" spans="1:10" ht="51.95" customHeight="1" x14ac:dyDescent="0.2">
      <c r="A1649" s="20" t="s">
        <v>1627</v>
      </c>
      <c r="B1649" s="19" t="s">
        <v>1846</v>
      </c>
      <c r="C1649" s="20" t="s">
        <v>18</v>
      </c>
      <c r="D1649" s="20" t="s">
        <v>1847</v>
      </c>
      <c r="E1649" s="155" t="s">
        <v>1571</v>
      </c>
      <c r="F1649" s="155"/>
      <c r="G1649" s="21" t="s">
        <v>20</v>
      </c>
      <c r="H1649" s="37">
        <v>1.71</v>
      </c>
      <c r="I1649" s="38">
        <v>30</v>
      </c>
      <c r="J1649" s="38">
        <v>51.3</v>
      </c>
    </row>
    <row r="1650" spans="1:10" ht="51.95" customHeight="1" x14ac:dyDescent="0.2">
      <c r="A1650" s="20" t="s">
        <v>1627</v>
      </c>
      <c r="B1650" s="19" t="s">
        <v>1848</v>
      </c>
      <c r="C1650" s="20" t="s">
        <v>18</v>
      </c>
      <c r="D1650" s="20" t="s">
        <v>1849</v>
      </c>
      <c r="E1650" s="155" t="s">
        <v>1583</v>
      </c>
      <c r="F1650" s="155"/>
      <c r="G1650" s="21" t="s">
        <v>20</v>
      </c>
      <c r="H1650" s="37">
        <v>1.71</v>
      </c>
      <c r="I1650" s="38">
        <v>6.74</v>
      </c>
      <c r="J1650" s="38">
        <v>11.52</v>
      </c>
    </row>
    <row r="1651" spans="1:10" ht="26.1" customHeight="1" x14ac:dyDescent="0.2">
      <c r="A1651" s="20" t="s">
        <v>1627</v>
      </c>
      <c r="B1651" s="19" t="s">
        <v>1850</v>
      </c>
      <c r="C1651" s="20" t="s">
        <v>18</v>
      </c>
      <c r="D1651" s="20" t="s">
        <v>1851</v>
      </c>
      <c r="E1651" s="155" t="s">
        <v>1852</v>
      </c>
      <c r="F1651" s="155"/>
      <c r="G1651" s="21" t="s">
        <v>37</v>
      </c>
      <c r="H1651" s="37">
        <v>1.8</v>
      </c>
      <c r="I1651" s="38">
        <v>69.02</v>
      </c>
      <c r="J1651" s="38">
        <v>124.23</v>
      </c>
    </row>
    <row r="1652" spans="1:10" ht="39" customHeight="1" x14ac:dyDescent="0.2">
      <c r="A1652" s="20" t="s">
        <v>1627</v>
      </c>
      <c r="B1652" s="19" t="s">
        <v>1853</v>
      </c>
      <c r="C1652" s="20" t="s">
        <v>18</v>
      </c>
      <c r="D1652" s="20" t="s">
        <v>1854</v>
      </c>
      <c r="E1652" s="155" t="s">
        <v>1636</v>
      </c>
      <c r="F1652" s="155"/>
      <c r="G1652" s="21" t="s">
        <v>37</v>
      </c>
      <c r="H1652" s="37">
        <v>0.16200000000000001</v>
      </c>
      <c r="I1652" s="38">
        <v>486.61</v>
      </c>
      <c r="J1652" s="38">
        <v>78.83</v>
      </c>
    </row>
    <row r="1653" spans="1:10" ht="39" customHeight="1" x14ac:dyDescent="0.2">
      <c r="A1653" s="20" t="s">
        <v>1627</v>
      </c>
      <c r="B1653" s="19" t="s">
        <v>1855</v>
      </c>
      <c r="C1653" s="20" t="s">
        <v>1631</v>
      </c>
      <c r="D1653" s="20" t="s">
        <v>1856</v>
      </c>
      <c r="E1653" s="155" t="s">
        <v>1857</v>
      </c>
      <c r="F1653" s="155"/>
      <c r="G1653" s="21" t="s">
        <v>1729</v>
      </c>
      <c r="H1653" s="37">
        <v>1.73</v>
      </c>
      <c r="I1653" s="38">
        <v>12.7</v>
      </c>
      <c r="J1653" s="38">
        <v>21.97</v>
      </c>
    </row>
    <row r="1654" spans="1:10" ht="24" customHeight="1" x14ac:dyDescent="0.2">
      <c r="A1654" s="20" t="s">
        <v>1627</v>
      </c>
      <c r="B1654" s="19" t="s">
        <v>1858</v>
      </c>
      <c r="C1654" s="20" t="s">
        <v>18</v>
      </c>
      <c r="D1654" s="20" t="s">
        <v>1859</v>
      </c>
      <c r="E1654" s="155" t="s">
        <v>1852</v>
      </c>
      <c r="F1654" s="155"/>
      <c r="G1654" s="21" t="s">
        <v>37</v>
      </c>
      <c r="H1654" s="37">
        <v>1.1499999999999999</v>
      </c>
      <c r="I1654" s="38">
        <v>59.16</v>
      </c>
      <c r="J1654" s="38">
        <v>68.03</v>
      </c>
    </row>
    <row r="1655" spans="1:10" x14ac:dyDescent="0.2">
      <c r="A1655" s="41"/>
      <c r="B1655" s="41"/>
      <c r="C1655" s="41"/>
      <c r="D1655" s="41"/>
      <c r="E1655" s="41" t="s">
        <v>1692</v>
      </c>
      <c r="F1655" s="46">
        <v>265.95999999999998</v>
      </c>
      <c r="G1655" s="41" t="s">
        <v>1693</v>
      </c>
      <c r="H1655" s="46">
        <v>0</v>
      </c>
      <c r="I1655" s="41" t="s">
        <v>1694</v>
      </c>
      <c r="J1655" s="46">
        <v>265.95999999999998</v>
      </c>
    </row>
    <row r="1656" spans="1:10" ht="15" thickBot="1" x14ac:dyDescent="0.25">
      <c r="A1656" s="41"/>
      <c r="B1656" s="41"/>
      <c r="C1656" s="41"/>
      <c r="D1656" s="41"/>
      <c r="E1656" s="41" t="s">
        <v>1695</v>
      </c>
      <c r="F1656" s="46">
        <v>166.78</v>
      </c>
      <c r="G1656" s="41"/>
      <c r="H1656" s="152" t="s">
        <v>1696</v>
      </c>
      <c r="I1656" s="152"/>
      <c r="J1656" s="46">
        <v>810.24</v>
      </c>
    </row>
    <row r="1657" spans="1:10" ht="0.95" customHeight="1" thickTop="1" x14ac:dyDescent="0.2">
      <c r="A1657" s="42"/>
      <c r="B1657" s="42"/>
      <c r="C1657" s="42"/>
      <c r="D1657" s="42"/>
      <c r="E1657" s="42"/>
      <c r="F1657" s="42"/>
      <c r="G1657" s="42"/>
      <c r="H1657" s="42"/>
      <c r="I1657" s="42"/>
      <c r="J1657" s="42"/>
    </row>
    <row r="1658" spans="1:10" ht="18" customHeight="1" x14ac:dyDescent="0.2">
      <c r="A1658" s="17" t="s">
        <v>570</v>
      </c>
      <c r="B1658" s="16" t="s">
        <v>3</v>
      </c>
      <c r="C1658" s="17" t="s">
        <v>4</v>
      </c>
      <c r="D1658" s="17" t="s">
        <v>5</v>
      </c>
      <c r="E1658" s="151" t="s">
        <v>1547</v>
      </c>
      <c r="F1658" s="151"/>
      <c r="G1658" s="18" t="s">
        <v>6</v>
      </c>
      <c r="H1658" s="16" t="s">
        <v>7</v>
      </c>
      <c r="I1658" s="16" t="s">
        <v>8</v>
      </c>
      <c r="J1658" s="16" t="s">
        <v>10</v>
      </c>
    </row>
    <row r="1659" spans="1:10" ht="39" customHeight="1" x14ac:dyDescent="0.2">
      <c r="A1659" s="32" t="s">
        <v>1626</v>
      </c>
      <c r="B1659" s="33" t="s">
        <v>571</v>
      </c>
      <c r="C1659" s="32" t="s">
        <v>23</v>
      </c>
      <c r="D1659" s="32" t="s">
        <v>572</v>
      </c>
      <c r="E1659" s="154">
        <v>110</v>
      </c>
      <c r="F1659" s="154"/>
      <c r="G1659" s="34" t="s">
        <v>61</v>
      </c>
      <c r="H1659" s="35">
        <v>1</v>
      </c>
      <c r="I1659" s="36">
        <v>25056.63</v>
      </c>
      <c r="J1659" s="36">
        <v>25056.63</v>
      </c>
    </row>
    <row r="1660" spans="1:10" ht="39" customHeight="1" x14ac:dyDescent="0.2">
      <c r="A1660" s="20" t="s">
        <v>1627</v>
      </c>
      <c r="B1660" s="19" t="s">
        <v>1860</v>
      </c>
      <c r="C1660" s="20" t="s">
        <v>18</v>
      </c>
      <c r="D1660" s="20" t="s">
        <v>1861</v>
      </c>
      <c r="E1660" s="155" t="s">
        <v>1636</v>
      </c>
      <c r="F1660" s="155"/>
      <c r="G1660" s="21" t="s">
        <v>37</v>
      </c>
      <c r="H1660" s="37">
        <v>0.94299999999999995</v>
      </c>
      <c r="I1660" s="38">
        <v>562.07000000000005</v>
      </c>
      <c r="J1660" s="38">
        <v>530.03</v>
      </c>
    </row>
    <row r="1661" spans="1:10" ht="26.1" customHeight="1" x14ac:dyDescent="0.2">
      <c r="A1661" s="20" t="s">
        <v>1627</v>
      </c>
      <c r="B1661" s="19" t="s">
        <v>1862</v>
      </c>
      <c r="C1661" s="20" t="s">
        <v>18</v>
      </c>
      <c r="D1661" s="20" t="s">
        <v>1863</v>
      </c>
      <c r="E1661" s="155" t="s">
        <v>1589</v>
      </c>
      <c r="F1661" s="155"/>
      <c r="G1661" s="21" t="s">
        <v>37</v>
      </c>
      <c r="H1661" s="37">
        <v>46.92</v>
      </c>
      <c r="I1661" s="38">
        <v>76.849999999999994</v>
      </c>
      <c r="J1661" s="38">
        <v>3605.8</v>
      </c>
    </row>
    <row r="1662" spans="1:10" ht="39" customHeight="1" x14ac:dyDescent="0.2">
      <c r="A1662" s="20" t="s">
        <v>1627</v>
      </c>
      <c r="B1662" s="19" t="s">
        <v>1855</v>
      </c>
      <c r="C1662" s="20" t="s">
        <v>1631</v>
      </c>
      <c r="D1662" s="20" t="s">
        <v>1856</v>
      </c>
      <c r="E1662" s="155" t="s">
        <v>1857</v>
      </c>
      <c r="F1662" s="155"/>
      <c r="G1662" s="21" t="s">
        <v>1729</v>
      </c>
      <c r="H1662" s="37">
        <v>235.2</v>
      </c>
      <c r="I1662" s="38">
        <v>12.7</v>
      </c>
      <c r="J1662" s="38">
        <v>2987.04</v>
      </c>
    </row>
    <row r="1663" spans="1:10" ht="51.95" customHeight="1" x14ac:dyDescent="0.2">
      <c r="A1663" s="20" t="s">
        <v>1627</v>
      </c>
      <c r="B1663" s="19" t="s">
        <v>1864</v>
      </c>
      <c r="C1663" s="20" t="s">
        <v>18</v>
      </c>
      <c r="D1663" s="20" t="s">
        <v>1865</v>
      </c>
      <c r="E1663" s="155" t="s">
        <v>1583</v>
      </c>
      <c r="F1663" s="155"/>
      <c r="G1663" s="21" t="s">
        <v>20</v>
      </c>
      <c r="H1663" s="37">
        <v>42.12</v>
      </c>
      <c r="I1663" s="38">
        <v>7.76</v>
      </c>
      <c r="J1663" s="38">
        <v>326.85000000000002</v>
      </c>
    </row>
    <row r="1664" spans="1:10" ht="26.1" customHeight="1" x14ac:dyDescent="0.2">
      <c r="A1664" s="20" t="s">
        <v>1627</v>
      </c>
      <c r="B1664" s="19" t="s">
        <v>1866</v>
      </c>
      <c r="C1664" s="20" t="s">
        <v>1631</v>
      </c>
      <c r="D1664" s="20" t="s">
        <v>1867</v>
      </c>
      <c r="E1664" s="155" t="s">
        <v>1868</v>
      </c>
      <c r="F1664" s="155"/>
      <c r="G1664" s="21" t="s">
        <v>61</v>
      </c>
      <c r="H1664" s="37">
        <v>2</v>
      </c>
      <c r="I1664" s="38">
        <v>57.98</v>
      </c>
      <c r="J1664" s="38">
        <v>115.96</v>
      </c>
    </row>
    <row r="1665" spans="1:10" ht="51.95" customHeight="1" x14ac:dyDescent="0.2">
      <c r="A1665" s="20" t="s">
        <v>1627</v>
      </c>
      <c r="B1665" s="19" t="s">
        <v>1869</v>
      </c>
      <c r="C1665" s="20" t="s">
        <v>18</v>
      </c>
      <c r="D1665" s="20" t="s">
        <v>1870</v>
      </c>
      <c r="E1665" s="155" t="s">
        <v>1571</v>
      </c>
      <c r="F1665" s="155"/>
      <c r="G1665" s="21" t="s">
        <v>20</v>
      </c>
      <c r="H1665" s="37">
        <v>42.12</v>
      </c>
      <c r="I1665" s="38">
        <v>75.13</v>
      </c>
      <c r="J1665" s="38">
        <v>3164.47</v>
      </c>
    </row>
    <row r="1666" spans="1:10" ht="24" customHeight="1" x14ac:dyDescent="0.2">
      <c r="A1666" s="20" t="s">
        <v>1627</v>
      </c>
      <c r="B1666" s="19" t="s">
        <v>1871</v>
      </c>
      <c r="C1666" s="20" t="s">
        <v>1631</v>
      </c>
      <c r="D1666" s="20" t="s">
        <v>1872</v>
      </c>
      <c r="E1666" s="155" t="s">
        <v>1633</v>
      </c>
      <c r="F1666" s="155"/>
      <c r="G1666" s="21" t="s">
        <v>61</v>
      </c>
      <c r="H1666" s="37">
        <v>4</v>
      </c>
      <c r="I1666" s="38">
        <v>59.55</v>
      </c>
      <c r="J1666" s="38">
        <v>238.2</v>
      </c>
    </row>
    <row r="1667" spans="1:10" ht="39" customHeight="1" x14ac:dyDescent="0.2">
      <c r="A1667" s="20" t="s">
        <v>1627</v>
      </c>
      <c r="B1667" s="19" t="s">
        <v>1873</v>
      </c>
      <c r="C1667" s="20" t="s">
        <v>18</v>
      </c>
      <c r="D1667" s="20" t="s">
        <v>1874</v>
      </c>
      <c r="E1667" s="155" t="s">
        <v>1567</v>
      </c>
      <c r="F1667" s="155"/>
      <c r="G1667" s="21" t="s">
        <v>20</v>
      </c>
      <c r="H1667" s="37">
        <v>29.4</v>
      </c>
      <c r="I1667" s="38">
        <v>166.75</v>
      </c>
      <c r="J1667" s="38">
        <v>4902.45</v>
      </c>
    </row>
    <row r="1668" spans="1:10" ht="39" customHeight="1" x14ac:dyDescent="0.2">
      <c r="A1668" s="20" t="s">
        <v>1627</v>
      </c>
      <c r="B1668" s="19" t="s">
        <v>1875</v>
      </c>
      <c r="C1668" s="20" t="s">
        <v>18</v>
      </c>
      <c r="D1668" s="20" t="s">
        <v>1876</v>
      </c>
      <c r="E1668" s="155" t="s">
        <v>1877</v>
      </c>
      <c r="F1668" s="155"/>
      <c r="G1668" s="21" t="s">
        <v>20</v>
      </c>
      <c r="H1668" s="37">
        <v>21.06</v>
      </c>
      <c r="I1668" s="38">
        <v>98</v>
      </c>
      <c r="J1668" s="38">
        <v>2063.88</v>
      </c>
    </row>
    <row r="1669" spans="1:10" ht="26.1" customHeight="1" x14ac:dyDescent="0.2">
      <c r="A1669" s="20" t="s">
        <v>1627</v>
      </c>
      <c r="B1669" s="19" t="s">
        <v>1878</v>
      </c>
      <c r="C1669" s="20" t="s">
        <v>1631</v>
      </c>
      <c r="D1669" s="20" t="s">
        <v>1879</v>
      </c>
      <c r="E1669" s="155" t="s">
        <v>1659</v>
      </c>
      <c r="F1669" s="155"/>
      <c r="G1669" s="21" t="s">
        <v>37</v>
      </c>
      <c r="H1669" s="37">
        <v>2.944</v>
      </c>
      <c r="I1669" s="38">
        <v>605.26</v>
      </c>
      <c r="J1669" s="38">
        <v>1781.88</v>
      </c>
    </row>
    <row r="1670" spans="1:10" ht="39" customHeight="1" x14ac:dyDescent="0.2">
      <c r="A1670" s="20" t="s">
        <v>1627</v>
      </c>
      <c r="B1670" s="19" t="s">
        <v>1880</v>
      </c>
      <c r="C1670" s="20" t="s">
        <v>18</v>
      </c>
      <c r="D1670" s="20" t="s">
        <v>1881</v>
      </c>
      <c r="E1670" s="155" t="s">
        <v>1552</v>
      </c>
      <c r="F1670" s="155"/>
      <c r="G1670" s="21" t="s">
        <v>20</v>
      </c>
      <c r="H1670" s="37">
        <v>9.43</v>
      </c>
      <c r="I1670" s="38">
        <v>3.03</v>
      </c>
      <c r="J1670" s="38">
        <v>28.57</v>
      </c>
    </row>
    <row r="1671" spans="1:10" ht="24" customHeight="1" x14ac:dyDescent="0.2">
      <c r="A1671" s="20" t="s">
        <v>1627</v>
      </c>
      <c r="B1671" s="19" t="s">
        <v>1882</v>
      </c>
      <c r="C1671" s="20" t="s">
        <v>18</v>
      </c>
      <c r="D1671" s="20" t="s">
        <v>1883</v>
      </c>
      <c r="E1671" s="155" t="s">
        <v>1884</v>
      </c>
      <c r="F1671" s="155"/>
      <c r="G1671" s="21" t="s">
        <v>37</v>
      </c>
      <c r="H1671" s="37">
        <v>61.68</v>
      </c>
      <c r="I1671" s="38">
        <v>78</v>
      </c>
      <c r="J1671" s="38">
        <v>4811.04</v>
      </c>
    </row>
    <row r="1672" spans="1:10" ht="24" customHeight="1" x14ac:dyDescent="0.2">
      <c r="A1672" s="20" t="s">
        <v>1627</v>
      </c>
      <c r="B1672" s="19" t="s">
        <v>945</v>
      </c>
      <c r="C1672" s="20" t="s">
        <v>1631</v>
      </c>
      <c r="D1672" s="20" t="s">
        <v>1885</v>
      </c>
      <c r="E1672" s="155" t="s">
        <v>1886</v>
      </c>
      <c r="F1672" s="155"/>
      <c r="G1672" s="21" t="s">
        <v>37</v>
      </c>
      <c r="H1672" s="37">
        <v>27.14</v>
      </c>
      <c r="I1672" s="38">
        <v>18.440000000000001</v>
      </c>
      <c r="J1672" s="38">
        <v>500.46</v>
      </c>
    </row>
    <row r="1673" spans="1:10" x14ac:dyDescent="0.2">
      <c r="A1673" s="41"/>
      <c r="B1673" s="41"/>
      <c r="C1673" s="41"/>
      <c r="D1673" s="41"/>
      <c r="E1673" s="41" t="s">
        <v>1692</v>
      </c>
      <c r="F1673" s="46">
        <v>7305.01</v>
      </c>
      <c r="G1673" s="41" t="s">
        <v>1693</v>
      </c>
      <c r="H1673" s="46">
        <v>0</v>
      </c>
      <c r="I1673" s="41" t="s">
        <v>1694</v>
      </c>
      <c r="J1673" s="46">
        <v>7305.01</v>
      </c>
    </row>
    <row r="1674" spans="1:10" ht="15" thickBot="1" x14ac:dyDescent="0.25">
      <c r="A1674" s="41"/>
      <c r="B1674" s="41"/>
      <c r="C1674" s="41"/>
      <c r="D1674" s="41"/>
      <c r="E1674" s="41" t="s">
        <v>1695</v>
      </c>
      <c r="F1674" s="46">
        <v>6494.67</v>
      </c>
      <c r="G1674" s="41"/>
      <c r="H1674" s="152" t="s">
        <v>1696</v>
      </c>
      <c r="I1674" s="152"/>
      <c r="J1674" s="46">
        <v>31551.3</v>
      </c>
    </row>
    <row r="1675" spans="1:10" ht="0.95" customHeight="1" thickTop="1" x14ac:dyDescent="0.2">
      <c r="A1675" s="42"/>
      <c r="B1675" s="42"/>
      <c r="C1675" s="42"/>
      <c r="D1675" s="42"/>
      <c r="E1675" s="42"/>
      <c r="F1675" s="42"/>
      <c r="G1675" s="42"/>
      <c r="H1675" s="42"/>
      <c r="I1675" s="42"/>
      <c r="J1675" s="42"/>
    </row>
    <row r="1676" spans="1:10" ht="18" customHeight="1" x14ac:dyDescent="0.2">
      <c r="A1676" s="17" t="s">
        <v>596</v>
      </c>
      <c r="B1676" s="16" t="s">
        <v>3</v>
      </c>
      <c r="C1676" s="17" t="s">
        <v>4</v>
      </c>
      <c r="D1676" s="17" t="s">
        <v>5</v>
      </c>
      <c r="E1676" s="151" t="s">
        <v>1547</v>
      </c>
      <c r="F1676" s="151"/>
      <c r="G1676" s="18" t="s">
        <v>6</v>
      </c>
      <c r="H1676" s="16" t="s">
        <v>7</v>
      </c>
      <c r="I1676" s="16" t="s">
        <v>8</v>
      </c>
      <c r="J1676" s="16" t="s">
        <v>10</v>
      </c>
    </row>
    <row r="1677" spans="1:10" ht="26.1" customHeight="1" x14ac:dyDescent="0.2">
      <c r="A1677" s="32" t="s">
        <v>1626</v>
      </c>
      <c r="B1677" s="33" t="s">
        <v>597</v>
      </c>
      <c r="C1677" s="32" t="s">
        <v>23</v>
      </c>
      <c r="D1677" s="32" t="s">
        <v>598</v>
      </c>
      <c r="E1677" s="154" t="s">
        <v>1556</v>
      </c>
      <c r="F1677" s="154"/>
      <c r="G1677" s="34" t="s">
        <v>25</v>
      </c>
      <c r="H1677" s="35">
        <v>1</v>
      </c>
      <c r="I1677" s="36">
        <v>65.48</v>
      </c>
      <c r="J1677" s="36">
        <v>65.48</v>
      </c>
    </row>
    <row r="1678" spans="1:10" ht="26.1" customHeight="1" x14ac:dyDescent="0.2">
      <c r="A1678" s="20" t="s">
        <v>1627</v>
      </c>
      <c r="B1678" s="19" t="s">
        <v>1660</v>
      </c>
      <c r="C1678" s="20" t="s">
        <v>18</v>
      </c>
      <c r="D1678" s="20" t="s">
        <v>1661</v>
      </c>
      <c r="E1678" s="155" t="s">
        <v>1639</v>
      </c>
      <c r="F1678" s="155"/>
      <c r="G1678" s="21" t="s">
        <v>1640</v>
      </c>
      <c r="H1678" s="37">
        <v>0.15</v>
      </c>
      <c r="I1678" s="38">
        <v>28.52</v>
      </c>
      <c r="J1678" s="38">
        <v>4.2699999999999996</v>
      </c>
    </row>
    <row r="1679" spans="1:10" ht="26.1" customHeight="1" x14ac:dyDescent="0.2">
      <c r="A1679" s="23" t="s">
        <v>1676</v>
      </c>
      <c r="B1679" s="22" t="s">
        <v>1887</v>
      </c>
      <c r="C1679" s="23" t="s">
        <v>18</v>
      </c>
      <c r="D1679" s="23" t="s">
        <v>1888</v>
      </c>
      <c r="E1679" s="153" t="s">
        <v>1679</v>
      </c>
      <c r="F1679" s="153"/>
      <c r="G1679" s="24" t="s">
        <v>25</v>
      </c>
      <c r="H1679" s="39">
        <v>1</v>
      </c>
      <c r="I1679" s="40">
        <v>61.21</v>
      </c>
      <c r="J1679" s="40">
        <v>61.21</v>
      </c>
    </row>
    <row r="1680" spans="1:10" x14ac:dyDescent="0.2">
      <c r="A1680" s="41"/>
      <c r="B1680" s="41"/>
      <c r="C1680" s="41"/>
      <c r="D1680" s="41"/>
      <c r="E1680" s="41" t="s">
        <v>1692</v>
      </c>
      <c r="F1680" s="46">
        <v>3.46</v>
      </c>
      <c r="G1680" s="41" t="s">
        <v>1693</v>
      </c>
      <c r="H1680" s="46">
        <v>0</v>
      </c>
      <c r="I1680" s="41" t="s">
        <v>1694</v>
      </c>
      <c r="J1680" s="46">
        <v>3.46</v>
      </c>
    </row>
    <row r="1681" spans="1:10" ht="15" thickBot="1" x14ac:dyDescent="0.25">
      <c r="A1681" s="41"/>
      <c r="B1681" s="41"/>
      <c r="C1681" s="41"/>
      <c r="D1681" s="41"/>
      <c r="E1681" s="41" t="s">
        <v>1695</v>
      </c>
      <c r="F1681" s="46">
        <v>16.97</v>
      </c>
      <c r="G1681" s="41"/>
      <c r="H1681" s="152" t="s">
        <v>1696</v>
      </c>
      <c r="I1681" s="152"/>
      <c r="J1681" s="46">
        <v>82.45</v>
      </c>
    </row>
    <row r="1682" spans="1:10" ht="0.95" customHeight="1" thickTop="1" x14ac:dyDescent="0.2">
      <c r="A1682" s="42"/>
      <c r="B1682" s="42"/>
      <c r="C1682" s="42"/>
      <c r="D1682" s="42"/>
      <c r="E1682" s="42"/>
      <c r="F1682" s="42"/>
      <c r="G1682" s="42"/>
      <c r="H1682" s="42"/>
      <c r="I1682" s="42"/>
      <c r="J1682" s="42"/>
    </row>
    <row r="1683" spans="1:10" ht="18" customHeight="1" x14ac:dyDescent="0.2">
      <c r="A1683" s="17" t="s">
        <v>599</v>
      </c>
      <c r="B1683" s="16" t="s">
        <v>3</v>
      </c>
      <c r="C1683" s="17" t="s">
        <v>4</v>
      </c>
      <c r="D1683" s="17" t="s">
        <v>5</v>
      </c>
      <c r="E1683" s="151" t="s">
        <v>1547</v>
      </c>
      <c r="F1683" s="151"/>
      <c r="G1683" s="18" t="s">
        <v>6</v>
      </c>
      <c r="H1683" s="16" t="s">
        <v>7</v>
      </c>
      <c r="I1683" s="16" t="s">
        <v>8</v>
      </c>
      <c r="J1683" s="16" t="s">
        <v>10</v>
      </c>
    </row>
    <row r="1684" spans="1:10" ht="26.1" customHeight="1" x14ac:dyDescent="0.2">
      <c r="A1684" s="32" t="s">
        <v>1626</v>
      </c>
      <c r="B1684" s="33" t="s">
        <v>600</v>
      </c>
      <c r="C1684" s="32" t="s">
        <v>23</v>
      </c>
      <c r="D1684" s="32" t="s">
        <v>601</v>
      </c>
      <c r="E1684" s="154" t="s">
        <v>1581</v>
      </c>
      <c r="F1684" s="154"/>
      <c r="G1684" s="34" t="s">
        <v>25</v>
      </c>
      <c r="H1684" s="35">
        <v>1</v>
      </c>
      <c r="I1684" s="36">
        <v>2990.83</v>
      </c>
      <c r="J1684" s="36">
        <v>2990.83</v>
      </c>
    </row>
    <row r="1685" spans="1:10" ht="26.1" customHeight="1" x14ac:dyDescent="0.2">
      <c r="A1685" s="20" t="s">
        <v>1627</v>
      </c>
      <c r="B1685" s="19" t="s">
        <v>1889</v>
      </c>
      <c r="C1685" s="20" t="s">
        <v>18</v>
      </c>
      <c r="D1685" s="20" t="s">
        <v>1890</v>
      </c>
      <c r="E1685" s="155" t="s">
        <v>1639</v>
      </c>
      <c r="F1685" s="155"/>
      <c r="G1685" s="21" t="s">
        <v>1640</v>
      </c>
      <c r="H1685" s="37">
        <v>0.33700000000000002</v>
      </c>
      <c r="I1685" s="38">
        <v>20.09</v>
      </c>
      <c r="J1685" s="38">
        <v>6.77</v>
      </c>
    </row>
    <row r="1686" spans="1:10" ht="26.1" customHeight="1" x14ac:dyDescent="0.2">
      <c r="A1686" s="20" t="s">
        <v>1627</v>
      </c>
      <c r="B1686" s="19" t="s">
        <v>1660</v>
      </c>
      <c r="C1686" s="20" t="s">
        <v>18</v>
      </c>
      <c r="D1686" s="20" t="s">
        <v>1661</v>
      </c>
      <c r="E1686" s="155" t="s">
        <v>1639</v>
      </c>
      <c r="F1686" s="155"/>
      <c r="G1686" s="21" t="s">
        <v>1640</v>
      </c>
      <c r="H1686" s="37">
        <v>0.33700000000000002</v>
      </c>
      <c r="I1686" s="38">
        <v>28.52</v>
      </c>
      <c r="J1686" s="38">
        <v>9.61</v>
      </c>
    </row>
    <row r="1687" spans="1:10" ht="26.1" customHeight="1" x14ac:dyDescent="0.2">
      <c r="A1687" s="23" t="s">
        <v>1676</v>
      </c>
      <c r="B1687" s="22" t="s">
        <v>1891</v>
      </c>
      <c r="C1687" s="23" t="s">
        <v>18</v>
      </c>
      <c r="D1687" s="23" t="s">
        <v>1892</v>
      </c>
      <c r="E1687" s="153" t="s">
        <v>1679</v>
      </c>
      <c r="F1687" s="153"/>
      <c r="G1687" s="24" t="s">
        <v>25</v>
      </c>
      <c r="H1687" s="39">
        <v>1</v>
      </c>
      <c r="I1687" s="40">
        <v>2974.45</v>
      </c>
      <c r="J1687" s="40">
        <v>2974.45</v>
      </c>
    </row>
    <row r="1688" spans="1:10" x14ac:dyDescent="0.2">
      <c r="A1688" s="41"/>
      <c r="B1688" s="41"/>
      <c r="C1688" s="41"/>
      <c r="D1688" s="41"/>
      <c r="E1688" s="41" t="s">
        <v>1692</v>
      </c>
      <c r="F1688" s="46">
        <v>12.72</v>
      </c>
      <c r="G1688" s="41" t="s">
        <v>1693</v>
      </c>
      <c r="H1688" s="46">
        <v>0</v>
      </c>
      <c r="I1688" s="41" t="s">
        <v>1694</v>
      </c>
      <c r="J1688" s="46">
        <v>12.72</v>
      </c>
    </row>
    <row r="1689" spans="1:10" ht="15" thickBot="1" x14ac:dyDescent="0.25">
      <c r="A1689" s="41"/>
      <c r="B1689" s="41"/>
      <c r="C1689" s="41"/>
      <c r="D1689" s="41"/>
      <c r="E1689" s="41" t="s">
        <v>1695</v>
      </c>
      <c r="F1689" s="46">
        <v>775.22</v>
      </c>
      <c r="G1689" s="41"/>
      <c r="H1689" s="152" t="s">
        <v>1696</v>
      </c>
      <c r="I1689" s="152"/>
      <c r="J1689" s="46">
        <v>3766.05</v>
      </c>
    </row>
    <row r="1690" spans="1:10" ht="0.95" customHeight="1" thickTop="1" x14ac:dyDescent="0.2">
      <c r="A1690" s="42"/>
      <c r="B1690" s="42"/>
      <c r="C1690" s="42"/>
      <c r="D1690" s="42"/>
      <c r="E1690" s="42"/>
      <c r="F1690" s="42"/>
      <c r="G1690" s="42"/>
      <c r="H1690" s="42"/>
      <c r="I1690" s="42"/>
      <c r="J1690" s="42"/>
    </row>
    <row r="1691" spans="1:10" ht="18" customHeight="1" x14ac:dyDescent="0.2">
      <c r="A1691" s="17" t="s">
        <v>602</v>
      </c>
      <c r="B1691" s="16" t="s">
        <v>3</v>
      </c>
      <c r="C1691" s="17" t="s">
        <v>4</v>
      </c>
      <c r="D1691" s="17" t="s">
        <v>5</v>
      </c>
      <c r="E1691" s="151" t="s">
        <v>1547</v>
      </c>
      <c r="F1691" s="151"/>
      <c r="G1691" s="18" t="s">
        <v>6</v>
      </c>
      <c r="H1691" s="16" t="s">
        <v>7</v>
      </c>
      <c r="I1691" s="16" t="s">
        <v>8</v>
      </c>
      <c r="J1691" s="16" t="s">
        <v>10</v>
      </c>
    </row>
    <row r="1692" spans="1:10" ht="78" customHeight="1" x14ac:dyDescent="0.2">
      <c r="A1692" s="32" t="s">
        <v>1626</v>
      </c>
      <c r="B1692" s="33" t="s">
        <v>603</v>
      </c>
      <c r="C1692" s="32" t="s">
        <v>23</v>
      </c>
      <c r="D1692" s="32" t="s">
        <v>604</v>
      </c>
      <c r="E1692" s="154" t="s">
        <v>1556</v>
      </c>
      <c r="F1692" s="154"/>
      <c r="G1692" s="34" t="s">
        <v>25</v>
      </c>
      <c r="H1692" s="35">
        <v>1</v>
      </c>
      <c r="I1692" s="36">
        <v>6683.87</v>
      </c>
      <c r="J1692" s="36">
        <v>6683.87</v>
      </c>
    </row>
    <row r="1693" spans="1:10" ht="26.1" customHeight="1" x14ac:dyDescent="0.2">
      <c r="A1693" s="20" t="s">
        <v>1627</v>
      </c>
      <c r="B1693" s="19" t="s">
        <v>1660</v>
      </c>
      <c r="C1693" s="20" t="s">
        <v>18</v>
      </c>
      <c r="D1693" s="20" t="s">
        <v>1661</v>
      </c>
      <c r="E1693" s="155" t="s">
        <v>1639</v>
      </c>
      <c r="F1693" s="155"/>
      <c r="G1693" s="21" t="s">
        <v>1640</v>
      </c>
      <c r="H1693" s="37">
        <v>3</v>
      </c>
      <c r="I1693" s="38">
        <v>28.52</v>
      </c>
      <c r="J1693" s="38">
        <v>85.56</v>
      </c>
    </row>
    <row r="1694" spans="1:10" ht="24" customHeight="1" x14ac:dyDescent="0.2">
      <c r="A1694" s="20" t="s">
        <v>1627</v>
      </c>
      <c r="B1694" s="19" t="s">
        <v>1662</v>
      </c>
      <c r="C1694" s="20" t="s">
        <v>18</v>
      </c>
      <c r="D1694" s="20" t="s">
        <v>1663</v>
      </c>
      <c r="E1694" s="155" t="s">
        <v>1639</v>
      </c>
      <c r="F1694" s="155"/>
      <c r="G1694" s="21" t="s">
        <v>1640</v>
      </c>
      <c r="H1694" s="37">
        <v>3</v>
      </c>
      <c r="I1694" s="38">
        <v>19.72</v>
      </c>
      <c r="J1694" s="38">
        <v>59.16</v>
      </c>
    </row>
    <row r="1695" spans="1:10" ht="24" customHeight="1" x14ac:dyDescent="0.2">
      <c r="A1695" s="20" t="s">
        <v>1627</v>
      </c>
      <c r="B1695" s="19" t="s">
        <v>1713</v>
      </c>
      <c r="C1695" s="20" t="s">
        <v>18</v>
      </c>
      <c r="D1695" s="20" t="s">
        <v>1714</v>
      </c>
      <c r="E1695" s="155" t="s">
        <v>1639</v>
      </c>
      <c r="F1695" s="155"/>
      <c r="G1695" s="21" t="s">
        <v>1640</v>
      </c>
      <c r="H1695" s="37">
        <v>3</v>
      </c>
      <c r="I1695" s="38">
        <v>24.41</v>
      </c>
      <c r="J1695" s="38">
        <v>73.23</v>
      </c>
    </row>
    <row r="1696" spans="1:10" ht="39" customHeight="1" x14ac:dyDescent="0.2">
      <c r="A1696" s="23" t="s">
        <v>1676</v>
      </c>
      <c r="B1696" s="22" t="s">
        <v>1893</v>
      </c>
      <c r="C1696" s="23" t="s">
        <v>18</v>
      </c>
      <c r="D1696" s="23" t="s">
        <v>1894</v>
      </c>
      <c r="E1696" s="153" t="s">
        <v>1679</v>
      </c>
      <c r="F1696" s="153"/>
      <c r="G1696" s="24" t="s">
        <v>20</v>
      </c>
      <c r="H1696" s="39">
        <v>4.42</v>
      </c>
      <c r="I1696" s="40">
        <v>663.39</v>
      </c>
      <c r="J1696" s="40">
        <v>2932.18</v>
      </c>
    </row>
    <row r="1697" spans="1:10" ht="39" customHeight="1" x14ac:dyDescent="0.2">
      <c r="A1697" s="23" t="s">
        <v>1676</v>
      </c>
      <c r="B1697" s="22" t="s">
        <v>1895</v>
      </c>
      <c r="C1697" s="23" t="s">
        <v>18</v>
      </c>
      <c r="D1697" s="23" t="s">
        <v>1896</v>
      </c>
      <c r="E1697" s="153" t="s">
        <v>1679</v>
      </c>
      <c r="F1697" s="153"/>
      <c r="G1697" s="24" t="s">
        <v>25</v>
      </c>
      <c r="H1697" s="39">
        <v>4</v>
      </c>
      <c r="I1697" s="40">
        <v>27.34</v>
      </c>
      <c r="J1697" s="40">
        <v>109.36</v>
      </c>
    </row>
    <row r="1698" spans="1:10" ht="26.1" customHeight="1" x14ac:dyDescent="0.2">
      <c r="A1698" s="23" t="s">
        <v>1676</v>
      </c>
      <c r="B1698" s="22" t="s">
        <v>1897</v>
      </c>
      <c r="C1698" s="23" t="s">
        <v>1631</v>
      </c>
      <c r="D1698" s="23" t="s">
        <v>1898</v>
      </c>
      <c r="E1698" s="153" t="s">
        <v>1679</v>
      </c>
      <c r="F1698" s="153"/>
      <c r="G1698" s="24" t="s">
        <v>61</v>
      </c>
      <c r="H1698" s="39">
        <v>4</v>
      </c>
      <c r="I1698" s="40">
        <v>128.72999999999999</v>
      </c>
      <c r="J1698" s="40">
        <v>514.91999999999996</v>
      </c>
    </row>
    <row r="1699" spans="1:10" ht="24" customHeight="1" x14ac:dyDescent="0.2">
      <c r="A1699" s="23" t="s">
        <v>1676</v>
      </c>
      <c r="B1699" s="22" t="s">
        <v>1899</v>
      </c>
      <c r="C1699" s="23" t="s">
        <v>18</v>
      </c>
      <c r="D1699" s="23" t="s">
        <v>1900</v>
      </c>
      <c r="E1699" s="153" t="s">
        <v>1679</v>
      </c>
      <c r="F1699" s="153"/>
      <c r="G1699" s="24" t="s">
        <v>89</v>
      </c>
      <c r="H1699" s="39">
        <v>1</v>
      </c>
      <c r="I1699" s="40">
        <v>123.67</v>
      </c>
      <c r="J1699" s="40">
        <v>123.67</v>
      </c>
    </row>
    <row r="1700" spans="1:10" ht="39" customHeight="1" x14ac:dyDescent="0.2">
      <c r="A1700" s="23" t="s">
        <v>1676</v>
      </c>
      <c r="B1700" s="22" t="s">
        <v>1901</v>
      </c>
      <c r="C1700" s="23" t="s">
        <v>18</v>
      </c>
      <c r="D1700" s="23" t="s">
        <v>1902</v>
      </c>
      <c r="E1700" s="153" t="s">
        <v>1679</v>
      </c>
      <c r="F1700" s="153"/>
      <c r="G1700" s="24" t="s">
        <v>29</v>
      </c>
      <c r="H1700" s="39">
        <v>9.3000000000000007</v>
      </c>
      <c r="I1700" s="40">
        <v>65.41</v>
      </c>
      <c r="J1700" s="40">
        <v>608.30999999999995</v>
      </c>
    </row>
    <row r="1701" spans="1:10" ht="26.1" customHeight="1" x14ac:dyDescent="0.2">
      <c r="A1701" s="23" t="s">
        <v>1676</v>
      </c>
      <c r="B1701" s="22" t="s">
        <v>1903</v>
      </c>
      <c r="C1701" s="23" t="s">
        <v>18</v>
      </c>
      <c r="D1701" s="23" t="s">
        <v>1904</v>
      </c>
      <c r="E1701" s="153" t="s">
        <v>1679</v>
      </c>
      <c r="F1701" s="153"/>
      <c r="G1701" s="24" t="s">
        <v>25</v>
      </c>
      <c r="H1701" s="39">
        <v>4</v>
      </c>
      <c r="I1701" s="40">
        <v>199</v>
      </c>
      <c r="J1701" s="40">
        <v>796</v>
      </c>
    </row>
    <row r="1702" spans="1:10" ht="26.1" customHeight="1" x14ac:dyDescent="0.2">
      <c r="A1702" s="23" t="s">
        <v>1676</v>
      </c>
      <c r="B1702" s="22" t="s">
        <v>1905</v>
      </c>
      <c r="C1702" s="23" t="s">
        <v>18</v>
      </c>
      <c r="D1702" s="23" t="s">
        <v>1906</v>
      </c>
      <c r="E1702" s="153" t="s">
        <v>1679</v>
      </c>
      <c r="F1702" s="153"/>
      <c r="G1702" s="24" t="s">
        <v>25</v>
      </c>
      <c r="H1702" s="39">
        <v>4</v>
      </c>
      <c r="I1702" s="40">
        <v>102.09</v>
      </c>
      <c r="J1702" s="40">
        <v>408.36</v>
      </c>
    </row>
    <row r="1703" spans="1:10" ht="26.1" customHeight="1" x14ac:dyDescent="0.2">
      <c r="A1703" s="23" t="s">
        <v>1676</v>
      </c>
      <c r="B1703" s="22" t="s">
        <v>1907</v>
      </c>
      <c r="C1703" s="23" t="s">
        <v>18</v>
      </c>
      <c r="D1703" s="23" t="s">
        <v>1908</v>
      </c>
      <c r="E1703" s="153" t="s">
        <v>1679</v>
      </c>
      <c r="F1703" s="153"/>
      <c r="G1703" s="24" t="s">
        <v>25</v>
      </c>
      <c r="H1703" s="39">
        <v>8</v>
      </c>
      <c r="I1703" s="40">
        <v>20.27</v>
      </c>
      <c r="J1703" s="40">
        <v>162.16</v>
      </c>
    </row>
    <row r="1704" spans="1:10" ht="24" customHeight="1" x14ac:dyDescent="0.2">
      <c r="A1704" s="23" t="s">
        <v>1676</v>
      </c>
      <c r="B1704" s="22" t="s">
        <v>1909</v>
      </c>
      <c r="C1704" s="23" t="s">
        <v>18</v>
      </c>
      <c r="D1704" s="23" t="s">
        <v>1910</v>
      </c>
      <c r="E1704" s="153" t="s">
        <v>1679</v>
      </c>
      <c r="F1704" s="153"/>
      <c r="G1704" s="24" t="s">
        <v>25</v>
      </c>
      <c r="H1704" s="39">
        <v>4</v>
      </c>
      <c r="I1704" s="40">
        <v>45.63</v>
      </c>
      <c r="J1704" s="40">
        <v>182.52</v>
      </c>
    </row>
    <row r="1705" spans="1:10" ht="39" customHeight="1" x14ac:dyDescent="0.2">
      <c r="A1705" s="23" t="s">
        <v>1676</v>
      </c>
      <c r="B1705" s="22" t="s">
        <v>1911</v>
      </c>
      <c r="C1705" s="23" t="s">
        <v>18</v>
      </c>
      <c r="D1705" s="23" t="s">
        <v>1912</v>
      </c>
      <c r="E1705" s="153" t="s">
        <v>1679</v>
      </c>
      <c r="F1705" s="153"/>
      <c r="G1705" s="24" t="s">
        <v>25</v>
      </c>
      <c r="H1705" s="39">
        <v>4</v>
      </c>
      <c r="I1705" s="40">
        <v>157.11000000000001</v>
      </c>
      <c r="J1705" s="40">
        <v>628.44000000000005</v>
      </c>
    </row>
    <row r="1706" spans="1:10" x14ac:dyDescent="0.2">
      <c r="A1706" s="41"/>
      <c r="B1706" s="41"/>
      <c r="C1706" s="41"/>
      <c r="D1706" s="41"/>
      <c r="E1706" s="41" t="s">
        <v>1692</v>
      </c>
      <c r="F1706" s="46">
        <v>165.63</v>
      </c>
      <c r="G1706" s="41" t="s">
        <v>1693</v>
      </c>
      <c r="H1706" s="46">
        <v>0</v>
      </c>
      <c r="I1706" s="41" t="s">
        <v>1694</v>
      </c>
      <c r="J1706" s="46">
        <v>165.63</v>
      </c>
    </row>
    <row r="1707" spans="1:10" ht="15" thickBot="1" x14ac:dyDescent="0.25">
      <c r="A1707" s="41"/>
      <c r="B1707" s="41"/>
      <c r="C1707" s="41"/>
      <c r="D1707" s="41"/>
      <c r="E1707" s="41" t="s">
        <v>1695</v>
      </c>
      <c r="F1707" s="46">
        <v>1732.45</v>
      </c>
      <c r="G1707" s="41"/>
      <c r="H1707" s="152" t="s">
        <v>1696</v>
      </c>
      <c r="I1707" s="152"/>
      <c r="J1707" s="46">
        <v>8416.32</v>
      </c>
    </row>
    <row r="1708" spans="1:10" ht="0.95" customHeight="1" thickTop="1" x14ac:dyDescent="0.2">
      <c r="A1708" s="42"/>
      <c r="B1708" s="42"/>
      <c r="C1708" s="42"/>
      <c r="D1708" s="42"/>
      <c r="E1708" s="42"/>
      <c r="F1708" s="42"/>
      <c r="G1708" s="42"/>
      <c r="H1708" s="42"/>
      <c r="I1708" s="42"/>
      <c r="J1708" s="42"/>
    </row>
    <row r="1709" spans="1:10" ht="18" customHeight="1" x14ac:dyDescent="0.2">
      <c r="A1709" s="17" t="s">
        <v>605</v>
      </c>
      <c r="B1709" s="16" t="s">
        <v>3</v>
      </c>
      <c r="C1709" s="17" t="s">
        <v>4</v>
      </c>
      <c r="D1709" s="17" t="s">
        <v>5</v>
      </c>
      <c r="E1709" s="151" t="s">
        <v>1547</v>
      </c>
      <c r="F1709" s="151"/>
      <c r="G1709" s="18" t="s">
        <v>6</v>
      </c>
      <c r="H1709" s="16" t="s">
        <v>7</v>
      </c>
      <c r="I1709" s="16" t="s">
        <v>8</v>
      </c>
      <c r="J1709" s="16" t="s">
        <v>10</v>
      </c>
    </row>
    <row r="1710" spans="1:10" ht="26.1" customHeight="1" x14ac:dyDescent="0.2">
      <c r="A1710" s="32" t="s">
        <v>1626</v>
      </c>
      <c r="B1710" s="33" t="s">
        <v>606</v>
      </c>
      <c r="C1710" s="32" t="s">
        <v>23</v>
      </c>
      <c r="D1710" s="32" t="s">
        <v>607</v>
      </c>
      <c r="E1710" s="154">
        <v>121</v>
      </c>
      <c r="F1710" s="154"/>
      <c r="G1710" s="34" t="s">
        <v>20</v>
      </c>
      <c r="H1710" s="35">
        <v>1</v>
      </c>
      <c r="I1710" s="36">
        <v>572.67999999999995</v>
      </c>
      <c r="J1710" s="36">
        <v>572.67999999999995</v>
      </c>
    </row>
    <row r="1711" spans="1:10" ht="24" customHeight="1" x14ac:dyDescent="0.2">
      <c r="A1711" s="20" t="s">
        <v>1627</v>
      </c>
      <c r="B1711" s="19" t="s">
        <v>1713</v>
      </c>
      <c r="C1711" s="20" t="s">
        <v>18</v>
      </c>
      <c r="D1711" s="20" t="s">
        <v>1714</v>
      </c>
      <c r="E1711" s="155" t="s">
        <v>1639</v>
      </c>
      <c r="F1711" s="155"/>
      <c r="G1711" s="21" t="s">
        <v>1640</v>
      </c>
      <c r="H1711" s="37">
        <v>0.3</v>
      </c>
      <c r="I1711" s="38">
        <v>24.41</v>
      </c>
      <c r="J1711" s="38">
        <v>7.32</v>
      </c>
    </row>
    <row r="1712" spans="1:10" ht="24" customHeight="1" x14ac:dyDescent="0.2">
      <c r="A1712" s="20" t="s">
        <v>1627</v>
      </c>
      <c r="B1712" s="19" t="s">
        <v>1662</v>
      </c>
      <c r="C1712" s="20" t="s">
        <v>18</v>
      </c>
      <c r="D1712" s="20" t="s">
        <v>1663</v>
      </c>
      <c r="E1712" s="155" t="s">
        <v>1639</v>
      </c>
      <c r="F1712" s="155"/>
      <c r="G1712" s="21" t="s">
        <v>1640</v>
      </c>
      <c r="H1712" s="37">
        <v>0.3</v>
      </c>
      <c r="I1712" s="38">
        <v>19.72</v>
      </c>
      <c r="J1712" s="38">
        <v>5.91</v>
      </c>
    </row>
    <row r="1713" spans="1:10" ht="24" customHeight="1" x14ac:dyDescent="0.2">
      <c r="A1713" s="23" t="s">
        <v>1676</v>
      </c>
      <c r="B1713" s="22" t="s">
        <v>1913</v>
      </c>
      <c r="C1713" s="23" t="s">
        <v>1631</v>
      </c>
      <c r="D1713" s="23" t="s">
        <v>1914</v>
      </c>
      <c r="E1713" s="153" t="s">
        <v>1679</v>
      </c>
      <c r="F1713" s="153"/>
      <c r="G1713" s="24" t="s">
        <v>20</v>
      </c>
      <c r="H1713" s="39">
        <v>1</v>
      </c>
      <c r="I1713" s="40">
        <v>559.45000000000005</v>
      </c>
      <c r="J1713" s="40">
        <v>559.45000000000005</v>
      </c>
    </row>
    <row r="1714" spans="1:10" x14ac:dyDescent="0.2">
      <c r="A1714" s="41"/>
      <c r="B1714" s="41"/>
      <c r="C1714" s="41"/>
      <c r="D1714" s="41"/>
      <c r="E1714" s="41" t="s">
        <v>1692</v>
      </c>
      <c r="F1714" s="46">
        <v>9.6199999999999992</v>
      </c>
      <c r="G1714" s="41" t="s">
        <v>1693</v>
      </c>
      <c r="H1714" s="46">
        <v>0</v>
      </c>
      <c r="I1714" s="41" t="s">
        <v>1694</v>
      </c>
      <c r="J1714" s="46">
        <v>9.6199999999999992</v>
      </c>
    </row>
    <row r="1715" spans="1:10" ht="15" thickBot="1" x14ac:dyDescent="0.25">
      <c r="A1715" s="41"/>
      <c r="B1715" s="41"/>
      <c r="C1715" s="41"/>
      <c r="D1715" s="41"/>
      <c r="E1715" s="41" t="s">
        <v>1695</v>
      </c>
      <c r="F1715" s="46">
        <v>148.43</v>
      </c>
      <c r="G1715" s="41"/>
      <c r="H1715" s="152" t="s">
        <v>1696</v>
      </c>
      <c r="I1715" s="152"/>
      <c r="J1715" s="46">
        <v>721.11</v>
      </c>
    </row>
    <row r="1716" spans="1:10" ht="0.95" customHeight="1" thickTop="1" x14ac:dyDescent="0.2">
      <c r="A1716" s="42"/>
      <c r="B1716" s="42"/>
      <c r="C1716" s="42"/>
      <c r="D1716" s="42"/>
      <c r="E1716" s="42"/>
      <c r="F1716" s="42"/>
      <c r="G1716" s="42"/>
      <c r="H1716" s="42"/>
      <c r="I1716" s="42"/>
      <c r="J1716" s="42"/>
    </row>
    <row r="1717" spans="1:10" ht="18" customHeight="1" x14ac:dyDescent="0.2">
      <c r="A1717" s="17" t="s">
        <v>608</v>
      </c>
      <c r="B1717" s="16" t="s">
        <v>3</v>
      </c>
      <c r="C1717" s="17" t="s">
        <v>4</v>
      </c>
      <c r="D1717" s="17" t="s">
        <v>5</v>
      </c>
      <c r="E1717" s="151" t="s">
        <v>1547</v>
      </c>
      <c r="F1717" s="151"/>
      <c r="G1717" s="18" t="s">
        <v>6</v>
      </c>
      <c r="H1717" s="16" t="s">
        <v>7</v>
      </c>
      <c r="I1717" s="16" t="s">
        <v>8</v>
      </c>
      <c r="J1717" s="16" t="s">
        <v>10</v>
      </c>
    </row>
    <row r="1718" spans="1:10" ht="78" customHeight="1" x14ac:dyDescent="0.2">
      <c r="A1718" s="32" t="s">
        <v>1626</v>
      </c>
      <c r="B1718" s="33" t="s">
        <v>609</v>
      </c>
      <c r="C1718" s="32" t="s">
        <v>23</v>
      </c>
      <c r="D1718" s="32" t="s">
        <v>610</v>
      </c>
      <c r="E1718" s="154" t="s">
        <v>1573</v>
      </c>
      <c r="F1718" s="154"/>
      <c r="G1718" s="34" t="s">
        <v>25</v>
      </c>
      <c r="H1718" s="35">
        <v>1</v>
      </c>
      <c r="I1718" s="36">
        <v>1116.18</v>
      </c>
      <c r="J1718" s="36">
        <v>1116.18</v>
      </c>
    </row>
    <row r="1719" spans="1:10" ht="24" customHeight="1" x14ac:dyDescent="0.2">
      <c r="A1719" s="20" t="s">
        <v>1627</v>
      </c>
      <c r="B1719" s="19" t="s">
        <v>1915</v>
      </c>
      <c r="C1719" s="20" t="s">
        <v>18</v>
      </c>
      <c r="D1719" s="20" t="s">
        <v>1916</v>
      </c>
      <c r="E1719" s="155" t="s">
        <v>1639</v>
      </c>
      <c r="F1719" s="155"/>
      <c r="G1719" s="21" t="s">
        <v>1640</v>
      </c>
      <c r="H1719" s="37">
        <v>3</v>
      </c>
      <c r="I1719" s="38">
        <v>24.29</v>
      </c>
      <c r="J1719" s="38">
        <v>72.87</v>
      </c>
    </row>
    <row r="1720" spans="1:10" ht="26.1" customHeight="1" x14ac:dyDescent="0.2">
      <c r="A1720" s="20" t="s">
        <v>1627</v>
      </c>
      <c r="B1720" s="19" t="s">
        <v>1917</v>
      </c>
      <c r="C1720" s="20" t="s">
        <v>18</v>
      </c>
      <c r="D1720" s="20" t="s">
        <v>1918</v>
      </c>
      <c r="E1720" s="155" t="s">
        <v>1573</v>
      </c>
      <c r="F1720" s="155"/>
      <c r="G1720" s="21" t="s">
        <v>25</v>
      </c>
      <c r="H1720" s="37">
        <v>1</v>
      </c>
      <c r="I1720" s="38">
        <v>367.04</v>
      </c>
      <c r="J1720" s="38">
        <v>367.04</v>
      </c>
    </row>
    <row r="1721" spans="1:10" ht="24" customHeight="1" x14ac:dyDescent="0.2">
      <c r="A1721" s="20" t="s">
        <v>1627</v>
      </c>
      <c r="B1721" s="19" t="s">
        <v>1662</v>
      </c>
      <c r="C1721" s="20" t="s">
        <v>18</v>
      </c>
      <c r="D1721" s="20" t="s">
        <v>1663</v>
      </c>
      <c r="E1721" s="155" t="s">
        <v>1639</v>
      </c>
      <c r="F1721" s="155"/>
      <c r="G1721" s="21" t="s">
        <v>1640</v>
      </c>
      <c r="H1721" s="37">
        <v>3</v>
      </c>
      <c r="I1721" s="38">
        <v>19.72</v>
      </c>
      <c r="J1721" s="38">
        <v>59.16</v>
      </c>
    </row>
    <row r="1722" spans="1:10" ht="26.1" customHeight="1" x14ac:dyDescent="0.2">
      <c r="A1722" s="20" t="s">
        <v>1627</v>
      </c>
      <c r="B1722" s="19" t="s">
        <v>1919</v>
      </c>
      <c r="C1722" s="20" t="s">
        <v>18</v>
      </c>
      <c r="D1722" s="20" t="s">
        <v>1920</v>
      </c>
      <c r="E1722" s="155" t="s">
        <v>1573</v>
      </c>
      <c r="F1722" s="155"/>
      <c r="G1722" s="21" t="s">
        <v>25</v>
      </c>
      <c r="H1722" s="37">
        <v>1</v>
      </c>
      <c r="I1722" s="38">
        <v>55.29</v>
      </c>
      <c r="J1722" s="38">
        <v>55.29</v>
      </c>
    </row>
    <row r="1723" spans="1:10" ht="26.1" customHeight="1" x14ac:dyDescent="0.2">
      <c r="A1723" s="20" t="s">
        <v>1627</v>
      </c>
      <c r="B1723" s="19" t="s">
        <v>1921</v>
      </c>
      <c r="C1723" s="20" t="s">
        <v>18</v>
      </c>
      <c r="D1723" s="20" t="s">
        <v>1922</v>
      </c>
      <c r="E1723" s="155" t="s">
        <v>1573</v>
      </c>
      <c r="F1723" s="155"/>
      <c r="G1723" s="21" t="s">
        <v>25</v>
      </c>
      <c r="H1723" s="37">
        <v>1</v>
      </c>
      <c r="I1723" s="38">
        <v>208.57</v>
      </c>
      <c r="J1723" s="38">
        <v>208.57</v>
      </c>
    </row>
    <row r="1724" spans="1:10" ht="26.1" customHeight="1" x14ac:dyDescent="0.2">
      <c r="A1724" s="23" t="s">
        <v>1676</v>
      </c>
      <c r="B1724" s="22" t="s">
        <v>1923</v>
      </c>
      <c r="C1724" s="23" t="s">
        <v>18</v>
      </c>
      <c r="D1724" s="23" t="s">
        <v>1924</v>
      </c>
      <c r="E1724" s="153" t="s">
        <v>1679</v>
      </c>
      <c r="F1724" s="153"/>
      <c r="G1724" s="24" t="s">
        <v>25</v>
      </c>
      <c r="H1724" s="39">
        <v>1</v>
      </c>
      <c r="I1724" s="40">
        <v>112.8</v>
      </c>
      <c r="J1724" s="40">
        <v>112.8</v>
      </c>
    </row>
    <row r="1725" spans="1:10" ht="24" customHeight="1" x14ac:dyDescent="0.2">
      <c r="A1725" s="23" t="s">
        <v>1676</v>
      </c>
      <c r="B1725" s="22" t="s">
        <v>1925</v>
      </c>
      <c r="C1725" s="23" t="s">
        <v>18</v>
      </c>
      <c r="D1725" s="23" t="s">
        <v>1926</v>
      </c>
      <c r="E1725" s="153" t="s">
        <v>1679</v>
      </c>
      <c r="F1725" s="153"/>
      <c r="G1725" s="24" t="s">
        <v>89</v>
      </c>
      <c r="H1725" s="39">
        <v>0.05</v>
      </c>
      <c r="I1725" s="40">
        <v>35.619999999999997</v>
      </c>
      <c r="J1725" s="40">
        <v>1.78</v>
      </c>
    </row>
    <row r="1726" spans="1:10" ht="26.1" customHeight="1" x14ac:dyDescent="0.2">
      <c r="A1726" s="23" t="s">
        <v>1676</v>
      </c>
      <c r="B1726" s="22" t="s">
        <v>1927</v>
      </c>
      <c r="C1726" s="23" t="s">
        <v>18</v>
      </c>
      <c r="D1726" s="23" t="s">
        <v>1928</v>
      </c>
      <c r="E1726" s="153" t="s">
        <v>1679</v>
      </c>
      <c r="F1726" s="153"/>
      <c r="G1726" s="24" t="s">
        <v>25</v>
      </c>
      <c r="H1726" s="39">
        <v>2</v>
      </c>
      <c r="I1726" s="40">
        <v>16.86</v>
      </c>
      <c r="J1726" s="40">
        <v>33.72</v>
      </c>
    </row>
    <row r="1727" spans="1:10" ht="39" customHeight="1" x14ac:dyDescent="0.2">
      <c r="A1727" s="23" t="s">
        <v>1676</v>
      </c>
      <c r="B1727" s="22" t="s">
        <v>1929</v>
      </c>
      <c r="C1727" s="23" t="s">
        <v>18</v>
      </c>
      <c r="D1727" s="23" t="s">
        <v>1896</v>
      </c>
      <c r="E1727" s="153" t="s">
        <v>1744</v>
      </c>
      <c r="F1727" s="153"/>
      <c r="G1727" s="24" t="s">
        <v>25</v>
      </c>
      <c r="H1727" s="39">
        <v>1</v>
      </c>
      <c r="I1727" s="40">
        <v>26.65</v>
      </c>
      <c r="J1727" s="40">
        <v>26.65</v>
      </c>
    </row>
    <row r="1728" spans="1:10" ht="24" customHeight="1" x14ac:dyDescent="0.2">
      <c r="A1728" s="23" t="s">
        <v>1676</v>
      </c>
      <c r="B1728" s="22" t="s">
        <v>1899</v>
      </c>
      <c r="C1728" s="23" t="s">
        <v>18</v>
      </c>
      <c r="D1728" s="23" t="s">
        <v>1900</v>
      </c>
      <c r="E1728" s="153" t="s">
        <v>1679</v>
      </c>
      <c r="F1728" s="153"/>
      <c r="G1728" s="24" t="s">
        <v>89</v>
      </c>
      <c r="H1728" s="39">
        <v>5.0000000000000001E-3</v>
      </c>
      <c r="I1728" s="40">
        <v>123.67</v>
      </c>
      <c r="J1728" s="40">
        <v>0.61</v>
      </c>
    </row>
    <row r="1729" spans="1:10" ht="39" customHeight="1" x14ac:dyDescent="0.2">
      <c r="A1729" s="23" t="s">
        <v>1676</v>
      </c>
      <c r="B1729" s="22" t="s">
        <v>1930</v>
      </c>
      <c r="C1729" s="23" t="s">
        <v>18</v>
      </c>
      <c r="D1729" s="23" t="s">
        <v>1931</v>
      </c>
      <c r="E1729" s="153" t="s">
        <v>1744</v>
      </c>
      <c r="F1729" s="153"/>
      <c r="G1729" s="24" t="s">
        <v>25</v>
      </c>
      <c r="H1729" s="39">
        <v>1</v>
      </c>
      <c r="I1729" s="40">
        <v>177.69</v>
      </c>
      <c r="J1729" s="40">
        <v>177.69</v>
      </c>
    </row>
    <row r="1730" spans="1:10" x14ac:dyDescent="0.2">
      <c r="A1730" s="41"/>
      <c r="B1730" s="41"/>
      <c r="C1730" s="41"/>
      <c r="D1730" s="41"/>
      <c r="E1730" s="41" t="s">
        <v>1692</v>
      </c>
      <c r="F1730" s="46">
        <v>120.3</v>
      </c>
      <c r="G1730" s="41" t="s">
        <v>1693</v>
      </c>
      <c r="H1730" s="46">
        <v>0</v>
      </c>
      <c r="I1730" s="41" t="s">
        <v>1694</v>
      </c>
      <c r="J1730" s="46">
        <v>120.3</v>
      </c>
    </row>
    <row r="1731" spans="1:10" ht="15" thickBot="1" x14ac:dyDescent="0.25">
      <c r="A1731" s="41"/>
      <c r="B1731" s="41"/>
      <c r="C1731" s="41"/>
      <c r="D1731" s="41"/>
      <c r="E1731" s="41" t="s">
        <v>1695</v>
      </c>
      <c r="F1731" s="46">
        <v>289.31</v>
      </c>
      <c r="G1731" s="41"/>
      <c r="H1731" s="152" t="s">
        <v>1696</v>
      </c>
      <c r="I1731" s="152"/>
      <c r="J1731" s="46">
        <v>1405.49</v>
      </c>
    </row>
    <row r="1732" spans="1:10" ht="0.95" customHeight="1" thickTop="1" x14ac:dyDescent="0.2">
      <c r="A1732" s="42"/>
      <c r="B1732" s="42"/>
      <c r="C1732" s="42"/>
      <c r="D1732" s="42"/>
      <c r="E1732" s="42"/>
      <c r="F1732" s="42"/>
      <c r="G1732" s="42"/>
      <c r="H1732" s="42"/>
      <c r="I1732" s="42"/>
      <c r="J1732" s="42"/>
    </row>
    <row r="1733" spans="1:10" ht="18" customHeight="1" x14ac:dyDescent="0.2">
      <c r="A1733" s="17" t="s">
        <v>630</v>
      </c>
      <c r="B1733" s="16" t="s">
        <v>3</v>
      </c>
      <c r="C1733" s="17" t="s">
        <v>4</v>
      </c>
      <c r="D1733" s="17" t="s">
        <v>5</v>
      </c>
      <c r="E1733" s="151" t="s">
        <v>1547</v>
      </c>
      <c r="F1733" s="151"/>
      <c r="G1733" s="18" t="s">
        <v>6</v>
      </c>
      <c r="H1733" s="16" t="s">
        <v>7</v>
      </c>
      <c r="I1733" s="16" t="s">
        <v>8</v>
      </c>
      <c r="J1733" s="16" t="s">
        <v>10</v>
      </c>
    </row>
    <row r="1734" spans="1:10" ht="26.1" customHeight="1" x14ac:dyDescent="0.2">
      <c r="A1734" s="32" t="s">
        <v>1626</v>
      </c>
      <c r="B1734" s="33" t="s">
        <v>631</v>
      </c>
      <c r="C1734" s="32" t="s">
        <v>23</v>
      </c>
      <c r="D1734" s="32" t="s">
        <v>632</v>
      </c>
      <c r="E1734" s="154" t="s">
        <v>1601</v>
      </c>
      <c r="F1734" s="154"/>
      <c r="G1734" s="34" t="s">
        <v>633</v>
      </c>
      <c r="H1734" s="35">
        <v>1</v>
      </c>
      <c r="I1734" s="36">
        <v>27.04</v>
      </c>
      <c r="J1734" s="36">
        <v>27.04</v>
      </c>
    </row>
    <row r="1735" spans="1:10" ht="24" customHeight="1" x14ac:dyDescent="0.2">
      <c r="A1735" s="20" t="s">
        <v>1627</v>
      </c>
      <c r="B1735" s="19" t="s">
        <v>1708</v>
      </c>
      <c r="C1735" s="20" t="s">
        <v>18</v>
      </c>
      <c r="D1735" s="20" t="s">
        <v>1709</v>
      </c>
      <c r="E1735" s="155" t="s">
        <v>1639</v>
      </c>
      <c r="F1735" s="155"/>
      <c r="G1735" s="21" t="s">
        <v>1640</v>
      </c>
      <c r="H1735" s="37">
        <v>0.08</v>
      </c>
      <c r="I1735" s="38">
        <v>29.64</v>
      </c>
      <c r="J1735" s="38">
        <v>2.37</v>
      </c>
    </row>
    <row r="1736" spans="1:10" ht="24" customHeight="1" x14ac:dyDescent="0.2">
      <c r="A1736" s="20" t="s">
        <v>1627</v>
      </c>
      <c r="B1736" s="19" t="s">
        <v>1662</v>
      </c>
      <c r="C1736" s="20" t="s">
        <v>18</v>
      </c>
      <c r="D1736" s="20" t="s">
        <v>1663</v>
      </c>
      <c r="E1736" s="155" t="s">
        <v>1639</v>
      </c>
      <c r="F1736" s="155"/>
      <c r="G1736" s="21" t="s">
        <v>1640</v>
      </c>
      <c r="H1736" s="37">
        <v>0.08</v>
      </c>
      <c r="I1736" s="38">
        <v>19.72</v>
      </c>
      <c r="J1736" s="38">
        <v>1.57</v>
      </c>
    </row>
    <row r="1737" spans="1:10" ht="24" customHeight="1" x14ac:dyDescent="0.2">
      <c r="A1737" s="23" t="s">
        <v>1676</v>
      </c>
      <c r="B1737" s="22" t="s">
        <v>1932</v>
      </c>
      <c r="C1737" s="23" t="s">
        <v>18</v>
      </c>
      <c r="D1737" s="23" t="s">
        <v>1933</v>
      </c>
      <c r="E1737" s="153" t="s">
        <v>1679</v>
      </c>
      <c r="F1737" s="153"/>
      <c r="G1737" s="24" t="s">
        <v>29</v>
      </c>
      <c r="H1737" s="39">
        <v>1.05</v>
      </c>
      <c r="I1737" s="40">
        <v>22</v>
      </c>
      <c r="J1737" s="40">
        <v>23.1</v>
      </c>
    </row>
    <row r="1738" spans="1:10" x14ac:dyDescent="0.2">
      <c r="A1738" s="41"/>
      <c r="B1738" s="41"/>
      <c r="C1738" s="41"/>
      <c r="D1738" s="41"/>
      <c r="E1738" s="41" t="s">
        <v>1692</v>
      </c>
      <c r="F1738" s="46">
        <v>2.98</v>
      </c>
      <c r="G1738" s="41" t="s">
        <v>1693</v>
      </c>
      <c r="H1738" s="46">
        <v>0</v>
      </c>
      <c r="I1738" s="41" t="s">
        <v>1694</v>
      </c>
      <c r="J1738" s="46">
        <v>2.98</v>
      </c>
    </row>
    <row r="1739" spans="1:10" ht="15" thickBot="1" x14ac:dyDescent="0.25">
      <c r="A1739" s="41"/>
      <c r="B1739" s="41"/>
      <c r="C1739" s="41"/>
      <c r="D1739" s="41"/>
      <c r="E1739" s="41" t="s">
        <v>1695</v>
      </c>
      <c r="F1739" s="46">
        <v>7</v>
      </c>
      <c r="G1739" s="41"/>
      <c r="H1739" s="152" t="s">
        <v>1696</v>
      </c>
      <c r="I1739" s="152"/>
      <c r="J1739" s="46">
        <v>34.04</v>
      </c>
    </row>
    <row r="1740" spans="1:10" ht="0.95" customHeight="1" thickTop="1" x14ac:dyDescent="0.2">
      <c r="A1740" s="42"/>
      <c r="B1740" s="42"/>
      <c r="C1740" s="42"/>
      <c r="D1740" s="42"/>
      <c r="E1740" s="42"/>
      <c r="F1740" s="42"/>
      <c r="G1740" s="42"/>
      <c r="H1740" s="42"/>
      <c r="I1740" s="42"/>
      <c r="J1740" s="42"/>
    </row>
    <row r="1741" spans="1:10" ht="18" customHeight="1" x14ac:dyDescent="0.2">
      <c r="A1741" s="17" t="s">
        <v>642</v>
      </c>
      <c r="B1741" s="16" t="s">
        <v>3</v>
      </c>
      <c r="C1741" s="17" t="s">
        <v>4</v>
      </c>
      <c r="D1741" s="17" t="s">
        <v>5</v>
      </c>
      <c r="E1741" s="151" t="s">
        <v>1547</v>
      </c>
      <c r="F1741" s="151"/>
      <c r="G1741" s="18" t="s">
        <v>6</v>
      </c>
      <c r="H1741" s="16" t="s">
        <v>7</v>
      </c>
      <c r="I1741" s="16" t="s">
        <v>8</v>
      </c>
      <c r="J1741" s="16" t="s">
        <v>10</v>
      </c>
    </row>
    <row r="1742" spans="1:10" ht="26.1" customHeight="1" x14ac:dyDescent="0.2">
      <c r="A1742" s="32" t="s">
        <v>1626</v>
      </c>
      <c r="B1742" s="33" t="s">
        <v>643</v>
      </c>
      <c r="C1742" s="32" t="s">
        <v>23</v>
      </c>
      <c r="D1742" s="32" t="s">
        <v>644</v>
      </c>
      <c r="E1742" s="154">
        <v>79</v>
      </c>
      <c r="F1742" s="154"/>
      <c r="G1742" s="34" t="s">
        <v>25</v>
      </c>
      <c r="H1742" s="35">
        <v>1</v>
      </c>
      <c r="I1742" s="36">
        <v>193.66</v>
      </c>
      <c r="J1742" s="36">
        <v>193.66</v>
      </c>
    </row>
    <row r="1743" spans="1:10" ht="24" customHeight="1" x14ac:dyDescent="0.2">
      <c r="A1743" s="20" t="s">
        <v>1627</v>
      </c>
      <c r="B1743" s="19" t="s">
        <v>1708</v>
      </c>
      <c r="C1743" s="20" t="s">
        <v>18</v>
      </c>
      <c r="D1743" s="20" t="s">
        <v>1709</v>
      </c>
      <c r="E1743" s="155" t="s">
        <v>1639</v>
      </c>
      <c r="F1743" s="155"/>
      <c r="G1743" s="21" t="s">
        <v>1640</v>
      </c>
      <c r="H1743" s="37">
        <v>2</v>
      </c>
      <c r="I1743" s="38">
        <v>29.64</v>
      </c>
      <c r="J1743" s="38">
        <v>59.28</v>
      </c>
    </row>
    <row r="1744" spans="1:10" ht="24" customHeight="1" x14ac:dyDescent="0.2">
      <c r="A1744" s="20" t="s">
        <v>1627</v>
      </c>
      <c r="B1744" s="19" t="s">
        <v>1662</v>
      </c>
      <c r="C1744" s="20" t="s">
        <v>18</v>
      </c>
      <c r="D1744" s="20" t="s">
        <v>1663</v>
      </c>
      <c r="E1744" s="155" t="s">
        <v>1639</v>
      </c>
      <c r="F1744" s="155"/>
      <c r="G1744" s="21" t="s">
        <v>1640</v>
      </c>
      <c r="H1744" s="37">
        <v>2</v>
      </c>
      <c r="I1744" s="38">
        <v>19.72</v>
      </c>
      <c r="J1744" s="38">
        <v>39.44</v>
      </c>
    </row>
    <row r="1745" spans="1:10" ht="26.1" customHeight="1" x14ac:dyDescent="0.2">
      <c r="A1745" s="23" t="s">
        <v>1676</v>
      </c>
      <c r="B1745" s="22" t="s">
        <v>1934</v>
      </c>
      <c r="C1745" s="23" t="s">
        <v>1631</v>
      </c>
      <c r="D1745" s="23" t="s">
        <v>1935</v>
      </c>
      <c r="E1745" s="153" t="s">
        <v>1679</v>
      </c>
      <c r="F1745" s="153"/>
      <c r="G1745" s="24" t="s">
        <v>61</v>
      </c>
      <c r="H1745" s="39">
        <v>1</v>
      </c>
      <c r="I1745" s="40">
        <v>94.94</v>
      </c>
      <c r="J1745" s="40">
        <v>94.94</v>
      </c>
    </row>
    <row r="1746" spans="1:10" x14ac:dyDescent="0.2">
      <c r="A1746" s="41"/>
      <c r="B1746" s="41"/>
      <c r="C1746" s="41"/>
      <c r="D1746" s="41"/>
      <c r="E1746" s="41" t="s">
        <v>1692</v>
      </c>
      <c r="F1746" s="46">
        <v>74.599999999999994</v>
      </c>
      <c r="G1746" s="41" t="s">
        <v>1693</v>
      </c>
      <c r="H1746" s="46">
        <v>0</v>
      </c>
      <c r="I1746" s="41" t="s">
        <v>1694</v>
      </c>
      <c r="J1746" s="46">
        <v>74.599999999999994</v>
      </c>
    </row>
    <row r="1747" spans="1:10" ht="15" thickBot="1" x14ac:dyDescent="0.25">
      <c r="A1747" s="41"/>
      <c r="B1747" s="41"/>
      <c r="C1747" s="41"/>
      <c r="D1747" s="41"/>
      <c r="E1747" s="41" t="s">
        <v>1695</v>
      </c>
      <c r="F1747" s="46">
        <v>50.19</v>
      </c>
      <c r="G1747" s="41"/>
      <c r="H1747" s="152" t="s">
        <v>1696</v>
      </c>
      <c r="I1747" s="152"/>
      <c r="J1747" s="46">
        <v>243.85</v>
      </c>
    </row>
    <row r="1748" spans="1:10" ht="0.95" customHeight="1" thickTop="1" x14ac:dyDescent="0.2">
      <c r="A1748" s="42"/>
      <c r="B1748" s="42"/>
      <c r="C1748" s="42"/>
      <c r="D1748" s="42"/>
      <c r="E1748" s="42"/>
      <c r="F1748" s="42"/>
      <c r="G1748" s="42"/>
      <c r="H1748" s="42"/>
      <c r="I1748" s="42"/>
      <c r="J1748" s="42"/>
    </row>
    <row r="1749" spans="1:10" ht="18" customHeight="1" x14ac:dyDescent="0.2">
      <c r="A1749" s="17" t="s">
        <v>678</v>
      </c>
      <c r="B1749" s="16" t="s">
        <v>3</v>
      </c>
      <c r="C1749" s="17" t="s">
        <v>4</v>
      </c>
      <c r="D1749" s="17" t="s">
        <v>5</v>
      </c>
      <c r="E1749" s="151" t="s">
        <v>1547</v>
      </c>
      <c r="F1749" s="151"/>
      <c r="G1749" s="18" t="s">
        <v>6</v>
      </c>
      <c r="H1749" s="16" t="s">
        <v>7</v>
      </c>
      <c r="I1749" s="16" t="s">
        <v>8</v>
      </c>
      <c r="J1749" s="16" t="s">
        <v>10</v>
      </c>
    </row>
    <row r="1750" spans="1:10" ht="26.1" customHeight="1" x14ac:dyDescent="0.2">
      <c r="A1750" s="32" t="s">
        <v>1626</v>
      </c>
      <c r="B1750" s="33" t="s">
        <v>679</v>
      </c>
      <c r="C1750" s="32" t="s">
        <v>23</v>
      </c>
      <c r="D1750" s="32" t="s">
        <v>680</v>
      </c>
      <c r="E1750" s="154">
        <v>86</v>
      </c>
      <c r="F1750" s="154"/>
      <c r="G1750" s="34" t="s">
        <v>61</v>
      </c>
      <c r="H1750" s="35">
        <v>1</v>
      </c>
      <c r="I1750" s="36">
        <v>74.69</v>
      </c>
      <c r="J1750" s="36">
        <v>74.69</v>
      </c>
    </row>
    <row r="1751" spans="1:10" ht="24" customHeight="1" x14ac:dyDescent="0.2">
      <c r="A1751" s="20" t="s">
        <v>1627</v>
      </c>
      <c r="B1751" s="19" t="s">
        <v>1662</v>
      </c>
      <c r="C1751" s="20" t="s">
        <v>18</v>
      </c>
      <c r="D1751" s="20" t="s">
        <v>1663</v>
      </c>
      <c r="E1751" s="155" t="s">
        <v>1639</v>
      </c>
      <c r="F1751" s="155"/>
      <c r="G1751" s="21" t="s">
        <v>1640</v>
      </c>
      <c r="H1751" s="37">
        <v>0.7</v>
      </c>
      <c r="I1751" s="38">
        <v>19.72</v>
      </c>
      <c r="J1751" s="38">
        <v>13.8</v>
      </c>
    </row>
    <row r="1752" spans="1:10" ht="24" customHeight="1" x14ac:dyDescent="0.2">
      <c r="A1752" s="20" t="s">
        <v>1627</v>
      </c>
      <c r="B1752" s="19" t="s">
        <v>1708</v>
      </c>
      <c r="C1752" s="20" t="s">
        <v>18</v>
      </c>
      <c r="D1752" s="20" t="s">
        <v>1709</v>
      </c>
      <c r="E1752" s="155" t="s">
        <v>1639</v>
      </c>
      <c r="F1752" s="155"/>
      <c r="G1752" s="21" t="s">
        <v>1640</v>
      </c>
      <c r="H1752" s="37">
        <v>0.7</v>
      </c>
      <c r="I1752" s="38">
        <v>29.64</v>
      </c>
      <c r="J1752" s="38">
        <v>20.74</v>
      </c>
    </row>
    <row r="1753" spans="1:10" ht="26.1" customHeight="1" x14ac:dyDescent="0.2">
      <c r="A1753" s="23" t="s">
        <v>1676</v>
      </c>
      <c r="B1753" s="22" t="s">
        <v>1936</v>
      </c>
      <c r="C1753" s="23" t="s">
        <v>18</v>
      </c>
      <c r="D1753" s="23" t="s">
        <v>1937</v>
      </c>
      <c r="E1753" s="153" t="s">
        <v>1679</v>
      </c>
      <c r="F1753" s="153"/>
      <c r="G1753" s="24" t="s">
        <v>25</v>
      </c>
      <c r="H1753" s="39">
        <v>1</v>
      </c>
      <c r="I1753" s="40">
        <v>40.15</v>
      </c>
      <c r="J1753" s="40">
        <v>40.15</v>
      </c>
    </row>
    <row r="1754" spans="1:10" x14ac:dyDescent="0.2">
      <c r="A1754" s="41"/>
      <c r="B1754" s="41"/>
      <c r="C1754" s="41"/>
      <c r="D1754" s="41"/>
      <c r="E1754" s="41" t="s">
        <v>1692</v>
      </c>
      <c r="F1754" s="46">
        <v>26.1</v>
      </c>
      <c r="G1754" s="41" t="s">
        <v>1693</v>
      </c>
      <c r="H1754" s="46">
        <v>0</v>
      </c>
      <c r="I1754" s="41" t="s">
        <v>1694</v>
      </c>
      <c r="J1754" s="46">
        <v>26.1</v>
      </c>
    </row>
    <row r="1755" spans="1:10" ht="15" thickBot="1" x14ac:dyDescent="0.25">
      <c r="A1755" s="41"/>
      <c r="B1755" s="41"/>
      <c r="C1755" s="41"/>
      <c r="D1755" s="41"/>
      <c r="E1755" s="41" t="s">
        <v>1695</v>
      </c>
      <c r="F1755" s="46">
        <v>19.350000000000001</v>
      </c>
      <c r="G1755" s="41"/>
      <c r="H1755" s="152" t="s">
        <v>1696</v>
      </c>
      <c r="I1755" s="152"/>
      <c r="J1755" s="46">
        <v>94.04</v>
      </c>
    </row>
    <row r="1756" spans="1:10" ht="0.95" customHeight="1" thickTop="1" x14ac:dyDescent="0.2">
      <c r="A1756" s="42"/>
      <c r="B1756" s="42"/>
      <c r="C1756" s="42"/>
      <c r="D1756" s="42"/>
      <c r="E1756" s="42"/>
      <c r="F1756" s="42"/>
      <c r="G1756" s="42"/>
      <c r="H1756" s="42"/>
      <c r="I1756" s="42"/>
      <c r="J1756" s="42"/>
    </row>
    <row r="1757" spans="1:10" ht="18" customHeight="1" x14ac:dyDescent="0.2">
      <c r="A1757" s="17" t="s">
        <v>712</v>
      </c>
      <c r="B1757" s="16" t="s">
        <v>3</v>
      </c>
      <c r="C1757" s="17" t="s">
        <v>4</v>
      </c>
      <c r="D1757" s="17" t="s">
        <v>5</v>
      </c>
      <c r="E1757" s="151" t="s">
        <v>1547</v>
      </c>
      <c r="F1757" s="151"/>
      <c r="G1757" s="18" t="s">
        <v>6</v>
      </c>
      <c r="H1757" s="16" t="s">
        <v>7</v>
      </c>
      <c r="I1757" s="16" t="s">
        <v>8</v>
      </c>
      <c r="J1757" s="16" t="s">
        <v>10</v>
      </c>
    </row>
    <row r="1758" spans="1:10" ht="39" customHeight="1" x14ac:dyDescent="0.2">
      <c r="A1758" s="32" t="s">
        <v>1626</v>
      </c>
      <c r="B1758" s="33" t="s">
        <v>713</v>
      </c>
      <c r="C1758" s="32" t="s">
        <v>23</v>
      </c>
      <c r="D1758" s="32" t="s">
        <v>714</v>
      </c>
      <c r="E1758" s="154" t="s">
        <v>1579</v>
      </c>
      <c r="F1758" s="154"/>
      <c r="G1758" s="34" t="s">
        <v>25</v>
      </c>
      <c r="H1758" s="35">
        <v>1</v>
      </c>
      <c r="I1758" s="36">
        <v>203.77</v>
      </c>
      <c r="J1758" s="36">
        <v>203.77</v>
      </c>
    </row>
    <row r="1759" spans="1:10" ht="51.95" customHeight="1" x14ac:dyDescent="0.2">
      <c r="A1759" s="20" t="s">
        <v>1627</v>
      </c>
      <c r="B1759" s="19" t="s">
        <v>1938</v>
      </c>
      <c r="C1759" s="20" t="s">
        <v>18</v>
      </c>
      <c r="D1759" s="20" t="s">
        <v>1939</v>
      </c>
      <c r="E1759" s="155" t="s">
        <v>1578</v>
      </c>
      <c r="F1759" s="155"/>
      <c r="G1759" s="21" t="s">
        <v>37</v>
      </c>
      <c r="H1759" s="37">
        <v>1.44E-2</v>
      </c>
      <c r="I1759" s="38">
        <v>680.23</v>
      </c>
      <c r="J1759" s="38">
        <v>9.7899999999999991</v>
      </c>
    </row>
    <row r="1760" spans="1:10" ht="26.1" customHeight="1" x14ac:dyDescent="0.2">
      <c r="A1760" s="20" t="s">
        <v>1627</v>
      </c>
      <c r="B1760" s="19" t="s">
        <v>1940</v>
      </c>
      <c r="C1760" s="20" t="s">
        <v>18</v>
      </c>
      <c r="D1760" s="20" t="s">
        <v>1941</v>
      </c>
      <c r="E1760" s="155" t="s">
        <v>1639</v>
      </c>
      <c r="F1760" s="155"/>
      <c r="G1760" s="21" t="s">
        <v>1640</v>
      </c>
      <c r="H1760" s="37">
        <v>1.657</v>
      </c>
      <c r="I1760" s="38">
        <v>21.05</v>
      </c>
      <c r="J1760" s="38">
        <v>34.869999999999997</v>
      </c>
    </row>
    <row r="1761" spans="1:10" ht="24" customHeight="1" x14ac:dyDescent="0.2">
      <c r="A1761" s="20" t="s">
        <v>1627</v>
      </c>
      <c r="B1761" s="19" t="s">
        <v>1708</v>
      </c>
      <c r="C1761" s="20" t="s">
        <v>18</v>
      </c>
      <c r="D1761" s="20" t="s">
        <v>1709</v>
      </c>
      <c r="E1761" s="155" t="s">
        <v>1639</v>
      </c>
      <c r="F1761" s="155"/>
      <c r="G1761" s="21" t="s">
        <v>1640</v>
      </c>
      <c r="H1761" s="37">
        <v>1.657</v>
      </c>
      <c r="I1761" s="38">
        <v>29.64</v>
      </c>
      <c r="J1761" s="38">
        <v>49.11</v>
      </c>
    </row>
    <row r="1762" spans="1:10" ht="39" customHeight="1" x14ac:dyDescent="0.2">
      <c r="A1762" s="23" t="s">
        <v>1676</v>
      </c>
      <c r="B1762" s="22" t="s">
        <v>1942</v>
      </c>
      <c r="C1762" s="23" t="s">
        <v>18</v>
      </c>
      <c r="D1762" s="23" t="s">
        <v>1943</v>
      </c>
      <c r="E1762" s="153" t="s">
        <v>1679</v>
      </c>
      <c r="F1762" s="153"/>
      <c r="G1762" s="24" t="s">
        <v>25</v>
      </c>
      <c r="H1762" s="39">
        <v>1</v>
      </c>
      <c r="I1762" s="40">
        <v>110</v>
      </c>
      <c r="J1762" s="40">
        <v>110</v>
      </c>
    </row>
    <row r="1763" spans="1:10" x14ac:dyDescent="0.2">
      <c r="A1763" s="41"/>
      <c r="B1763" s="41"/>
      <c r="C1763" s="41"/>
      <c r="D1763" s="41"/>
      <c r="E1763" s="41" t="s">
        <v>1692</v>
      </c>
      <c r="F1763" s="46">
        <v>66.02</v>
      </c>
      <c r="G1763" s="41" t="s">
        <v>1693</v>
      </c>
      <c r="H1763" s="46">
        <v>0</v>
      </c>
      <c r="I1763" s="41" t="s">
        <v>1694</v>
      </c>
      <c r="J1763" s="46">
        <v>66.02</v>
      </c>
    </row>
    <row r="1764" spans="1:10" ht="15" thickBot="1" x14ac:dyDescent="0.25">
      <c r="A1764" s="41"/>
      <c r="B1764" s="41"/>
      <c r="C1764" s="41"/>
      <c r="D1764" s="41"/>
      <c r="E1764" s="41" t="s">
        <v>1695</v>
      </c>
      <c r="F1764" s="46">
        <v>52.81</v>
      </c>
      <c r="G1764" s="41"/>
      <c r="H1764" s="152" t="s">
        <v>1696</v>
      </c>
      <c r="I1764" s="152"/>
      <c r="J1764" s="46">
        <v>256.58</v>
      </c>
    </row>
    <row r="1765" spans="1:10" ht="0.95" customHeight="1" thickTop="1" x14ac:dyDescent="0.2">
      <c r="A1765" s="42"/>
      <c r="B1765" s="42"/>
      <c r="C1765" s="42"/>
      <c r="D1765" s="42"/>
      <c r="E1765" s="42"/>
      <c r="F1765" s="42"/>
      <c r="G1765" s="42"/>
      <c r="H1765" s="42"/>
      <c r="I1765" s="42"/>
      <c r="J1765" s="42"/>
    </row>
    <row r="1766" spans="1:10" ht="18" customHeight="1" x14ac:dyDescent="0.2">
      <c r="A1766" s="17" t="s">
        <v>717</v>
      </c>
      <c r="B1766" s="16" t="s">
        <v>3</v>
      </c>
      <c r="C1766" s="17" t="s">
        <v>4</v>
      </c>
      <c r="D1766" s="17" t="s">
        <v>5</v>
      </c>
      <c r="E1766" s="151" t="s">
        <v>1547</v>
      </c>
      <c r="F1766" s="151"/>
      <c r="G1766" s="18" t="s">
        <v>6</v>
      </c>
      <c r="H1766" s="16" t="s">
        <v>7</v>
      </c>
      <c r="I1766" s="16" t="s">
        <v>8</v>
      </c>
      <c r="J1766" s="16" t="s">
        <v>10</v>
      </c>
    </row>
    <row r="1767" spans="1:10" ht="39" customHeight="1" x14ac:dyDescent="0.2">
      <c r="A1767" s="32" t="s">
        <v>1626</v>
      </c>
      <c r="B1767" s="33" t="s">
        <v>718</v>
      </c>
      <c r="C1767" s="32" t="s">
        <v>23</v>
      </c>
      <c r="D1767" s="32" t="s">
        <v>719</v>
      </c>
      <c r="E1767" s="154" t="s">
        <v>1562</v>
      </c>
      <c r="F1767" s="154"/>
      <c r="G1767" s="34" t="s">
        <v>25</v>
      </c>
      <c r="H1767" s="35">
        <v>1</v>
      </c>
      <c r="I1767" s="36">
        <v>6600.88</v>
      </c>
      <c r="J1767" s="36">
        <v>6600.88</v>
      </c>
    </row>
    <row r="1768" spans="1:10" ht="24" customHeight="1" x14ac:dyDescent="0.2">
      <c r="A1768" s="20" t="s">
        <v>1627</v>
      </c>
      <c r="B1768" s="19" t="s">
        <v>1882</v>
      </c>
      <c r="C1768" s="20" t="s">
        <v>18</v>
      </c>
      <c r="D1768" s="20" t="s">
        <v>1883</v>
      </c>
      <c r="E1768" s="155" t="s">
        <v>1884</v>
      </c>
      <c r="F1768" s="155"/>
      <c r="G1768" s="21" t="s">
        <v>37</v>
      </c>
      <c r="H1768" s="37">
        <v>0.15</v>
      </c>
      <c r="I1768" s="38">
        <v>78</v>
      </c>
      <c r="J1768" s="38">
        <v>11.7</v>
      </c>
    </row>
    <row r="1769" spans="1:10" ht="24" customHeight="1" x14ac:dyDescent="0.2">
      <c r="A1769" s="20" t="s">
        <v>1627</v>
      </c>
      <c r="B1769" s="19" t="s">
        <v>1708</v>
      </c>
      <c r="C1769" s="20" t="s">
        <v>18</v>
      </c>
      <c r="D1769" s="20" t="s">
        <v>1709</v>
      </c>
      <c r="E1769" s="155" t="s">
        <v>1639</v>
      </c>
      <c r="F1769" s="155"/>
      <c r="G1769" s="21" t="s">
        <v>1640</v>
      </c>
      <c r="H1769" s="37">
        <v>1.2</v>
      </c>
      <c r="I1769" s="38">
        <v>29.64</v>
      </c>
      <c r="J1769" s="38">
        <v>35.56</v>
      </c>
    </row>
    <row r="1770" spans="1:10" ht="26.1" customHeight="1" x14ac:dyDescent="0.2">
      <c r="A1770" s="20" t="s">
        <v>1627</v>
      </c>
      <c r="B1770" s="19" t="s">
        <v>1940</v>
      </c>
      <c r="C1770" s="20" t="s">
        <v>18</v>
      </c>
      <c r="D1770" s="20" t="s">
        <v>1941</v>
      </c>
      <c r="E1770" s="155" t="s">
        <v>1639</v>
      </c>
      <c r="F1770" s="155"/>
      <c r="G1770" s="21" t="s">
        <v>1640</v>
      </c>
      <c r="H1770" s="37">
        <v>0.60938179999999997</v>
      </c>
      <c r="I1770" s="38">
        <v>21.05</v>
      </c>
      <c r="J1770" s="38">
        <v>12.82</v>
      </c>
    </row>
    <row r="1771" spans="1:10" ht="26.1" customHeight="1" x14ac:dyDescent="0.2">
      <c r="A1771" s="20" t="s">
        <v>1627</v>
      </c>
      <c r="B1771" s="19" t="s">
        <v>1944</v>
      </c>
      <c r="C1771" s="20" t="s">
        <v>18</v>
      </c>
      <c r="D1771" s="20" t="s">
        <v>1945</v>
      </c>
      <c r="E1771" s="155" t="s">
        <v>1578</v>
      </c>
      <c r="F1771" s="155"/>
      <c r="G1771" s="21" t="s">
        <v>37</v>
      </c>
      <c r="H1771" s="37">
        <v>0.15</v>
      </c>
      <c r="I1771" s="38">
        <v>672.02</v>
      </c>
      <c r="J1771" s="38">
        <v>100.8</v>
      </c>
    </row>
    <row r="1772" spans="1:10" ht="51.95" customHeight="1" x14ac:dyDescent="0.2">
      <c r="A1772" s="23" t="s">
        <v>1676</v>
      </c>
      <c r="B1772" s="22" t="s">
        <v>1946</v>
      </c>
      <c r="C1772" s="23" t="s">
        <v>1631</v>
      </c>
      <c r="D1772" s="23" t="s">
        <v>1947</v>
      </c>
      <c r="E1772" s="153" t="s">
        <v>1679</v>
      </c>
      <c r="F1772" s="153"/>
      <c r="G1772" s="24" t="s">
        <v>1948</v>
      </c>
      <c r="H1772" s="39">
        <v>1</v>
      </c>
      <c r="I1772" s="40">
        <v>150.68</v>
      </c>
      <c r="J1772" s="40">
        <v>150.68</v>
      </c>
    </row>
    <row r="1773" spans="1:10" ht="78" customHeight="1" x14ac:dyDescent="0.2">
      <c r="A1773" s="23" t="s">
        <v>1676</v>
      </c>
      <c r="B1773" s="22" t="s">
        <v>1949</v>
      </c>
      <c r="C1773" s="23" t="s">
        <v>1631</v>
      </c>
      <c r="D1773" s="23" t="s">
        <v>1950</v>
      </c>
      <c r="E1773" s="153" t="s">
        <v>1679</v>
      </c>
      <c r="F1773" s="153"/>
      <c r="G1773" s="24" t="s">
        <v>61</v>
      </c>
      <c r="H1773" s="39">
        <v>4</v>
      </c>
      <c r="I1773" s="40">
        <v>1085.1199999999999</v>
      </c>
      <c r="J1773" s="40">
        <v>4340.4799999999996</v>
      </c>
    </row>
    <row r="1774" spans="1:10" ht="24" customHeight="1" x14ac:dyDescent="0.2">
      <c r="A1774" s="23" t="s">
        <v>1676</v>
      </c>
      <c r="B1774" s="22" t="s">
        <v>1951</v>
      </c>
      <c r="C1774" s="23" t="s">
        <v>18</v>
      </c>
      <c r="D1774" s="23" t="s">
        <v>1952</v>
      </c>
      <c r="E1774" s="153" t="s">
        <v>1679</v>
      </c>
      <c r="F1774" s="153"/>
      <c r="G1774" s="24" t="s">
        <v>29</v>
      </c>
      <c r="H1774" s="39">
        <v>6</v>
      </c>
      <c r="I1774" s="40">
        <v>46.19</v>
      </c>
      <c r="J1774" s="40">
        <v>277.14</v>
      </c>
    </row>
    <row r="1775" spans="1:10" ht="26.1" customHeight="1" x14ac:dyDescent="0.2">
      <c r="A1775" s="23" t="s">
        <v>1676</v>
      </c>
      <c r="B1775" s="22" t="s">
        <v>1953</v>
      </c>
      <c r="C1775" s="23" t="s">
        <v>1631</v>
      </c>
      <c r="D1775" s="23" t="s">
        <v>1954</v>
      </c>
      <c r="E1775" s="153" t="s">
        <v>1679</v>
      </c>
      <c r="F1775" s="153"/>
      <c r="G1775" s="24" t="s">
        <v>61</v>
      </c>
      <c r="H1775" s="39">
        <v>4</v>
      </c>
      <c r="I1775" s="40">
        <v>57.19</v>
      </c>
      <c r="J1775" s="40">
        <v>228.76</v>
      </c>
    </row>
    <row r="1776" spans="1:10" ht="26.1" customHeight="1" x14ac:dyDescent="0.2">
      <c r="A1776" s="23" t="s">
        <v>1676</v>
      </c>
      <c r="B1776" s="22" t="s">
        <v>1955</v>
      </c>
      <c r="C1776" s="23" t="s">
        <v>18</v>
      </c>
      <c r="D1776" s="23" t="s">
        <v>1956</v>
      </c>
      <c r="E1776" s="153" t="s">
        <v>1679</v>
      </c>
      <c r="F1776" s="153"/>
      <c r="G1776" s="24" t="s">
        <v>25</v>
      </c>
      <c r="H1776" s="39">
        <v>0.66</v>
      </c>
      <c r="I1776" s="40">
        <v>1664.28</v>
      </c>
      <c r="J1776" s="40">
        <v>1098.42</v>
      </c>
    </row>
    <row r="1777" spans="1:10" ht="39" customHeight="1" x14ac:dyDescent="0.2">
      <c r="A1777" s="23" t="s">
        <v>1676</v>
      </c>
      <c r="B1777" s="22" t="s">
        <v>1957</v>
      </c>
      <c r="C1777" s="23" t="s">
        <v>18</v>
      </c>
      <c r="D1777" s="23" t="s">
        <v>1958</v>
      </c>
      <c r="E1777" s="153" t="s">
        <v>1679</v>
      </c>
      <c r="F1777" s="153"/>
      <c r="G1777" s="24" t="s">
        <v>25</v>
      </c>
      <c r="H1777" s="39">
        <v>4</v>
      </c>
      <c r="I1777" s="40">
        <v>86.13</v>
      </c>
      <c r="J1777" s="40">
        <v>344.52</v>
      </c>
    </row>
    <row r="1778" spans="1:10" x14ac:dyDescent="0.2">
      <c r="A1778" s="41"/>
      <c r="B1778" s="41"/>
      <c r="C1778" s="41"/>
      <c r="D1778" s="41"/>
      <c r="E1778" s="41" t="s">
        <v>1692</v>
      </c>
      <c r="F1778" s="46">
        <v>63.19</v>
      </c>
      <c r="G1778" s="41" t="s">
        <v>1693</v>
      </c>
      <c r="H1778" s="46">
        <v>0</v>
      </c>
      <c r="I1778" s="41" t="s">
        <v>1694</v>
      </c>
      <c r="J1778" s="46">
        <v>63.19</v>
      </c>
    </row>
    <row r="1779" spans="1:10" ht="15" thickBot="1" x14ac:dyDescent="0.25">
      <c r="A1779" s="41"/>
      <c r="B1779" s="41"/>
      <c r="C1779" s="41"/>
      <c r="D1779" s="41"/>
      <c r="E1779" s="41" t="s">
        <v>1695</v>
      </c>
      <c r="F1779" s="46">
        <v>1710.94</v>
      </c>
      <c r="G1779" s="41"/>
      <c r="H1779" s="152" t="s">
        <v>1696</v>
      </c>
      <c r="I1779" s="152"/>
      <c r="J1779" s="46">
        <v>8311.82</v>
      </c>
    </row>
    <row r="1780" spans="1:10" ht="0.95" customHeight="1" thickTop="1" x14ac:dyDescent="0.2">
      <c r="A1780" s="42"/>
      <c r="B1780" s="42"/>
      <c r="C1780" s="42"/>
      <c r="D1780" s="42"/>
      <c r="E1780" s="42"/>
      <c r="F1780" s="42"/>
      <c r="G1780" s="42"/>
      <c r="H1780" s="42"/>
      <c r="I1780" s="42"/>
      <c r="J1780" s="42"/>
    </row>
    <row r="1781" spans="1:10" ht="18" customHeight="1" x14ac:dyDescent="0.2">
      <c r="A1781" s="17" t="s">
        <v>720</v>
      </c>
      <c r="B1781" s="16" t="s">
        <v>3</v>
      </c>
      <c r="C1781" s="17" t="s">
        <v>4</v>
      </c>
      <c r="D1781" s="17" t="s">
        <v>5</v>
      </c>
      <c r="E1781" s="151" t="s">
        <v>1547</v>
      </c>
      <c r="F1781" s="151"/>
      <c r="G1781" s="18" t="s">
        <v>6</v>
      </c>
      <c r="H1781" s="16" t="s">
        <v>7</v>
      </c>
      <c r="I1781" s="16" t="s">
        <v>8</v>
      </c>
      <c r="J1781" s="16" t="s">
        <v>10</v>
      </c>
    </row>
    <row r="1782" spans="1:10" ht="26.1" customHeight="1" x14ac:dyDescent="0.2">
      <c r="A1782" s="32" t="s">
        <v>1626</v>
      </c>
      <c r="B1782" s="33" t="s">
        <v>721</v>
      </c>
      <c r="C1782" s="32" t="s">
        <v>23</v>
      </c>
      <c r="D1782" s="32" t="s">
        <v>722</v>
      </c>
      <c r="E1782" s="154" t="s">
        <v>1601</v>
      </c>
      <c r="F1782" s="154"/>
      <c r="G1782" s="34" t="s">
        <v>25</v>
      </c>
      <c r="H1782" s="35">
        <v>1</v>
      </c>
      <c r="I1782" s="36">
        <v>16.91</v>
      </c>
      <c r="J1782" s="36">
        <v>16.91</v>
      </c>
    </row>
    <row r="1783" spans="1:10" ht="24" customHeight="1" x14ac:dyDescent="0.2">
      <c r="A1783" s="20" t="s">
        <v>1627</v>
      </c>
      <c r="B1783" s="19" t="s">
        <v>1662</v>
      </c>
      <c r="C1783" s="20" t="s">
        <v>18</v>
      </c>
      <c r="D1783" s="20" t="s">
        <v>1663</v>
      </c>
      <c r="E1783" s="155" t="s">
        <v>1639</v>
      </c>
      <c r="F1783" s="155"/>
      <c r="G1783" s="21" t="s">
        <v>1640</v>
      </c>
      <c r="H1783" s="37">
        <v>0.15</v>
      </c>
      <c r="I1783" s="38">
        <v>19.72</v>
      </c>
      <c r="J1783" s="38">
        <v>2.95</v>
      </c>
    </row>
    <row r="1784" spans="1:10" ht="24" customHeight="1" x14ac:dyDescent="0.2">
      <c r="A1784" s="20" t="s">
        <v>1627</v>
      </c>
      <c r="B1784" s="19" t="s">
        <v>1708</v>
      </c>
      <c r="C1784" s="20" t="s">
        <v>18</v>
      </c>
      <c r="D1784" s="20" t="s">
        <v>1709</v>
      </c>
      <c r="E1784" s="155" t="s">
        <v>1639</v>
      </c>
      <c r="F1784" s="155"/>
      <c r="G1784" s="21" t="s">
        <v>1640</v>
      </c>
      <c r="H1784" s="37">
        <v>0.15</v>
      </c>
      <c r="I1784" s="38">
        <v>29.64</v>
      </c>
      <c r="J1784" s="38">
        <v>4.4400000000000004</v>
      </c>
    </row>
    <row r="1785" spans="1:10" ht="26.1" customHeight="1" x14ac:dyDescent="0.2">
      <c r="A1785" s="23" t="s">
        <v>1676</v>
      </c>
      <c r="B1785" s="22" t="s">
        <v>1959</v>
      </c>
      <c r="C1785" s="23" t="s">
        <v>18</v>
      </c>
      <c r="D1785" s="23" t="s">
        <v>1960</v>
      </c>
      <c r="E1785" s="153" t="s">
        <v>1679</v>
      </c>
      <c r="F1785" s="153"/>
      <c r="G1785" s="24" t="s">
        <v>25</v>
      </c>
      <c r="H1785" s="39">
        <v>1</v>
      </c>
      <c r="I1785" s="40">
        <v>9.52</v>
      </c>
      <c r="J1785" s="40">
        <v>9.52</v>
      </c>
    </row>
    <row r="1786" spans="1:10" x14ac:dyDescent="0.2">
      <c r="A1786" s="41"/>
      <c r="B1786" s="41"/>
      <c r="C1786" s="41"/>
      <c r="D1786" s="41"/>
      <c r="E1786" s="41" t="s">
        <v>1692</v>
      </c>
      <c r="F1786" s="46">
        <v>5.59</v>
      </c>
      <c r="G1786" s="41" t="s">
        <v>1693</v>
      </c>
      <c r="H1786" s="46">
        <v>0</v>
      </c>
      <c r="I1786" s="41" t="s">
        <v>1694</v>
      </c>
      <c r="J1786" s="46">
        <v>5.59</v>
      </c>
    </row>
    <row r="1787" spans="1:10" ht="15" thickBot="1" x14ac:dyDescent="0.25">
      <c r="A1787" s="41"/>
      <c r="B1787" s="41"/>
      <c r="C1787" s="41"/>
      <c r="D1787" s="41"/>
      <c r="E1787" s="41" t="s">
        <v>1695</v>
      </c>
      <c r="F1787" s="46">
        <v>4.38</v>
      </c>
      <c r="G1787" s="41"/>
      <c r="H1787" s="152" t="s">
        <v>1696</v>
      </c>
      <c r="I1787" s="152"/>
      <c r="J1787" s="46">
        <v>21.29</v>
      </c>
    </row>
    <row r="1788" spans="1:10" ht="0.95" customHeight="1" thickTop="1" x14ac:dyDescent="0.2">
      <c r="A1788" s="42"/>
      <c r="B1788" s="42"/>
      <c r="C1788" s="42"/>
      <c r="D1788" s="42"/>
      <c r="E1788" s="42"/>
      <c r="F1788" s="42"/>
      <c r="G1788" s="42"/>
      <c r="H1788" s="42"/>
      <c r="I1788" s="42"/>
      <c r="J1788" s="42"/>
    </row>
    <row r="1789" spans="1:10" ht="18" customHeight="1" x14ac:dyDescent="0.2">
      <c r="A1789" s="17" t="s">
        <v>723</v>
      </c>
      <c r="B1789" s="16" t="s">
        <v>3</v>
      </c>
      <c r="C1789" s="17" t="s">
        <v>4</v>
      </c>
      <c r="D1789" s="17" t="s">
        <v>5</v>
      </c>
      <c r="E1789" s="151" t="s">
        <v>1547</v>
      </c>
      <c r="F1789" s="151"/>
      <c r="G1789" s="18" t="s">
        <v>6</v>
      </c>
      <c r="H1789" s="16" t="s">
        <v>7</v>
      </c>
      <c r="I1789" s="16" t="s">
        <v>8</v>
      </c>
      <c r="J1789" s="16" t="s">
        <v>10</v>
      </c>
    </row>
    <row r="1790" spans="1:10" ht="26.1" customHeight="1" x14ac:dyDescent="0.2">
      <c r="A1790" s="32" t="s">
        <v>1626</v>
      </c>
      <c r="B1790" s="33" t="s">
        <v>724</v>
      </c>
      <c r="C1790" s="32" t="s">
        <v>23</v>
      </c>
      <c r="D1790" s="32" t="s">
        <v>725</v>
      </c>
      <c r="E1790" s="154">
        <v>84</v>
      </c>
      <c r="F1790" s="154"/>
      <c r="G1790" s="34" t="s">
        <v>61</v>
      </c>
      <c r="H1790" s="35">
        <v>1</v>
      </c>
      <c r="I1790" s="36">
        <v>303.33</v>
      </c>
      <c r="J1790" s="36">
        <v>303.33</v>
      </c>
    </row>
    <row r="1791" spans="1:10" ht="24" customHeight="1" x14ac:dyDescent="0.2">
      <c r="A1791" s="20" t="s">
        <v>1627</v>
      </c>
      <c r="B1791" s="19" t="s">
        <v>1708</v>
      </c>
      <c r="C1791" s="20" t="s">
        <v>18</v>
      </c>
      <c r="D1791" s="20" t="s">
        <v>1709</v>
      </c>
      <c r="E1791" s="155" t="s">
        <v>1639</v>
      </c>
      <c r="F1791" s="155"/>
      <c r="G1791" s="21" t="s">
        <v>1640</v>
      </c>
      <c r="H1791" s="37">
        <v>0.5</v>
      </c>
      <c r="I1791" s="38">
        <v>29.64</v>
      </c>
      <c r="J1791" s="38">
        <v>14.82</v>
      </c>
    </row>
    <row r="1792" spans="1:10" ht="24" customHeight="1" x14ac:dyDescent="0.2">
      <c r="A1792" s="20" t="s">
        <v>1627</v>
      </c>
      <c r="B1792" s="19" t="s">
        <v>1662</v>
      </c>
      <c r="C1792" s="20" t="s">
        <v>18</v>
      </c>
      <c r="D1792" s="20" t="s">
        <v>1663</v>
      </c>
      <c r="E1792" s="155" t="s">
        <v>1639</v>
      </c>
      <c r="F1792" s="155"/>
      <c r="G1792" s="21" t="s">
        <v>1640</v>
      </c>
      <c r="H1792" s="37">
        <v>0.5</v>
      </c>
      <c r="I1792" s="38">
        <v>19.72</v>
      </c>
      <c r="J1792" s="38">
        <v>9.86</v>
      </c>
    </row>
    <row r="1793" spans="1:10" ht="26.1" customHeight="1" x14ac:dyDescent="0.2">
      <c r="A1793" s="23" t="s">
        <v>1676</v>
      </c>
      <c r="B1793" s="22" t="s">
        <v>1961</v>
      </c>
      <c r="C1793" s="23" t="s">
        <v>1631</v>
      </c>
      <c r="D1793" s="23" t="s">
        <v>1962</v>
      </c>
      <c r="E1793" s="153" t="s">
        <v>1679</v>
      </c>
      <c r="F1793" s="153"/>
      <c r="G1793" s="24" t="s">
        <v>61</v>
      </c>
      <c r="H1793" s="39">
        <v>1</v>
      </c>
      <c r="I1793" s="40">
        <v>247</v>
      </c>
      <c r="J1793" s="40">
        <v>247</v>
      </c>
    </row>
    <row r="1794" spans="1:10" ht="26.1" customHeight="1" x14ac:dyDescent="0.2">
      <c r="A1794" s="23" t="s">
        <v>1676</v>
      </c>
      <c r="B1794" s="22" t="s">
        <v>1963</v>
      </c>
      <c r="C1794" s="23" t="s">
        <v>1631</v>
      </c>
      <c r="D1794" s="23" t="s">
        <v>1964</v>
      </c>
      <c r="E1794" s="153" t="s">
        <v>1679</v>
      </c>
      <c r="F1794" s="153"/>
      <c r="G1794" s="24" t="s">
        <v>61</v>
      </c>
      <c r="H1794" s="39">
        <v>1</v>
      </c>
      <c r="I1794" s="40">
        <v>31.65</v>
      </c>
      <c r="J1794" s="40">
        <v>31.65</v>
      </c>
    </row>
    <row r="1795" spans="1:10" x14ac:dyDescent="0.2">
      <c r="A1795" s="41"/>
      <c r="B1795" s="41"/>
      <c r="C1795" s="41"/>
      <c r="D1795" s="41"/>
      <c r="E1795" s="41" t="s">
        <v>1692</v>
      </c>
      <c r="F1795" s="46">
        <v>18.64</v>
      </c>
      <c r="G1795" s="41" t="s">
        <v>1693</v>
      </c>
      <c r="H1795" s="46">
        <v>0</v>
      </c>
      <c r="I1795" s="41" t="s">
        <v>1694</v>
      </c>
      <c r="J1795" s="46">
        <v>18.64</v>
      </c>
    </row>
    <row r="1796" spans="1:10" ht="15" thickBot="1" x14ac:dyDescent="0.25">
      <c r="A1796" s="41"/>
      <c r="B1796" s="41"/>
      <c r="C1796" s="41"/>
      <c r="D1796" s="41"/>
      <c r="E1796" s="41" t="s">
        <v>1695</v>
      </c>
      <c r="F1796" s="46">
        <v>78.62</v>
      </c>
      <c r="G1796" s="41"/>
      <c r="H1796" s="152" t="s">
        <v>1696</v>
      </c>
      <c r="I1796" s="152"/>
      <c r="J1796" s="46">
        <v>381.95</v>
      </c>
    </row>
    <row r="1797" spans="1:10" ht="0.95" customHeight="1" thickTop="1" x14ac:dyDescent="0.2">
      <c r="A1797" s="42"/>
      <c r="B1797" s="42"/>
      <c r="C1797" s="42"/>
      <c r="D1797" s="42"/>
      <c r="E1797" s="42"/>
      <c r="F1797" s="42"/>
      <c r="G1797" s="42"/>
      <c r="H1797" s="42"/>
      <c r="I1797" s="42"/>
      <c r="J1797" s="42"/>
    </row>
    <row r="1798" spans="1:10" ht="18" customHeight="1" x14ac:dyDescent="0.2">
      <c r="A1798" s="17" t="s">
        <v>729</v>
      </c>
      <c r="B1798" s="16" t="s">
        <v>3</v>
      </c>
      <c r="C1798" s="17" t="s">
        <v>4</v>
      </c>
      <c r="D1798" s="17" t="s">
        <v>5</v>
      </c>
      <c r="E1798" s="151" t="s">
        <v>1547</v>
      </c>
      <c r="F1798" s="151"/>
      <c r="G1798" s="18" t="s">
        <v>6</v>
      </c>
      <c r="H1798" s="16" t="s">
        <v>7</v>
      </c>
      <c r="I1798" s="16" t="s">
        <v>8</v>
      </c>
      <c r="J1798" s="16" t="s">
        <v>10</v>
      </c>
    </row>
    <row r="1799" spans="1:10" ht="26.1" customHeight="1" x14ac:dyDescent="0.2">
      <c r="A1799" s="32" t="s">
        <v>1626</v>
      </c>
      <c r="B1799" s="33" t="s">
        <v>730</v>
      </c>
      <c r="C1799" s="32" t="s">
        <v>23</v>
      </c>
      <c r="D1799" s="32" t="s">
        <v>731</v>
      </c>
      <c r="E1799" s="154" t="s">
        <v>1587</v>
      </c>
      <c r="F1799" s="154"/>
      <c r="G1799" s="34" t="s">
        <v>25</v>
      </c>
      <c r="H1799" s="35">
        <v>1</v>
      </c>
      <c r="I1799" s="36">
        <v>126.12</v>
      </c>
      <c r="J1799" s="36">
        <v>126.12</v>
      </c>
    </row>
    <row r="1800" spans="1:10" ht="24" customHeight="1" x14ac:dyDescent="0.2">
      <c r="A1800" s="20" t="s">
        <v>1627</v>
      </c>
      <c r="B1800" s="19" t="s">
        <v>1708</v>
      </c>
      <c r="C1800" s="20" t="s">
        <v>18</v>
      </c>
      <c r="D1800" s="20" t="s">
        <v>1709</v>
      </c>
      <c r="E1800" s="155" t="s">
        <v>1639</v>
      </c>
      <c r="F1800" s="155"/>
      <c r="G1800" s="21" t="s">
        <v>1640</v>
      </c>
      <c r="H1800" s="37">
        <v>0.54395039999999995</v>
      </c>
      <c r="I1800" s="38">
        <v>29.64</v>
      </c>
      <c r="J1800" s="38">
        <v>16.12</v>
      </c>
    </row>
    <row r="1801" spans="1:10" ht="26.1" customHeight="1" x14ac:dyDescent="0.2">
      <c r="A1801" s="20" t="s">
        <v>1627</v>
      </c>
      <c r="B1801" s="19" t="s">
        <v>1940</v>
      </c>
      <c r="C1801" s="20" t="s">
        <v>18</v>
      </c>
      <c r="D1801" s="20" t="s">
        <v>1941</v>
      </c>
      <c r="E1801" s="155" t="s">
        <v>1639</v>
      </c>
      <c r="F1801" s="155"/>
      <c r="G1801" s="21" t="s">
        <v>1640</v>
      </c>
      <c r="H1801" s="37">
        <v>0.16998450000000001</v>
      </c>
      <c r="I1801" s="38">
        <v>21.05</v>
      </c>
      <c r="J1801" s="38">
        <v>3.57</v>
      </c>
    </row>
    <row r="1802" spans="1:10" ht="39" customHeight="1" x14ac:dyDescent="0.2">
      <c r="A1802" s="23" t="s">
        <v>1676</v>
      </c>
      <c r="B1802" s="22" t="s">
        <v>1965</v>
      </c>
      <c r="C1802" s="23" t="s">
        <v>18</v>
      </c>
      <c r="D1802" s="23" t="s">
        <v>1966</v>
      </c>
      <c r="E1802" s="153" t="s">
        <v>1679</v>
      </c>
      <c r="F1802" s="153"/>
      <c r="G1802" s="24" t="s">
        <v>25</v>
      </c>
      <c r="H1802" s="39">
        <v>1</v>
      </c>
      <c r="I1802" s="40">
        <v>98.43</v>
      </c>
      <c r="J1802" s="40">
        <v>98.43</v>
      </c>
    </row>
    <row r="1803" spans="1:10" ht="24" customHeight="1" x14ac:dyDescent="0.2">
      <c r="A1803" s="23" t="s">
        <v>1676</v>
      </c>
      <c r="B1803" s="22" t="s">
        <v>1967</v>
      </c>
      <c r="C1803" s="23" t="s">
        <v>18</v>
      </c>
      <c r="D1803" s="23" t="s">
        <v>1968</v>
      </c>
      <c r="E1803" s="153" t="s">
        <v>1679</v>
      </c>
      <c r="F1803" s="153"/>
      <c r="G1803" s="24" t="s">
        <v>25</v>
      </c>
      <c r="H1803" s="39">
        <v>1</v>
      </c>
      <c r="I1803" s="40">
        <v>8</v>
      </c>
      <c r="J1803" s="40">
        <v>8</v>
      </c>
    </row>
    <row r="1804" spans="1:10" x14ac:dyDescent="0.2">
      <c r="A1804" s="41"/>
      <c r="B1804" s="41"/>
      <c r="C1804" s="41"/>
      <c r="D1804" s="41"/>
      <c r="E1804" s="41" t="s">
        <v>1692</v>
      </c>
      <c r="F1804" s="46">
        <v>15.35</v>
      </c>
      <c r="G1804" s="41" t="s">
        <v>1693</v>
      </c>
      <c r="H1804" s="46">
        <v>0</v>
      </c>
      <c r="I1804" s="41" t="s">
        <v>1694</v>
      </c>
      <c r="J1804" s="46">
        <v>15.35</v>
      </c>
    </row>
    <row r="1805" spans="1:10" ht="15" thickBot="1" x14ac:dyDescent="0.25">
      <c r="A1805" s="41"/>
      <c r="B1805" s="41"/>
      <c r="C1805" s="41"/>
      <c r="D1805" s="41"/>
      <c r="E1805" s="41" t="s">
        <v>1695</v>
      </c>
      <c r="F1805" s="46">
        <v>32.69</v>
      </c>
      <c r="G1805" s="41"/>
      <c r="H1805" s="152" t="s">
        <v>1696</v>
      </c>
      <c r="I1805" s="152"/>
      <c r="J1805" s="46">
        <v>158.81</v>
      </c>
    </row>
    <row r="1806" spans="1:10" ht="0.95" customHeight="1" thickTop="1" x14ac:dyDescent="0.2">
      <c r="A1806" s="42"/>
      <c r="B1806" s="42"/>
      <c r="C1806" s="42"/>
      <c r="D1806" s="42"/>
      <c r="E1806" s="42"/>
      <c r="F1806" s="42"/>
      <c r="G1806" s="42"/>
      <c r="H1806" s="42"/>
      <c r="I1806" s="42"/>
      <c r="J1806" s="42"/>
    </row>
    <row r="1807" spans="1:10" ht="18" customHeight="1" x14ac:dyDescent="0.2">
      <c r="A1807" s="17" t="s">
        <v>734</v>
      </c>
      <c r="B1807" s="16" t="s">
        <v>3</v>
      </c>
      <c r="C1807" s="17" t="s">
        <v>4</v>
      </c>
      <c r="D1807" s="17" t="s">
        <v>5</v>
      </c>
      <c r="E1807" s="151" t="s">
        <v>1547</v>
      </c>
      <c r="F1807" s="151"/>
      <c r="G1807" s="18" t="s">
        <v>6</v>
      </c>
      <c r="H1807" s="16" t="s">
        <v>7</v>
      </c>
      <c r="I1807" s="16" t="s">
        <v>8</v>
      </c>
      <c r="J1807" s="16" t="s">
        <v>10</v>
      </c>
    </row>
    <row r="1808" spans="1:10" ht="24" customHeight="1" x14ac:dyDescent="0.2">
      <c r="A1808" s="32" t="s">
        <v>1626</v>
      </c>
      <c r="B1808" s="33" t="s">
        <v>735</v>
      </c>
      <c r="C1808" s="32" t="s">
        <v>23</v>
      </c>
      <c r="D1808" s="32" t="s">
        <v>736</v>
      </c>
      <c r="E1808" s="154" t="s">
        <v>1601</v>
      </c>
      <c r="F1808" s="154"/>
      <c r="G1808" s="34" t="s">
        <v>61</v>
      </c>
      <c r="H1808" s="35">
        <v>1</v>
      </c>
      <c r="I1808" s="36">
        <v>6.21</v>
      </c>
      <c r="J1808" s="36">
        <v>6.21</v>
      </c>
    </row>
    <row r="1809" spans="1:10" ht="24" customHeight="1" x14ac:dyDescent="0.2">
      <c r="A1809" s="20" t="s">
        <v>1627</v>
      </c>
      <c r="B1809" s="19" t="s">
        <v>1708</v>
      </c>
      <c r="C1809" s="20" t="s">
        <v>18</v>
      </c>
      <c r="D1809" s="20" t="s">
        <v>1709</v>
      </c>
      <c r="E1809" s="155" t="s">
        <v>1639</v>
      </c>
      <c r="F1809" s="155"/>
      <c r="G1809" s="21" t="s">
        <v>1640</v>
      </c>
      <c r="H1809" s="37">
        <v>0.1</v>
      </c>
      <c r="I1809" s="38">
        <v>29.64</v>
      </c>
      <c r="J1809" s="38">
        <v>2.96</v>
      </c>
    </row>
    <row r="1810" spans="1:10" ht="26.1" customHeight="1" x14ac:dyDescent="0.2">
      <c r="A1810" s="23" t="s">
        <v>1676</v>
      </c>
      <c r="B1810" s="22" t="s">
        <v>1969</v>
      </c>
      <c r="C1810" s="23" t="s">
        <v>18</v>
      </c>
      <c r="D1810" s="23" t="s">
        <v>1970</v>
      </c>
      <c r="E1810" s="153" t="s">
        <v>1679</v>
      </c>
      <c r="F1810" s="153"/>
      <c r="G1810" s="24" t="s">
        <v>25</v>
      </c>
      <c r="H1810" s="39">
        <v>1</v>
      </c>
      <c r="I1810" s="40">
        <v>3.25</v>
      </c>
      <c r="J1810" s="40">
        <v>3.25</v>
      </c>
    </row>
    <row r="1811" spans="1:10" x14ac:dyDescent="0.2">
      <c r="A1811" s="41"/>
      <c r="B1811" s="41"/>
      <c r="C1811" s="41"/>
      <c r="D1811" s="41"/>
      <c r="E1811" s="41" t="s">
        <v>1692</v>
      </c>
      <c r="F1811" s="46">
        <v>2.35</v>
      </c>
      <c r="G1811" s="41" t="s">
        <v>1693</v>
      </c>
      <c r="H1811" s="46">
        <v>0</v>
      </c>
      <c r="I1811" s="41" t="s">
        <v>1694</v>
      </c>
      <c r="J1811" s="46">
        <v>2.35</v>
      </c>
    </row>
    <row r="1812" spans="1:10" ht="15" thickBot="1" x14ac:dyDescent="0.25">
      <c r="A1812" s="41"/>
      <c r="B1812" s="41"/>
      <c r="C1812" s="41"/>
      <c r="D1812" s="41"/>
      <c r="E1812" s="41" t="s">
        <v>1695</v>
      </c>
      <c r="F1812" s="46">
        <v>1.6</v>
      </c>
      <c r="G1812" s="41"/>
      <c r="H1812" s="152" t="s">
        <v>1696</v>
      </c>
      <c r="I1812" s="152"/>
      <c r="J1812" s="46">
        <v>7.81</v>
      </c>
    </row>
    <row r="1813" spans="1:10" ht="0.95" customHeight="1" thickTop="1" x14ac:dyDescent="0.2">
      <c r="A1813" s="42"/>
      <c r="B1813" s="42"/>
      <c r="C1813" s="42"/>
      <c r="D1813" s="42"/>
      <c r="E1813" s="42"/>
      <c r="F1813" s="42"/>
      <c r="G1813" s="42"/>
      <c r="H1813" s="42"/>
      <c r="I1813" s="42"/>
      <c r="J1813" s="42"/>
    </row>
    <row r="1814" spans="1:10" ht="18" customHeight="1" x14ac:dyDescent="0.2">
      <c r="A1814" s="17" t="s">
        <v>737</v>
      </c>
      <c r="B1814" s="16" t="s">
        <v>3</v>
      </c>
      <c r="C1814" s="17" t="s">
        <v>4</v>
      </c>
      <c r="D1814" s="17" t="s">
        <v>5</v>
      </c>
      <c r="E1814" s="151" t="s">
        <v>1547</v>
      </c>
      <c r="F1814" s="151"/>
      <c r="G1814" s="18" t="s">
        <v>6</v>
      </c>
      <c r="H1814" s="16" t="s">
        <v>7</v>
      </c>
      <c r="I1814" s="16" t="s">
        <v>8</v>
      </c>
      <c r="J1814" s="16" t="s">
        <v>10</v>
      </c>
    </row>
    <row r="1815" spans="1:10" ht="26.1" customHeight="1" x14ac:dyDescent="0.2">
      <c r="A1815" s="32" t="s">
        <v>1626</v>
      </c>
      <c r="B1815" s="33" t="s">
        <v>738</v>
      </c>
      <c r="C1815" s="32" t="s">
        <v>23</v>
      </c>
      <c r="D1815" s="32" t="s">
        <v>739</v>
      </c>
      <c r="E1815" s="154" t="s">
        <v>1601</v>
      </c>
      <c r="F1815" s="154"/>
      <c r="G1815" s="34" t="s">
        <v>61</v>
      </c>
      <c r="H1815" s="35">
        <v>1</v>
      </c>
      <c r="I1815" s="36">
        <v>10.55</v>
      </c>
      <c r="J1815" s="36">
        <v>10.55</v>
      </c>
    </row>
    <row r="1816" spans="1:10" ht="24" customHeight="1" x14ac:dyDescent="0.2">
      <c r="A1816" s="20" t="s">
        <v>1627</v>
      </c>
      <c r="B1816" s="19" t="s">
        <v>1708</v>
      </c>
      <c r="C1816" s="20" t="s">
        <v>18</v>
      </c>
      <c r="D1816" s="20" t="s">
        <v>1709</v>
      </c>
      <c r="E1816" s="155" t="s">
        <v>1639</v>
      </c>
      <c r="F1816" s="155"/>
      <c r="G1816" s="21" t="s">
        <v>1640</v>
      </c>
      <c r="H1816" s="37">
        <v>0.01</v>
      </c>
      <c r="I1816" s="38">
        <v>29.64</v>
      </c>
      <c r="J1816" s="38">
        <v>0.28999999999999998</v>
      </c>
    </row>
    <row r="1817" spans="1:10" ht="24" customHeight="1" x14ac:dyDescent="0.2">
      <c r="A1817" s="20" t="s">
        <v>1627</v>
      </c>
      <c r="B1817" s="19" t="s">
        <v>1662</v>
      </c>
      <c r="C1817" s="20" t="s">
        <v>18</v>
      </c>
      <c r="D1817" s="20" t="s">
        <v>1663</v>
      </c>
      <c r="E1817" s="155" t="s">
        <v>1639</v>
      </c>
      <c r="F1817" s="155"/>
      <c r="G1817" s="21" t="s">
        <v>1640</v>
      </c>
      <c r="H1817" s="37">
        <v>0.01</v>
      </c>
      <c r="I1817" s="38">
        <v>19.72</v>
      </c>
      <c r="J1817" s="38">
        <v>0.19</v>
      </c>
    </row>
    <row r="1818" spans="1:10" ht="26.1" customHeight="1" x14ac:dyDescent="0.2">
      <c r="A1818" s="23" t="s">
        <v>1676</v>
      </c>
      <c r="B1818" s="22" t="s">
        <v>1971</v>
      </c>
      <c r="C1818" s="23" t="s">
        <v>1631</v>
      </c>
      <c r="D1818" s="23" t="s">
        <v>1972</v>
      </c>
      <c r="E1818" s="153" t="s">
        <v>1679</v>
      </c>
      <c r="F1818" s="153"/>
      <c r="G1818" s="24" t="s">
        <v>61</v>
      </c>
      <c r="H1818" s="39">
        <v>1</v>
      </c>
      <c r="I1818" s="40">
        <v>4.53</v>
      </c>
      <c r="J1818" s="40">
        <v>4.53</v>
      </c>
    </row>
    <row r="1819" spans="1:10" ht="26.1" customHeight="1" x14ac:dyDescent="0.2">
      <c r="A1819" s="23" t="s">
        <v>1676</v>
      </c>
      <c r="B1819" s="22" t="s">
        <v>1973</v>
      </c>
      <c r="C1819" s="23" t="s">
        <v>1631</v>
      </c>
      <c r="D1819" s="23" t="s">
        <v>1974</v>
      </c>
      <c r="E1819" s="153" t="s">
        <v>1679</v>
      </c>
      <c r="F1819" s="153"/>
      <c r="G1819" s="24" t="s">
        <v>61</v>
      </c>
      <c r="H1819" s="39">
        <v>1</v>
      </c>
      <c r="I1819" s="40">
        <v>5.54</v>
      </c>
      <c r="J1819" s="40">
        <v>5.54</v>
      </c>
    </row>
    <row r="1820" spans="1:10" x14ac:dyDescent="0.2">
      <c r="A1820" s="41"/>
      <c r="B1820" s="41"/>
      <c r="C1820" s="41"/>
      <c r="D1820" s="41"/>
      <c r="E1820" s="41" t="s">
        <v>1692</v>
      </c>
      <c r="F1820" s="46">
        <v>0.36</v>
      </c>
      <c r="G1820" s="41" t="s">
        <v>1693</v>
      </c>
      <c r="H1820" s="46">
        <v>0</v>
      </c>
      <c r="I1820" s="41" t="s">
        <v>1694</v>
      </c>
      <c r="J1820" s="46">
        <v>0.36</v>
      </c>
    </row>
    <row r="1821" spans="1:10" ht="15" thickBot="1" x14ac:dyDescent="0.25">
      <c r="A1821" s="41"/>
      <c r="B1821" s="41"/>
      <c r="C1821" s="41"/>
      <c r="D1821" s="41"/>
      <c r="E1821" s="41" t="s">
        <v>1695</v>
      </c>
      <c r="F1821" s="46">
        <v>2.73</v>
      </c>
      <c r="G1821" s="41"/>
      <c r="H1821" s="152" t="s">
        <v>1696</v>
      </c>
      <c r="I1821" s="152"/>
      <c r="J1821" s="46">
        <v>13.28</v>
      </c>
    </row>
    <row r="1822" spans="1:10" ht="0.95" customHeight="1" thickTop="1" x14ac:dyDescent="0.2">
      <c r="A1822" s="42"/>
      <c r="B1822" s="42"/>
      <c r="C1822" s="42"/>
      <c r="D1822" s="42"/>
      <c r="E1822" s="42"/>
      <c r="F1822" s="42"/>
      <c r="G1822" s="42"/>
      <c r="H1822" s="42"/>
      <c r="I1822" s="42"/>
      <c r="J1822" s="42"/>
    </row>
    <row r="1823" spans="1:10" ht="18" customHeight="1" x14ac:dyDescent="0.2">
      <c r="A1823" s="17" t="s">
        <v>740</v>
      </c>
      <c r="B1823" s="16" t="s">
        <v>3</v>
      </c>
      <c r="C1823" s="17" t="s">
        <v>4</v>
      </c>
      <c r="D1823" s="17" t="s">
        <v>5</v>
      </c>
      <c r="E1823" s="151" t="s">
        <v>1547</v>
      </c>
      <c r="F1823" s="151"/>
      <c r="G1823" s="18" t="s">
        <v>6</v>
      </c>
      <c r="H1823" s="16" t="s">
        <v>7</v>
      </c>
      <c r="I1823" s="16" t="s">
        <v>8</v>
      </c>
      <c r="J1823" s="16" t="s">
        <v>10</v>
      </c>
    </row>
    <row r="1824" spans="1:10" ht="51.95" customHeight="1" x14ac:dyDescent="0.2">
      <c r="A1824" s="32" t="s">
        <v>1626</v>
      </c>
      <c r="B1824" s="33" t="s">
        <v>741</v>
      </c>
      <c r="C1824" s="32" t="s">
        <v>23</v>
      </c>
      <c r="D1824" s="32" t="s">
        <v>742</v>
      </c>
      <c r="E1824" s="154" t="s">
        <v>1601</v>
      </c>
      <c r="F1824" s="154"/>
      <c r="G1824" s="34" t="s">
        <v>61</v>
      </c>
      <c r="H1824" s="35">
        <v>1</v>
      </c>
      <c r="I1824" s="36">
        <v>12.86</v>
      </c>
      <c r="J1824" s="36">
        <v>12.86</v>
      </c>
    </row>
    <row r="1825" spans="1:10" ht="24" customHeight="1" x14ac:dyDescent="0.2">
      <c r="A1825" s="20" t="s">
        <v>1627</v>
      </c>
      <c r="B1825" s="19" t="s">
        <v>1708</v>
      </c>
      <c r="C1825" s="20" t="s">
        <v>18</v>
      </c>
      <c r="D1825" s="20" t="s">
        <v>1709</v>
      </c>
      <c r="E1825" s="155" t="s">
        <v>1639</v>
      </c>
      <c r="F1825" s="155"/>
      <c r="G1825" s="21" t="s">
        <v>1640</v>
      </c>
      <c r="H1825" s="37">
        <v>0.27</v>
      </c>
      <c r="I1825" s="38">
        <v>29.64</v>
      </c>
      <c r="J1825" s="38">
        <v>8</v>
      </c>
    </row>
    <row r="1826" spans="1:10" ht="51.95" customHeight="1" x14ac:dyDescent="0.2">
      <c r="A1826" s="23" t="s">
        <v>1676</v>
      </c>
      <c r="B1826" s="22" t="s">
        <v>1975</v>
      </c>
      <c r="C1826" s="23" t="s">
        <v>18</v>
      </c>
      <c r="D1826" s="23" t="s">
        <v>742</v>
      </c>
      <c r="E1826" s="153" t="s">
        <v>1679</v>
      </c>
      <c r="F1826" s="153"/>
      <c r="G1826" s="24" t="s">
        <v>25</v>
      </c>
      <c r="H1826" s="39">
        <v>1</v>
      </c>
      <c r="I1826" s="40">
        <v>4.8600000000000003</v>
      </c>
      <c r="J1826" s="40">
        <v>4.8600000000000003</v>
      </c>
    </row>
    <row r="1827" spans="1:10" x14ac:dyDescent="0.2">
      <c r="A1827" s="41"/>
      <c r="B1827" s="41"/>
      <c r="C1827" s="41"/>
      <c r="D1827" s="41"/>
      <c r="E1827" s="41" t="s">
        <v>1692</v>
      </c>
      <c r="F1827" s="46">
        <v>6.35</v>
      </c>
      <c r="G1827" s="41" t="s">
        <v>1693</v>
      </c>
      <c r="H1827" s="46">
        <v>0</v>
      </c>
      <c r="I1827" s="41" t="s">
        <v>1694</v>
      </c>
      <c r="J1827" s="46">
        <v>6.35</v>
      </c>
    </row>
    <row r="1828" spans="1:10" ht="15" thickBot="1" x14ac:dyDescent="0.25">
      <c r="A1828" s="41"/>
      <c r="B1828" s="41"/>
      <c r="C1828" s="41"/>
      <c r="D1828" s="41"/>
      <c r="E1828" s="41" t="s">
        <v>1695</v>
      </c>
      <c r="F1828" s="46">
        <v>3.33</v>
      </c>
      <c r="G1828" s="41"/>
      <c r="H1828" s="152" t="s">
        <v>1696</v>
      </c>
      <c r="I1828" s="152"/>
      <c r="J1828" s="46">
        <v>16.190000000000001</v>
      </c>
    </row>
    <row r="1829" spans="1:10" ht="0.95" customHeight="1" thickTop="1" x14ac:dyDescent="0.2">
      <c r="A1829" s="42"/>
      <c r="B1829" s="42"/>
      <c r="C1829" s="42"/>
      <c r="D1829" s="42"/>
      <c r="E1829" s="42"/>
      <c r="F1829" s="42"/>
      <c r="G1829" s="42"/>
      <c r="H1829" s="42"/>
      <c r="I1829" s="42"/>
      <c r="J1829" s="42"/>
    </row>
    <row r="1830" spans="1:10" ht="18" customHeight="1" x14ac:dyDescent="0.2">
      <c r="A1830" s="17" t="s">
        <v>752</v>
      </c>
      <c r="B1830" s="16" t="s">
        <v>3</v>
      </c>
      <c r="C1830" s="17" t="s">
        <v>4</v>
      </c>
      <c r="D1830" s="17" t="s">
        <v>5</v>
      </c>
      <c r="E1830" s="151" t="s">
        <v>1547</v>
      </c>
      <c r="F1830" s="151"/>
      <c r="G1830" s="18" t="s">
        <v>6</v>
      </c>
      <c r="H1830" s="16" t="s">
        <v>7</v>
      </c>
      <c r="I1830" s="16" t="s">
        <v>8</v>
      </c>
      <c r="J1830" s="16" t="s">
        <v>10</v>
      </c>
    </row>
    <row r="1831" spans="1:10" ht="26.1" customHeight="1" x14ac:dyDescent="0.2">
      <c r="A1831" s="32" t="s">
        <v>1626</v>
      </c>
      <c r="B1831" s="33" t="s">
        <v>753</v>
      </c>
      <c r="C1831" s="32" t="s">
        <v>23</v>
      </c>
      <c r="D1831" s="32" t="s">
        <v>754</v>
      </c>
      <c r="E1831" s="154" t="s">
        <v>1556</v>
      </c>
      <c r="F1831" s="154"/>
      <c r="G1831" s="34" t="s">
        <v>25</v>
      </c>
      <c r="H1831" s="35">
        <v>1</v>
      </c>
      <c r="I1831" s="36">
        <v>102.61</v>
      </c>
      <c r="J1831" s="36">
        <v>102.61</v>
      </c>
    </row>
    <row r="1832" spans="1:10" ht="24" customHeight="1" x14ac:dyDescent="0.2">
      <c r="A1832" s="20" t="s">
        <v>1627</v>
      </c>
      <c r="B1832" s="19" t="s">
        <v>1708</v>
      </c>
      <c r="C1832" s="20" t="s">
        <v>18</v>
      </c>
      <c r="D1832" s="20" t="s">
        <v>1709</v>
      </c>
      <c r="E1832" s="155" t="s">
        <v>1639</v>
      </c>
      <c r="F1832" s="155"/>
      <c r="G1832" s="21" t="s">
        <v>1640</v>
      </c>
      <c r="H1832" s="37">
        <v>0.5</v>
      </c>
      <c r="I1832" s="38">
        <v>29.64</v>
      </c>
      <c r="J1832" s="38">
        <v>14.82</v>
      </c>
    </row>
    <row r="1833" spans="1:10" ht="26.1" customHeight="1" x14ac:dyDescent="0.2">
      <c r="A1833" s="23" t="s">
        <v>1676</v>
      </c>
      <c r="B1833" s="22" t="s">
        <v>1976</v>
      </c>
      <c r="C1833" s="23" t="s">
        <v>18</v>
      </c>
      <c r="D1833" s="23" t="s">
        <v>1977</v>
      </c>
      <c r="E1833" s="153" t="s">
        <v>1679</v>
      </c>
      <c r="F1833" s="153"/>
      <c r="G1833" s="24" t="s">
        <v>25</v>
      </c>
      <c r="H1833" s="39">
        <v>1</v>
      </c>
      <c r="I1833" s="40">
        <v>87.79</v>
      </c>
      <c r="J1833" s="40">
        <v>87.79</v>
      </c>
    </row>
    <row r="1834" spans="1:10" x14ac:dyDescent="0.2">
      <c r="A1834" s="41"/>
      <c r="B1834" s="41"/>
      <c r="C1834" s="41"/>
      <c r="D1834" s="41"/>
      <c r="E1834" s="41" t="s">
        <v>1692</v>
      </c>
      <c r="F1834" s="46">
        <v>11.77</v>
      </c>
      <c r="G1834" s="41" t="s">
        <v>1693</v>
      </c>
      <c r="H1834" s="46">
        <v>0</v>
      </c>
      <c r="I1834" s="41" t="s">
        <v>1694</v>
      </c>
      <c r="J1834" s="46">
        <v>11.77</v>
      </c>
    </row>
    <row r="1835" spans="1:10" ht="15" thickBot="1" x14ac:dyDescent="0.25">
      <c r="A1835" s="41"/>
      <c r="B1835" s="41"/>
      <c r="C1835" s="41"/>
      <c r="D1835" s="41"/>
      <c r="E1835" s="41" t="s">
        <v>1695</v>
      </c>
      <c r="F1835" s="46">
        <v>26.59</v>
      </c>
      <c r="G1835" s="41"/>
      <c r="H1835" s="152" t="s">
        <v>1696</v>
      </c>
      <c r="I1835" s="152"/>
      <c r="J1835" s="46">
        <v>129.19999999999999</v>
      </c>
    </row>
    <row r="1836" spans="1:10" ht="0.95" customHeight="1" thickTop="1" x14ac:dyDescent="0.2">
      <c r="A1836" s="42"/>
      <c r="B1836" s="42"/>
      <c r="C1836" s="42"/>
      <c r="D1836" s="42"/>
      <c r="E1836" s="42"/>
      <c r="F1836" s="42"/>
      <c r="G1836" s="42"/>
      <c r="H1836" s="42"/>
      <c r="I1836" s="42"/>
      <c r="J1836" s="42"/>
    </row>
    <row r="1837" spans="1:10" ht="18" customHeight="1" x14ac:dyDescent="0.2">
      <c r="A1837" s="17" t="s">
        <v>755</v>
      </c>
      <c r="B1837" s="16" t="s">
        <v>3</v>
      </c>
      <c r="C1837" s="17" t="s">
        <v>4</v>
      </c>
      <c r="D1837" s="17" t="s">
        <v>5</v>
      </c>
      <c r="E1837" s="151" t="s">
        <v>1547</v>
      </c>
      <c r="F1837" s="151"/>
      <c r="G1837" s="18" t="s">
        <v>6</v>
      </c>
      <c r="H1837" s="16" t="s">
        <v>7</v>
      </c>
      <c r="I1837" s="16" t="s">
        <v>8</v>
      </c>
      <c r="J1837" s="16" t="s">
        <v>10</v>
      </c>
    </row>
    <row r="1838" spans="1:10" ht="24" customHeight="1" x14ac:dyDescent="0.2">
      <c r="A1838" s="32" t="s">
        <v>1626</v>
      </c>
      <c r="B1838" s="33" t="s">
        <v>756</v>
      </c>
      <c r="C1838" s="32" t="s">
        <v>23</v>
      </c>
      <c r="D1838" s="32" t="s">
        <v>757</v>
      </c>
      <c r="E1838" s="154">
        <v>58</v>
      </c>
      <c r="F1838" s="154"/>
      <c r="G1838" s="34" t="s">
        <v>25</v>
      </c>
      <c r="H1838" s="35">
        <v>1</v>
      </c>
      <c r="I1838" s="36">
        <v>15.57</v>
      </c>
      <c r="J1838" s="36">
        <v>15.57</v>
      </c>
    </row>
    <row r="1839" spans="1:10" ht="26.1" customHeight="1" x14ac:dyDescent="0.2">
      <c r="A1839" s="20" t="s">
        <v>1627</v>
      </c>
      <c r="B1839" s="19" t="s">
        <v>1940</v>
      </c>
      <c r="C1839" s="20" t="s">
        <v>18</v>
      </c>
      <c r="D1839" s="20" t="s">
        <v>1941</v>
      </c>
      <c r="E1839" s="155" t="s">
        <v>1639</v>
      </c>
      <c r="F1839" s="155"/>
      <c r="G1839" s="21" t="s">
        <v>1640</v>
      </c>
      <c r="H1839" s="37">
        <v>0.218</v>
      </c>
      <c r="I1839" s="38">
        <v>21.05</v>
      </c>
      <c r="J1839" s="38">
        <v>4.58</v>
      </c>
    </row>
    <row r="1840" spans="1:10" ht="24" customHeight="1" x14ac:dyDescent="0.2">
      <c r="A1840" s="20" t="s">
        <v>1627</v>
      </c>
      <c r="B1840" s="19" t="s">
        <v>1708</v>
      </c>
      <c r="C1840" s="20" t="s">
        <v>18</v>
      </c>
      <c r="D1840" s="20" t="s">
        <v>1709</v>
      </c>
      <c r="E1840" s="155" t="s">
        <v>1639</v>
      </c>
      <c r="F1840" s="155"/>
      <c r="G1840" s="21" t="s">
        <v>1640</v>
      </c>
      <c r="H1840" s="37">
        <v>0.218</v>
      </c>
      <c r="I1840" s="38">
        <v>29.64</v>
      </c>
      <c r="J1840" s="38">
        <v>6.46</v>
      </c>
    </row>
    <row r="1841" spans="1:10" ht="26.1" customHeight="1" x14ac:dyDescent="0.2">
      <c r="A1841" s="23" t="s">
        <v>1676</v>
      </c>
      <c r="B1841" s="22" t="s">
        <v>1978</v>
      </c>
      <c r="C1841" s="23" t="s">
        <v>18</v>
      </c>
      <c r="D1841" s="23" t="s">
        <v>1979</v>
      </c>
      <c r="E1841" s="153" t="s">
        <v>1679</v>
      </c>
      <c r="F1841" s="153"/>
      <c r="G1841" s="24" t="s">
        <v>25</v>
      </c>
      <c r="H1841" s="39">
        <v>1</v>
      </c>
      <c r="I1841" s="40">
        <v>4.53</v>
      </c>
      <c r="J1841" s="40">
        <v>4.53</v>
      </c>
    </row>
    <row r="1842" spans="1:10" x14ac:dyDescent="0.2">
      <c r="A1842" s="41"/>
      <c r="B1842" s="41"/>
      <c r="C1842" s="41"/>
      <c r="D1842" s="41"/>
      <c r="E1842" s="41" t="s">
        <v>1692</v>
      </c>
      <c r="F1842" s="46">
        <v>8.39</v>
      </c>
      <c r="G1842" s="41" t="s">
        <v>1693</v>
      </c>
      <c r="H1842" s="46">
        <v>0</v>
      </c>
      <c r="I1842" s="41" t="s">
        <v>1694</v>
      </c>
      <c r="J1842" s="46">
        <v>8.39</v>
      </c>
    </row>
    <row r="1843" spans="1:10" ht="15" thickBot="1" x14ac:dyDescent="0.25">
      <c r="A1843" s="41"/>
      <c r="B1843" s="41"/>
      <c r="C1843" s="41"/>
      <c r="D1843" s="41"/>
      <c r="E1843" s="41" t="s">
        <v>1695</v>
      </c>
      <c r="F1843" s="46">
        <v>4.03</v>
      </c>
      <c r="G1843" s="41"/>
      <c r="H1843" s="152" t="s">
        <v>1696</v>
      </c>
      <c r="I1843" s="152"/>
      <c r="J1843" s="46">
        <v>19.600000000000001</v>
      </c>
    </row>
    <row r="1844" spans="1:10" ht="0.95" customHeight="1" thickTop="1" x14ac:dyDescent="0.2">
      <c r="A1844" s="42"/>
      <c r="B1844" s="42"/>
      <c r="C1844" s="42"/>
      <c r="D1844" s="42"/>
      <c r="E1844" s="42"/>
      <c r="F1844" s="42"/>
      <c r="G1844" s="42"/>
      <c r="H1844" s="42"/>
      <c r="I1844" s="42"/>
      <c r="J1844" s="42"/>
    </row>
    <row r="1845" spans="1:10" ht="18" customHeight="1" x14ac:dyDescent="0.2">
      <c r="A1845" s="17" t="s">
        <v>758</v>
      </c>
      <c r="B1845" s="16" t="s">
        <v>3</v>
      </c>
      <c r="C1845" s="17" t="s">
        <v>4</v>
      </c>
      <c r="D1845" s="17" t="s">
        <v>5</v>
      </c>
      <c r="E1845" s="151" t="s">
        <v>1547</v>
      </c>
      <c r="F1845" s="151"/>
      <c r="G1845" s="18" t="s">
        <v>6</v>
      </c>
      <c r="H1845" s="16" t="s">
        <v>7</v>
      </c>
      <c r="I1845" s="16" t="s">
        <v>8</v>
      </c>
      <c r="J1845" s="16" t="s">
        <v>10</v>
      </c>
    </row>
    <row r="1846" spans="1:10" ht="39" customHeight="1" x14ac:dyDescent="0.2">
      <c r="A1846" s="32" t="s">
        <v>1626</v>
      </c>
      <c r="B1846" s="33" t="s">
        <v>759</v>
      </c>
      <c r="C1846" s="32" t="s">
        <v>23</v>
      </c>
      <c r="D1846" s="32" t="s">
        <v>760</v>
      </c>
      <c r="E1846" s="154">
        <v>99</v>
      </c>
      <c r="F1846" s="154"/>
      <c r="G1846" s="34" t="s">
        <v>633</v>
      </c>
      <c r="H1846" s="35">
        <v>1</v>
      </c>
      <c r="I1846" s="36">
        <v>142.03</v>
      </c>
      <c r="J1846" s="36">
        <v>142.03</v>
      </c>
    </row>
    <row r="1847" spans="1:10" ht="26.1" customHeight="1" x14ac:dyDescent="0.2">
      <c r="A1847" s="20" t="s">
        <v>1627</v>
      </c>
      <c r="B1847" s="19" t="s">
        <v>1940</v>
      </c>
      <c r="C1847" s="20" t="s">
        <v>18</v>
      </c>
      <c r="D1847" s="20" t="s">
        <v>1941</v>
      </c>
      <c r="E1847" s="155" t="s">
        <v>1639</v>
      </c>
      <c r="F1847" s="155"/>
      <c r="G1847" s="21" t="s">
        <v>1640</v>
      </c>
      <c r="H1847" s="37">
        <v>0.65</v>
      </c>
      <c r="I1847" s="38">
        <v>21.05</v>
      </c>
      <c r="J1847" s="38">
        <v>13.68</v>
      </c>
    </row>
    <row r="1848" spans="1:10" ht="24" customHeight="1" x14ac:dyDescent="0.2">
      <c r="A1848" s="20" t="s">
        <v>1627</v>
      </c>
      <c r="B1848" s="19" t="s">
        <v>1708</v>
      </c>
      <c r="C1848" s="20" t="s">
        <v>18</v>
      </c>
      <c r="D1848" s="20" t="s">
        <v>1709</v>
      </c>
      <c r="E1848" s="155" t="s">
        <v>1639</v>
      </c>
      <c r="F1848" s="155"/>
      <c r="G1848" s="21" t="s">
        <v>1640</v>
      </c>
      <c r="H1848" s="37">
        <v>0.65</v>
      </c>
      <c r="I1848" s="38">
        <v>29.64</v>
      </c>
      <c r="J1848" s="38">
        <v>19.260000000000002</v>
      </c>
    </row>
    <row r="1849" spans="1:10" ht="39" customHeight="1" x14ac:dyDescent="0.2">
      <c r="A1849" s="23" t="s">
        <v>1676</v>
      </c>
      <c r="B1849" s="22" t="s">
        <v>1980</v>
      </c>
      <c r="C1849" s="23" t="s">
        <v>18</v>
      </c>
      <c r="D1849" s="23" t="s">
        <v>1981</v>
      </c>
      <c r="E1849" s="153" t="s">
        <v>1679</v>
      </c>
      <c r="F1849" s="153"/>
      <c r="G1849" s="24" t="s">
        <v>29</v>
      </c>
      <c r="H1849" s="39">
        <v>1.01</v>
      </c>
      <c r="I1849" s="40">
        <v>108.01</v>
      </c>
      <c r="J1849" s="40">
        <v>109.09</v>
      </c>
    </row>
    <row r="1850" spans="1:10" x14ac:dyDescent="0.2">
      <c r="A1850" s="41"/>
      <c r="B1850" s="41"/>
      <c r="C1850" s="41"/>
      <c r="D1850" s="41"/>
      <c r="E1850" s="41" t="s">
        <v>1692</v>
      </c>
      <c r="F1850" s="46">
        <v>25.02</v>
      </c>
      <c r="G1850" s="41" t="s">
        <v>1693</v>
      </c>
      <c r="H1850" s="46">
        <v>0</v>
      </c>
      <c r="I1850" s="41" t="s">
        <v>1694</v>
      </c>
      <c r="J1850" s="46">
        <v>25.02</v>
      </c>
    </row>
    <row r="1851" spans="1:10" ht="15" thickBot="1" x14ac:dyDescent="0.25">
      <c r="A1851" s="41"/>
      <c r="B1851" s="41"/>
      <c r="C1851" s="41"/>
      <c r="D1851" s="41"/>
      <c r="E1851" s="41" t="s">
        <v>1695</v>
      </c>
      <c r="F1851" s="46">
        <v>36.81</v>
      </c>
      <c r="G1851" s="41"/>
      <c r="H1851" s="152" t="s">
        <v>1696</v>
      </c>
      <c r="I1851" s="152"/>
      <c r="J1851" s="46">
        <v>178.84</v>
      </c>
    </row>
    <row r="1852" spans="1:10" ht="0.95" customHeight="1" thickTop="1" x14ac:dyDescent="0.2">
      <c r="A1852" s="42"/>
      <c r="B1852" s="42"/>
      <c r="C1852" s="42"/>
      <c r="D1852" s="42"/>
      <c r="E1852" s="42"/>
      <c r="F1852" s="42"/>
      <c r="G1852" s="42"/>
      <c r="H1852" s="42"/>
      <c r="I1852" s="42"/>
      <c r="J1852" s="42"/>
    </row>
    <row r="1853" spans="1:10" ht="18" customHeight="1" x14ac:dyDescent="0.2">
      <c r="A1853" s="17" t="s">
        <v>766</v>
      </c>
      <c r="B1853" s="16" t="s">
        <v>3</v>
      </c>
      <c r="C1853" s="17" t="s">
        <v>4</v>
      </c>
      <c r="D1853" s="17" t="s">
        <v>5</v>
      </c>
      <c r="E1853" s="151" t="s">
        <v>1547</v>
      </c>
      <c r="F1853" s="151"/>
      <c r="G1853" s="18" t="s">
        <v>6</v>
      </c>
      <c r="H1853" s="16" t="s">
        <v>7</v>
      </c>
      <c r="I1853" s="16" t="s">
        <v>8</v>
      </c>
      <c r="J1853" s="16" t="s">
        <v>10</v>
      </c>
    </row>
    <row r="1854" spans="1:10" ht="26.1" customHeight="1" x14ac:dyDescent="0.2">
      <c r="A1854" s="32" t="s">
        <v>1626</v>
      </c>
      <c r="B1854" s="33" t="s">
        <v>767</v>
      </c>
      <c r="C1854" s="32" t="s">
        <v>23</v>
      </c>
      <c r="D1854" s="32" t="s">
        <v>768</v>
      </c>
      <c r="E1854" s="154" t="s">
        <v>1556</v>
      </c>
      <c r="F1854" s="154"/>
      <c r="G1854" s="34" t="s">
        <v>25</v>
      </c>
      <c r="H1854" s="35">
        <v>1</v>
      </c>
      <c r="I1854" s="36">
        <v>5416.33</v>
      </c>
      <c r="J1854" s="36">
        <v>5416.33</v>
      </c>
    </row>
    <row r="1855" spans="1:10" ht="24" customHeight="1" x14ac:dyDescent="0.2">
      <c r="A1855" s="20" t="s">
        <v>1627</v>
      </c>
      <c r="B1855" s="19" t="s">
        <v>1662</v>
      </c>
      <c r="C1855" s="20" t="s">
        <v>18</v>
      </c>
      <c r="D1855" s="20" t="s">
        <v>1663</v>
      </c>
      <c r="E1855" s="155" t="s">
        <v>1639</v>
      </c>
      <c r="F1855" s="155"/>
      <c r="G1855" s="21" t="s">
        <v>1640</v>
      </c>
      <c r="H1855" s="37">
        <v>2.5</v>
      </c>
      <c r="I1855" s="38">
        <v>19.72</v>
      </c>
      <c r="J1855" s="38">
        <v>49.3</v>
      </c>
    </row>
    <row r="1856" spans="1:10" ht="24" customHeight="1" x14ac:dyDescent="0.2">
      <c r="A1856" s="20" t="s">
        <v>1627</v>
      </c>
      <c r="B1856" s="19" t="s">
        <v>1882</v>
      </c>
      <c r="C1856" s="20" t="s">
        <v>18</v>
      </c>
      <c r="D1856" s="20" t="s">
        <v>1883</v>
      </c>
      <c r="E1856" s="155" t="s">
        <v>1884</v>
      </c>
      <c r="F1856" s="155"/>
      <c r="G1856" s="21" t="s">
        <v>37</v>
      </c>
      <c r="H1856" s="37">
        <v>0.33</v>
      </c>
      <c r="I1856" s="38">
        <v>78</v>
      </c>
      <c r="J1856" s="38">
        <v>25.74</v>
      </c>
    </row>
    <row r="1857" spans="1:10" ht="39" customHeight="1" x14ac:dyDescent="0.2">
      <c r="A1857" s="20" t="s">
        <v>1627</v>
      </c>
      <c r="B1857" s="19" t="s">
        <v>1634</v>
      </c>
      <c r="C1857" s="20" t="s">
        <v>18</v>
      </c>
      <c r="D1857" s="20" t="s">
        <v>1635</v>
      </c>
      <c r="E1857" s="155" t="s">
        <v>1636</v>
      </c>
      <c r="F1857" s="155"/>
      <c r="G1857" s="21" t="s">
        <v>37</v>
      </c>
      <c r="H1857" s="37">
        <v>0.31</v>
      </c>
      <c r="I1857" s="38">
        <v>463.23</v>
      </c>
      <c r="J1857" s="38">
        <v>143.6</v>
      </c>
    </row>
    <row r="1858" spans="1:10" ht="24" customHeight="1" x14ac:dyDescent="0.2">
      <c r="A1858" s="20" t="s">
        <v>1627</v>
      </c>
      <c r="B1858" s="19" t="s">
        <v>1713</v>
      </c>
      <c r="C1858" s="20" t="s">
        <v>18</v>
      </c>
      <c r="D1858" s="20" t="s">
        <v>1714</v>
      </c>
      <c r="E1858" s="155" t="s">
        <v>1639</v>
      </c>
      <c r="F1858" s="155"/>
      <c r="G1858" s="21" t="s">
        <v>1640</v>
      </c>
      <c r="H1858" s="37">
        <v>2.5</v>
      </c>
      <c r="I1858" s="38">
        <v>24.41</v>
      </c>
      <c r="J1858" s="38">
        <v>61.02</v>
      </c>
    </row>
    <row r="1859" spans="1:10" ht="51.95" customHeight="1" x14ac:dyDescent="0.2">
      <c r="A1859" s="23" t="s">
        <v>1676</v>
      </c>
      <c r="B1859" s="22" t="s">
        <v>1982</v>
      </c>
      <c r="C1859" s="23" t="s">
        <v>1631</v>
      </c>
      <c r="D1859" s="23" t="s">
        <v>1983</v>
      </c>
      <c r="E1859" s="153" t="s">
        <v>1744</v>
      </c>
      <c r="F1859" s="153"/>
      <c r="G1859" s="24" t="s">
        <v>20</v>
      </c>
      <c r="H1859" s="39">
        <v>1.5</v>
      </c>
      <c r="I1859" s="40">
        <v>2389.7399999999998</v>
      </c>
      <c r="J1859" s="40">
        <v>3584.61</v>
      </c>
    </row>
    <row r="1860" spans="1:10" ht="26.1" customHeight="1" x14ac:dyDescent="0.2">
      <c r="A1860" s="23" t="s">
        <v>1676</v>
      </c>
      <c r="B1860" s="22" t="s">
        <v>1984</v>
      </c>
      <c r="C1860" s="23" t="s">
        <v>1631</v>
      </c>
      <c r="D1860" s="23" t="s">
        <v>1985</v>
      </c>
      <c r="E1860" s="153" t="s">
        <v>1744</v>
      </c>
      <c r="F1860" s="153"/>
      <c r="G1860" s="24" t="s">
        <v>61</v>
      </c>
      <c r="H1860" s="39">
        <v>1.9185000000000001</v>
      </c>
      <c r="I1860" s="40">
        <v>809</v>
      </c>
      <c r="J1860" s="40">
        <v>1552.06</v>
      </c>
    </row>
    <row r="1861" spans="1:10" x14ac:dyDescent="0.2">
      <c r="A1861" s="41"/>
      <c r="B1861" s="41"/>
      <c r="C1861" s="41"/>
      <c r="D1861" s="41"/>
      <c r="E1861" s="41" t="s">
        <v>1692</v>
      </c>
      <c r="F1861" s="46">
        <v>111.52</v>
      </c>
      <c r="G1861" s="41" t="s">
        <v>1693</v>
      </c>
      <c r="H1861" s="46">
        <v>0</v>
      </c>
      <c r="I1861" s="41" t="s">
        <v>1694</v>
      </c>
      <c r="J1861" s="46">
        <v>111.52</v>
      </c>
    </row>
    <row r="1862" spans="1:10" ht="15" thickBot="1" x14ac:dyDescent="0.25">
      <c r="A1862" s="41"/>
      <c r="B1862" s="41"/>
      <c r="C1862" s="41"/>
      <c r="D1862" s="41"/>
      <c r="E1862" s="41" t="s">
        <v>1695</v>
      </c>
      <c r="F1862" s="46">
        <v>1403.91</v>
      </c>
      <c r="G1862" s="41"/>
      <c r="H1862" s="152" t="s">
        <v>1696</v>
      </c>
      <c r="I1862" s="152"/>
      <c r="J1862" s="46">
        <v>6820.24</v>
      </c>
    </row>
    <row r="1863" spans="1:10" ht="0.95" customHeight="1" thickTop="1" x14ac:dyDescent="0.2">
      <c r="A1863" s="42"/>
      <c r="B1863" s="42"/>
      <c r="C1863" s="42"/>
      <c r="D1863" s="42"/>
      <c r="E1863" s="42"/>
      <c r="F1863" s="42"/>
      <c r="G1863" s="42"/>
      <c r="H1863" s="42"/>
      <c r="I1863" s="42"/>
      <c r="J1863" s="42"/>
    </row>
    <row r="1864" spans="1:10" ht="18" customHeight="1" x14ac:dyDescent="0.2">
      <c r="A1864" s="17" t="s">
        <v>769</v>
      </c>
      <c r="B1864" s="16" t="s">
        <v>3</v>
      </c>
      <c r="C1864" s="17" t="s">
        <v>4</v>
      </c>
      <c r="D1864" s="17" t="s">
        <v>5</v>
      </c>
      <c r="E1864" s="151" t="s">
        <v>1547</v>
      </c>
      <c r="F1864" s="151"/>
      <c r="G1864" s="18" t="s">
        <v>6</v>
      </c>
      <c r="H1864" s="16" t="s">
        <v>7</v>
      </c>
      <c r="I1864" s="16" t="s">
        <v>8</v>
      </c>
      <c r="J1864" s="16" t="s">
        <v>10</v>
      </c>
    </row>
    <row r="1865" spans="1:10" ht="39" customHeight="1" x14ac:dyDescent="0.2">
      <c r="A1865" s="32" t="s">
        <v>1626</v>
      </c>
      <c r="B1865" s="33" t="s">
        <v>770</v>
      </c>
      <c r="C1865" s="32" t="s">
        <v>23</v>
      </c>
      <c r="D1865" s="32" t="s">
        <v>771</v>
      </c>
      <c r="E1865" s="154" t="s">
        <v>1556</v>
      </c>
      <c r="F1865" s="154"/>
      <c r="G1865" s="34" t="s">
        <v>29</v>
      </c>
      <c r="H1865" s="35">
        <v>1</v>
      </c>
      <c r="I1865" s="36">
        <v>495.98</v>
      </c>
      <c r="J1865" s="36">
        <v>495.98</v>
      </c>
    </row>
    <row r="1866" spans="1:10" ht="39" customHeight="1" x14ac:dyDescent="0.2">
      <c r="A1866" s="20" t="s">
        <v>1627</v>
      </c>
      <c r="B1866" s="19" t="s">
        <v>1986</v>
      </c>
      <c r="C1866" s="20" t="s">
        <v>18</v>
      </c>
      <c r="D1866" s="20" t="s">
        <v>1987</v>
      </c>
      <c r="E1866" s="155" t="s">
        <v>1588</v>
      </c>
      <c r="F1866" s="155"/>
      <c r="G1866" s="21" t="s">
        <v>37</v>
      </c>
      <c r="H1866" s="37">
        <v>0.06</v>
      </c>
      <c r="I1866" s="38">
        <v>942.09</v>
      </c>
      <c r="J1866" s="38">
        <v>56.52</v>
      </c>
    </row>
    <row r="1867" spans="1:10" ht="39" customHeight="1" x14ac:dyDescent="0.2">
      <c r="A1867" s="20" t="s">
        <v>1627</v>
      </c>
      <c r="B1867" s="19" t="s">
        <v>1988</v>
      </c>
      <c r="C1867" s="20" t="s">
        <v>18</v>
      </c>
      <c r="D1867" s="20" t="s">
        <v>1989</v>
      </c>
      <c r="E1867" s="155" t="s">
        <v>1706</v>
      </c>
      <c r="F1867" s="155"/>
      <c r="G1867" s="21" t="s">
        <v>1707</v>
      </c>
      <c r="H1867" s="37">
        <v>0.12</v>
      </c>
      <c r="I1867" s="38">
        <v>0.56000000000000005</v>
      </c>
      <c r="J1867" s="38">
        <v>0.06</v>
      </c>
    </row>
    <row r="1868" spans="1:10" ht="26.1" customHeight="1" x14ac:dyDescent="0.2">
      <c r="A1868" s="20" t="s">
        <v>1627</v>
      </c>
      <c r="B1868" s="19" t="s">
        <v>1990</v>
      </c>
      <c r="C1868" s="20" t="s">
        <v>18</v>
      </c>
      <c r="D1868" s="20" t="s">
        <v>1991</v>
      </c>
      <c r="E1868" s="155" t="s">
        <v>1559</v>
      </c>
      <c r="F1868" s="155"/>
      <c r="G1868" s="21" t="s">
        <v>20</v>
      </c>
      <c r="H1868" s="37">
        <v>1.44</v>
      </c>
      <c r="I1868" s="38">
        <v>144.54</v>
      </c>
      <c r="J1868" s="38">
        <v>208.13</v>
      </c>
    </row>
    <row r="1869" spans="1:10" ht="24" customHeight="1" x14ac:dyDescent="0.2">
      <c r="A1869" s="20" t="s">
        <v>1627</v>
      </c>
      <c r="B1869" s="19" t="s">
        <v>1662</v>
      </c>
      <c r="C1869" s="20" t="s">
        <v>18</v>
      </c>
      <c r="D1869" s="20" t="s">
        <v>1663</v>
      </c>
      <c r="E1869" s="155" t="s">
        <v>1639</v>
      </c>
      <c r="F1869" s="155"/>
      <c r="G1869" s="21" t="s">
        <v>1640</v>
      </c>
      <c r="H1869" s="37">
        <v>0.89400000000000002</v>
      </c>
      <c r="I1869" s="38">
        <v>19.72</v>
      </c>
      <c r="J1869" s="38">
        <v>17.62</v>
      </c>
    </row>
    <row r="1870" spans="1:10" ht="24" customHeight="1" x14ac:dyDescent="0.2">
      <c r="A1870" s="20" t="s">
        <v>1627</v>
      </c>
      <c r="B1870" s="19" t="s">
        <v>1713</v>
      </c>
      <c r="C1870" s="20" t="s">
        <v>18</v>
      </c>
      <c r="D1870" s="20" t="s">
        <v>1714</v>
      </c>
      <c r="E1870" s="155" t="s">
        <v>1639</v>
      </c>
      <c r="F1870" s="155"/>
      <c r="G1870" s="21" t="s">
        <v>1640</v>
      </c>
      <c r="H1870" s="37">
        <v>0.79500000000000004</v>
      </c>
      <c r="I1870" s="38">
        <v>24.41</v>
      </c>
      <c r="J1870" s="38">
        <v>19.399999999999999</v>
      </c>
    </row>
    <row r="1871" spans="1:10" ht="39" customHeight="1" x14ac:dyDescent="0.2">
      <c r="A1871" s="20" t="s">
        <v>1627</v>
      </c>
      <c r="B1871" s="19" t="s">
        <v>1992</v>
      </c>
      <c r="C1871" s="20" t="s">
        <v>18</v>
      </c>
      <c r="D1871" s="20" t="s">
        <v>1993</v>
      </c>
      <c r="E1871" s="155" t="s">
        <v>1566</v>
      </c>
      <c r="F1871" s="155"/>
      <c r="G1871" s="21" t="s">
        <v>89</v>
      </c>
      <c r="H1871" s="37">
        <v>12.5</v>
      </c>
      <c r="I1871" s="38">
        <v>15.54</v>
      </c>
      <c r="J1871" s="38">
        <v>194.25</v>
      </c>
    </row>
    <row r="1872" spans="1:10" x14ac:dyDescent="0.2">
      <c r="A1872" s="41"/>
      <c r="B1872" s="41"/>
      <c r="C1872" s="41"/>
      <c r="D1872" s="41"/>
      <c r="E1872" s="41" t="s">
        <v>1692</v>
      </c>
      <c r="F1872" s="46">
        <v>103.15</v>
      </c>
      <c r="G1872" s="41" t="s">
        <v>1693</v>
      </c>
      <c r="H1872" s="46">
        <v>0</v>
      </c>
      <c r="I1872" s="41" t="s">
        <v>1694</v>
      </c>
      <c r="J1872" s="46">
        <v>103.15</v>
      </c>
    </row>
    <row r="1873" spans="1:10" ht="15" thickBot="1" x14ac:dyDescent="0.25">
      <c r="A1873" s="41"/>
      <c r="B1873" s="41"/>
      <c r="C1873" s="41"/>
      <c r="D1873" s="41"/>
      <c r="E1873" s="41" t="s">
        <v>1695</v>
      </c>
      <c r="F1873" s="46">
        <v>128.55000000000001</v>
      </c>
      <c r="G1873" s="41"/>
      <c r="H1873" s="152" t="s">
        <v>1696</v>
      </c>
      <c r="I1873" s="152"/>
      <c r="J1873" s="46">
        <v>624.53</v>
      </c>
    </row>
    <row r="1874" spans="1:10" ht="0.95" customHeight="1" thickTop="1" x14ac:dyDescent="0.2">
      <c r="A1874" s="42"/>
      <c r="B1874" s="42"/>
      <c r="C1874" s="42"/>
      <c r="D1874" s="42"/>
      <c r="E1874" s="42"/>
      <c r="F1874" s="42"/>
      <c r="G1874" s="42"/>
      <c r="H1874" s="42"/>
      <c r="I1874" s="42"/>
      <c r="J1874" s="42"/>
    </row>
    <row r="1875" spans="1:10" ht="18" customHeight="1" x14ac:dyDescent="0.2">
      <c r="A1875" s="17" t="s">
        <v>772</v>
      </c>
      <c r="B1875" s="16" t="s">
        <v>3</v>
      </c>
      <c r="C1875" s="17" t="s">
        <v>4</v>
      </c>
      <c r="D1875" s="17" t="s">
        <v>5</v>
      </c>
      <c r="E1875" s="151" t="s">
        <v>1547</v>
      </c>
      <c r="F1875" s="151"/>
      <c r="G1875" s="18" t="s">
        <v>6</v>
      </c>
      <c r="H1875" s="16" t="s">
        <v>7</v>
      </c>
      <c r="I1875" s="16" t="s">
        <v>8</v>
      </c>
      <c r="J1875" s="16" t="s">
        <v>10</v>
      </c>
    </row>
    <row r="1876" spans="1:10" ht="26.1" customHeight="1" x14ac:dyDescent="0.2">
      <c r="A1876" s="32" t="s">
        <v>1626</v>
      </c>
      <c r="B1876" s="33" t="s">
        <v>773</v>
      </c>
      <c r="C1876" s="32" t="s">
        <v>23</v>
      </c>
      <c r="D1876" s="32" t="s">
        <v>774</v>
      </c>
      <c r="E1876" s="154" t="s">
        <v>1556</v>
      </c>
      <c r="F1876" s="154"/>
      <c r="G1876" s="34" t="s">
        <v>20</v>
      </c>
      <c r="H1876" s="35">
        <v>1</v>
      </c>
      <c r="I1876" s="36">
        <v>861.02</v>
      </c>
      <c r="J1876" s="36">
        <v>861.02</v>
      </c>
    </row>
    <row r="1877" spans="1:10" ht="26.1" customHeight="1" x14ac:dyDescent="0.2">
      <c r="A1877" s="20" t="s">
        <v>1627</v>
      </c>
      <c r="B1877" s="19" t="s">
        <v>1994</v>
      </c>
      <c r="C1877" s="20" t="s">
        <v>18</v>
      </c>
      <c r="D1877" s="20" t="s">
        <v>1995</v>
      </c>
      <c r="E1877" s="155" t="s">
        <v>1639</v>
      </c>
      <c r="F1877" s="155"/>
      <c r="G1877" s="21" t="s">
        <v>1640</v>
      </c>
      <c r="H1877" s="37">
        <v>0.8</v>
      </c>
      <c r="I1877" s="38">
        <v>20.65</v>
      </c>
      <c r="J1877" s="38">
        <v>16.52</v>
      </c>
    </row>
    <row r="1878" spans="1:10" ht="24" customHeight="1" x14ac:dyDescent="0.2">
      <c r="A1878" s="20" t="s">
        <v>1627</v>
      </c>
      <c r="B1878" s="19" t="s">
        <v>1740</v>
      </c>
      <c r="C1878" s="20" t="s">
        <v>18</v>
      </c>
      <c r="D1878" s="20" t="s">
        <v>1741</v>
      </c>
      <c r="E1878" s="155" t="s">
        <v>1639</v>
      </c>
      <c r="F1878" s="155"/>
      <c r="G1878" s="21" t="s">
        <v>1640</v>
      </c>
      <c r="H1878" s="37">
        <v>0.8</v>
      </c>
      <c r="I1878" s="38">
        <v>26.04</v>
      </c>
      <c r="J1878" s="38">
        <v>20.83</v>
      </c>
    </row>
    <row r="1879" spans="1:10" ht="26.1" customHeight="1" x14ac:dyDescent="0.2">
      <c r="A1879" s="20" t="s">
        <v>1627</v>
      </c>
      <c r="B1879" s="19" t="s">
        <v>1996</v>
      </c>
      <c r="C1879" s="20" t="s">
        <v>1631</v>
      </c>
      <c r="D1879" s="20" t="s">
        <v>1997</v>
      </c>
      <c r="E1879" s="155" t="s">
        <v>1998</v>
      </c>
      <c r="F1879" s="155"/>
      <c r="G1879" s="21" t="s">
        <v>20</v>
      </c>
      <c r="H1879" s="37">
        <v>1</v>
      </c>
      <c r="I1879" s="38">
        <v>156.01</v>
      </c>
      <c r="J1879" s="38">
        <v>156.01</v>
      </c>
    </row>
    <row r="1880" spans="1:10" ht="65.099999999999994" customHeight="1" x14ac:dyDescent="0.2">
      <c r="A1880" s="23" t="s">
        <v>1676</v>
      </c>
      <c r="B1880" s="22" t="s">
        <v>1742</v>
      </c>
      <c r="C1880" s="23" t="s">
        <v>1631</v>
      </c>
      <c r="D1880" s="23" t="s">
        <v>1743</v>
      </c>
      <c r="E1880" s="153" t="s">
        <v>1744</v>
      </c>
      <c r="F1880" s="153"/>
      <c r="G1880" s="24" t="s">
        <v>20</v>
      </c>
      <c r="H1880" s="39">
        <v>1.05</v>
      </c>
      <c r="I1880" s="40">
        <v>635.87</v>
      </c>
      <c r="J1880" s="40">
        <v>667.66</v>
      </c>
    </row>
    <row r="1881" spans="1:10" x14ac:dyDescent="0.2">
      <c r="A1881" s="41"/>
      <c r="B1881" s="41"/>
      <c r="C1881" s="41"/>
      <c r="D1881" s="41"/>
      <c r="E1881" s="41" t="s">
        <v>1692</v>
      </c>
      <c r="F1881" s="46">
        <v>27.65</v>
      </c>
      <c r="G1881" s="41" t="s">
        <v>1693</v>
      </c>
      <c r="H1881" s="46">
        <v>0</v>
      </c>
      <c r="I1881" s="41" t="s">
        <v>1694</v>
      </c>
      <c r="J1881" s="46">
        <v>27.65</v>
      </c>
    </row>
    <row r="1882" spans="1:10" ht="15" thickBot="1" x14ac:dyDescent="0.25">
      <c r="A1882" s="41"/>
      <c r="B1882" s="41"/>
      <c r="C1882" s="41"/>
      <c r="D1882" s="41"/>
      <c r="E1882" s="41" t="s">
        <v>1695</v>
      </c>
      <c r="F1882" s="46">
        <v>223.17</v>
      </c>
      <c r="G1882" s="41"/>
      <c r="H1882" s="152" t="s">
        <v>1696</v>
      </c>
      <c r="I1882" s="152"/>
      <c r="J1882" s="46">
        <v>1084.19</v>
      </c>
    </row>
    <row r="1883" spans="1:10" ht="0.95" customHeight="1" thickTop="1" x14ac:dyDescent="0.2">
      <c r="A1883" s="42"/>
      <c r="B1883" s="42"/>
      <c r="C1883" s="42"/>
      <c r="D1883" s="42"/>
      <c r="E1883" s="42"/>
      <c r="F1883" s="42"/>
      <c r="G1883" s="42"/>
      <c r="H1883" s="42"/>
      <c r="I1883" s="42"/>
      <c r="J1883" s="42"/>
    </row>
    <row r="1884" spans="1:10" ht="18" customHeight="1" x14ac:dyDescent="0.2">
      <c r="A1884" s="17" t="s">
        <v>775</v>
      </c>
      <c r="B1884" s="16" t="s">
        <v>3</v>
      </c>
      <c r="C1884" s="17" t="s">
        <v>4</v>
      </c>
      <c r="D1884" s="17" t="s">
        <v>5</v>
      </c>
      <c r="E1884" s="151" t="s">
        <v>1547</v>
      </c>
      <c r="F1884" s="151"/>
      <c r="G1884" s="18" t="s">
        <v>6</v>
      </c>
      <c r="H1884" s="16" t="s">
        <v>7</v>
      </c>
      <c r="I1884" s="16" t="s">
        <v>8</v>
      </c>
      <c r="J1884" s="16" t="s">
        <v>10</v>
      </c>
    </row>
    <row r="1885" spans="1:10" ht="39" customHeight="1" x14ac:dyDescent="0.2">
      <c r="A1885" s="32" t="s">
        <v>1626</v>
      </c>
      <c r="B1885" s="33" t="s">
        <v>776</v>
      </c>
      <c r="C1885" s="32" t="s">
        <v>23</v>
      </c>
      <c r="D1885" s="32" t="s">
        <v>777</v>
      </c>
      <c r="E1885" s="154" t="s">
        <v>1553</v>
      </c>
      <c r="F1885" s="154"/>
      <c r="G1885" s="34" t="s">
        <v>29</v>
      </c>
      <c r="H1885" s="35">
        <v>1</v>
      </c>
      <c r="I1885" s="36">
        <v>2369.6799999999998</v>
      </c>
      <c r="J1885" s="36">
        <v>2369.6799999999998</v>
      </c>
    </row>
    <row r="1886" spans="1:10" ht="39" customHeight="1" x14ac:dyDescent="0.2">
      <c r="A1886" s="20" t="s">
        <v>1627</v>
      </c>
      <c r="B1886" s="19" t="s">
        <v>1999</v>
      </c>
      <c r="C1886" s="20" t="s">
        <v>18</v>
      </c>
      <c r="D1886" s="20" t="s">
        <v>2000</v>
      </c>
      <c r="E1886" s="155" t="s">
        <v>1877</v>
      </c>
      <c r="F1886" s="155"/>
      <c r="G1886" s="21" t="s">
        <v>20</v>
      </c>
      <c r="H1886" s="37">
        <v>3.35</v>
      </c>
      <c r="I1886" s="38">
        <v>142.69999999999999</v>
      </c>
      <c r="J1886" s="38">
        <v>478.04</v>
      </c>
    </row>
    <row r="1887" spans="1:10" ht="26.1" customHeight="1" x14ac:dyDescent="0.2">
      <c r="A1887" s="20" t="s">
        <v>1627</v>
      </c>
      <c r="B1887" s="19" t="s">
        <v>2001</v>
      </c>
      <c r="C1887" s="20" t="s">
        <v>18</v>
      </c>
      <c r="D1887" s="20" t="s">
        <v>2002</v>
      </c>
      <c r="E1887" s="155" t="s">
        <v>1566</v>
      </c>
      <c r="F1887" s="155"/>
      <c r="G1887" s="21" t="s">
        <v>89</v>
      </c>
      <c r="H1887" s="37">
        <v>5.5</v>
      </c>
      <c r="I1887" s="38">
        <v>14.18</v>
      </c>
      <c r="J1887" s="38">
        <v>77.989999999999995</v>
      </c>
    </row>
    <row r="1888" spans="1:10" ht="39" customHeight="1" x14ac:dyDescent="0.2">
      <c r="A1888" s="20" t="s">
        <v>1627</v>
      </c>
      <c r="B1888" s="19" t="s">
        <v>2003</v>
      </c>
      <c r="C1888" s="20" t="s">
        <v>18</v>
      </c>
      <c r="D1888" s="20" t="s">
        <v>2004</v>
      </c>
      <c r="E1888" s="155" t="s">
        <v>1636</v>
      </c>
      <c r="F1888" s="155"/>
      <c r="G1888" s="21" t="s">
        <v>37</v>
      </c>
      <c r="H1888" s="37">
        <v>0.57799999999999996</v>
      </c>
      <c r="I1888" s="38">
        <v>515.41999999999996</v>
      </c>
      <c r="J1888" s="38">
        <v>297.91000000000003</v>
      </c>
    </row>
    <row r="1889" spans="1:10" ht="26.1" customHeight="1" x14ac:dyDescent="0.2">
      <c r="A1889" s="20" t="s">
        <v>1627</v>
      </c>
      <c r="B1889" s="19" t="s">
        <v>2005</v>
      </c>
      <c r="C1889" s="20" t="s">
        <v>18</v>
      </c>
      <c r="D1889" s="20" t="s">
        <v>2006</v>
      </c>
      <c r="E1889" s="155" t="s">
        <v>1559</v>
      </c>
      <c r="F1889" s="155"/>
      <c r="G1889" s="21" t="s">
        <v>20</v>
      </c>
      <c r="H1889" s="37">
        <v>3.5</v>
      </c>
      <c r="I1889" s="38">
        <v>73.010000000000005</v>
      </c>
      <c r="J1889" s="38">
        <v>255.53</v>
      </c>
    </row>
    <row r="1890" spans="1:10" ht="51.95" customHeight="1" x14ac:dyDescent="0.2">
      <c r="A1890" s="20" t="s">
        <v>1627</v>
      </c>
      <c r="B1890" s="19" t="s">
        <v>230</v>
      </c>
      <c r="C1890" s="20" t="s">
        <v>18</v>
      </c>
      <c r="D1890" s="20" t="s">
        <v>231</v>
      </c>
      <c r="E1890" s="155" t="s">
        <v>1570</v>
      </c>
      <c r="F1890" s="155"/>
      <c r="G1890" s="21" t="s">
        <v>20</v>
      </c>
      <c r="H1890" s="37">
        <v>8.6999999999999993</v>
      </c>
      <c r="I1890" s="38">
        <v>53.84</v>
      </c>
      <c r="J1890" s="38">
        <v>468.4</v>
      </c>
    </row>
    <row r="1891" spans="1:10" ht="51.95" customHeight="1" x14ac:dyDescent="0.2">
      <c r="A1891" s="20" t="s">
        <v>1627</v>
      </c>
      <c r="B1891" s="19" t="s">
        <v>2007</v>
      </c>
      <c r="C1891" s="20" t="s">
        <v>1631</v>
      </c>
      <c r="D1891" s="20" t="s">
        <v>2008</v>
      </c>
      <c r="E1891" s="155" t="s">
        <v>2009</v>
      </c>
      <c r="F1891" s="155"/>
      <c r="G1891" s="21" t="s">
        <v>20</v>
      </c>
      <c r="H1891" s="37">
        <v>3.35</v>
      </c>
      <c r="I1891" s="38">
        <v>128.28</v>
      </c>
      <c r="J1891" s="38">
        <v>429.73</v>
      </c>
    </row>
    <row r="1892" spans="1:10" ht="51.95" customHeight="1" x14ac:dyDescent="0.2">
      <c r="A1892" s="20" t="s">
        <v>1627</v>
      </c>
      <c r="B1892" s="19" t="s">
        <v>1848</v>
      </c>
      <c r="C1892" s="20" t="s">
        <v>18</v>
      </c>
      <c r="D1892" s="20" t="s">
        <v>1849</v>
      </c>
      <c r="E1892" s="155" t="s">
        <v>1583</v>
      </c>
      <c r="F1892" s="155"/>
      <c r="G1892" s="21" t="s">
        <v>20</v>
      </c>
      <c r="H1892" s="37">
        <v>8.6999999999999993</v>
      </c>
      <c r="I1892" s="38">
        <v>6.74</v>
      </c>
      <c r="J1892" s="38">
        <v>58.63</v>
      </c>
    </row>
    <row r="1893" spans="1:10" ht="39" customHeight="1" x14ac:dyDescent="0.2">
      <c r="A1893" s="20" t="s">
        <v>1627</v>
      </c>
      <c r="B1893" s="19" t="s">
        <v>147</v>
      </c>
      <c r="C1893" s="20" t="s">
        <v>18</v>
      </c>
      <c r="D1893" s="20" t="s">
        <v>148</v>
      </c>
      <c r="E1893" s="155" t="s">
        <v>1566</v>
      </c>
      <c r="F1893" s="155"/>
      <c r="G1893" s="21" t="s">
        <v>89</v>
      </c>
      <c r="H1893" s="37">
        <v>21</v>
      </c>
      <c r="I1893" s="38">
        <v>14.45</v>
      </c>
      <c r="J1893" s="38">
        <v>303.45</v>
      </c>
    </row>
    <row r="1894" spans="1:10" x14ac:dyDescent="0.2">
      <c r="A1894" s="41"/>
      <c r="B1894" s="41"/>
      <c r="C1894" s="41"/>
      <c r="D1894" s="41"/>
      <c r="E1894" s="41" t="s">
        <v>1692</v>
      </c>
      <c r="F1894" s="46">
        <v>509.71</v>
      </c>
      <c r="G1894" s="41" t="s">
        <v>1693</v>
      </c>
      <c r="H1894" s="46">
        <v>0</v>
      </c>
      <c r="I1894" s="41" t="s">
        <v>1694</v>
      </c>
      <c r="J1894" s="46">
        <v>509.71</v>
      </c>
    </row>
    <row r="1895" spans="1:10" ht="15" thickBot="1" x14ac:dyDescent="0.25">
      <c r="A1895" s="41"/>
      <c r="B1895" s="41"/>
      <c r="C1895" s="41"/>
      <c r="D1895" s="41"/>
      <c r="E1895" s="41" t="s">
        <v>1695</v>
      </c>
      <c r="F1895" s="46">
        <v>614.22</v>
      </c>
      <c r="G1895" s="41"/>
      <c r="H1895" s="152" t="s">
        <v>1696</v>
      </c>
      <c r="I1895" s="152"/>
      <c r="J1895" s="46">
        <v>2983.9</v>
      </c>
    </row>
    <row r="1896" spans="1:10" ht="0.95" customHeight="1" thickTop="1" x14ac:dyDescent="0.2">
      <c r="A1896" s="42"/>
      <c r="B1896" s="42"/>
      <c r="C1896" s="42"/>
      <c r="D1896" s="42"/>
      <c r="E1896" s="42"/>
      <c r="F1896" s="42"/>
      <c r="G1896" s="42"/>
      <c r="H1896" s="42"/>
      <c r="I1896" s="42"/>
      <c r="J1896" s="42"/>
    </row>
    <row r="1897" spans="1:10" ht="18" customHeight="1" x14ac:dyDescent="0.2">
      <c r="A1897" s="17" t="s">
        <v>778</v>
      </c>
      <c r="B1897" s="16" t="s">
        <v>3</v>
      </c>
      <c r="C1897" s="17" t="s">
        <v>4</v>
      </c>
      <c r="D1897" s="17" t="s">
        <v>5</v>
      </c>
      <c r="E1897" s="151" t="s">
        <v>1547</v>
      </c>
      <c r="F1897" s="151"/>
      <c r="G1897" s="18" t="s">
        <v>6</v>
      </c>
      <c r="H1897" s="16" t="s">
        <v>7</v>
      </c>
      <c r="I1897" s="16" t="s">
        <v>8</v>
      </c>
      <c r="J1897" s="16" t="s">
        <v>10</v>
      </c>
    </row>
    <row r="1898" spans="1:10" ht="51.95" customHeight="1" x14ac:dyDescent="0.2">
      <c r="A1898" s="32" t="s">
        <v>1626</v>
      </c>
      <c r="B1898" s="33" t="s">
        <v>779</v>
      </c>
      <c r="C1898" s="32" t="s">
        <v>23</v>
      </c>
      <c r="D1898" s="32" t="s">
        <v>780</v>
      </c>
      <c r="E1898" s="154">
        <v>168</v>
      </c>
      <c r="F1898" s="154"/>
      <c r="G1898" s="34" t="s">
        <v>633</v>
      </c>
      <c r="H1898" s="35">
        <v>1</v>
      </c>
      <c r="I1898" s="36">
        <v>333.01</v>
      </c>
      <c r="J1898" s="36">
        <v>333.01</v>
      </c>
    </row>
    <row r="1899" spans="1:10" ht="26.1" customHeight="1" x14ac:dyDescent="0.2">
      <c r="A1899" s="20" t="s">
        <v>1627</v>
      </c>
      <c r="B1899" s="19" t="s">
        <v>223</v>
      </c>
      <c r="C1899" s="20" t="s">
        <v>18</v>
      </c>
      <c r="D1899" s="20" t="s">
        <v>224</v>
      </c>
      <c r="E1899" s="155" t="s">
        <v>1552</v>
      </c>
      <c r="F1899" s="155"/>
      <c r="G1899" s="21" t="s">
        <v>20</v>
      </c>
      <c r="H1899" s="37">
        <v>0.22500000000000001</v>
      </c>
      <c r="I1899" s="38">
        <v>51.64</v>
      </c>
      <c r="J1899" s="38">
        <v>11.61</v>
      </c>
    </row>
    <row r="1900" spans="1:10" ht="24" customHeight="1" x14ac:dyDescent="0.2">
      <c r="A1900" s="20" t="s">
        <v>1627</v>
      </c>
      <c r="B1900" s="19" t="s">
        <v>1713</v>
      </c>
      <c r="C1900" s="20" t="s">
        <v>18</v>
      </c>
      <c r="D1900" s="20" t="s">
        <v>1714</v>
      </c>
      <c r="E1900" s="155" t="s">
        <v>1639</v>
      </c>
      <c r="F1900" s="155"/>
      <c r="G1900" s="21" t="s">
        <v>1640</v>
      </c>
      <c r="H1900" s="37">
        <v>0.5</v>
      </c>
      <c r="I1900" s="38">
        <v>24.41</v>
      </c>
      <c r="J1900" s="38">
        <v>12.2</v>
      </c>
    </row>
    <row r="1901" spans="1:10" ht="39" customHeight="1" x14ac:dyDescent="0.2">
      <c r="A1901" s="20" t="s">
        <v>1627</v>
      </c>
      <c r="B1901" s="19" t="s">
        <v>1634</v>
      </c>
      <c r="C1901" s="20" t="s">
        <v>18</v>
      </c>
      <c r="D1901" s="20" t="s">
        <v>1635</v>
      </c>
      <c r="E1901" s="155" t="s">
        <v>1636</v>
      </c>
      <c r="F1901" s="155"/>
      <c r="G1901" s="21" t="s">
        <v>37</v>
      </c>
      <c r="H1901" s="37">
        <v>0.22500000000000001</v>
      </c>
      <c r="I1901" s="38">
        <v>463.23</v>
      </c>
      <c r="J1901" s="38">
        <v>104.22</v>
      </c>
    </row>
    <row r="1902" spans="1:10" ht="26.1" customHeight="1" x14ac:dyDescent="0.2">
      <c r="A1902" s="20" t="s">
        <v>1627</v>
      </c>
      <c r="B1902" s="19" t="s">
        <v>1990</v>
      </c>
      <c r="C1902" s="20" t="s">
        <v>18</v>
      </c>
      <c r="D1902" s="20" t="s">
        <v>1991</v>
      </c>
      <c r="E1902" s="155" t="s">
        <v>1559</v>
      </c>
      <c r="F1902" s="155"/>
      <c r="G1902" s="21" t="s">
        <v>20</v>
      </c>
      <c r="H1902" s="37">
        <v>1.35</v>
      </c>
      <c r="I1902" s="38">
        <v>144.54</v>
      </c>
      <c r="J1902" s="38">
        <v>195.12</v>
      </c>
    </row>
    <row r="1903" spans="1:10" ht="24" customHeight="1" x14ac:dyDescent="0.2">
      <c r="A1903" s="20" t="s">
        <v>1627</v>
      </c>
      <c r="B1903" s="19" t="s">
        <v>1662</v>
      </c>
      <c r="C1903" s="20" t="s">
        <v>18</v>
      </c>
      <c r="D1903" s="20" t="s">
        <v>1663</v>
      </c>
      <c r="E1903" s="155" t="s">
        <v>1639</v>
      </c>
      <c r="F1903" s="155"/>
      <c r="G1903" s="21" t="s">
        <v>1640</v>
      </c>
      <c r="H1903" s="37">
        <v>0.5</v>
      </c>
      <c r="I1903" s="38">
        <v>19.72</v>
      </c>
      <c r="J1903" s="38">
        <v>9.86</v>
      </c>
    </row>
    <row r="1904" spans="1:10" x14ac:dyDescent="0.2">
      <c r="A1904" s="41"/>
      <c r="B1904" s="41"/>
      <c r="C1904" s="41"/>
      <c r="D1904" s="41"/>
      <c r="E1904" s="41" t="s">
        <v>1692</v>
      </c>
      <c r="F1904" s="46">
        <v>58.72</v>
      </c>
      <c r="G1904" s="41" t="s">
        <v>1693</v>
      </c>
      <c r="H1904" s="46">
        <v>0</v>
      </c>
      <c r="I1904" s="41" t="s">
        <v>1694</v>
      </c>
      <c r="J1904" s="46">
        <v>58.72</v>
      </c>
    </row>
    <row r="1905" spans="1:10" ht="15" thickBot="1" x14ac:dyDescent="0.25">
      <c r="A1905" s="41"/>
      <c r="B1905" s="41"/>
      <c r="C1905" s="41"/>
      <c r="D1905" s="41"/>
      <c r="E1905" s="41" t="s">
        <v>1695</v>
      </c>
      <c r="F1905" s="46">
        <v>86.31</v>
      </c>
      <c r="G1905" s="41"/>
      <c r="H1905" s="152" t="s">
        <v>1696</v>
      </c>
      <c r="I1905" s="152"/>
      <c r="J1905" s="46">
        <v>419.32</v>
      </c>
    </row>
    <row r="1906" spans="1:10" ht="0.95" customHeight="1" thickTop="1" x14ac:dyDescent="0.2">
      <c r="A1906" s="42"/>
      <c r="B1906" s="42"/>
      <c r="C1906" s="42"/>
      <c r="D1906" s="42"/>
      <c r="E1906" s="42"/>
      <c r="F1906" s="42"/>
      <c r="G1906" s="42"/>
      <c r="H1906" s="42"/>
      <c r="I1906" s="42"/>
      <c r="J1906" s="42"/>
    </row>
    <row r="1907" spans="1:10" ht="18" customHeight="1" x14ac:dyDescent="0.2">
      <c r="A1907" s="17" t="s">
        <v>781</v>
      </c>
      <c r="B1907" s="16" t="s">
        <v>3</v>
      </c>
      <c r="C1907" s="17" t="s">
        <v>4</v>
      </c>
      <c r="D1907" s="17" t="s">
        <v>5</v>
      </c>
      <c r="E1907" s="151" t="s">
        <v>1547</v>
      </c>
      <c r="F1907" s="151"/>
      <c r="G1907" s="18" t="s">
        <v>6</v>
      </c>
      <c r="H1907" s="16" t="s">
        <v>7</v>
      </c>
      <c r="I1907" s="16" t="s">
        <v>8</v>
      </c>
      <c r="J1907" s="16" t="s">
        <v>10</v>
      </c>
    </row>
    <row r="1908" spans="1:10" ht="24" customHeight="1" x14ac:dyDescent="0.2">
      <c r="A1908" s="32" t="s">
        <v>1626</v>
      </c>
      <c r="B1908" s="33" t="s">
        <v>782</v>
      </c>
      <c r="C1908" s="32" t="s">
        <v>23</v>
      </c>
      <c r="D1908" s="32" t="s">
        <v>783</v>
      </c>
      <c r="E1908" s="154" t="s">
        <v>1553</v>
      </c>
      <c r="F1908" s="154"/>
      <c r="G1908" s="34" t="s">
        <v>173</v>
      </c>
      <c r="H1908" s="35">
        <v>1</v>
      </c>
      <c r="I1908" s="36">
        <v>1091.1500000000001</v>
      </c>
      <c r="J1908" s="36">
        <v>1091.1500000000001</v>
      </c>
    </row>
    <row r="1909" spans="1:10" ht="26.1" customHeight="1" x14ac:dyDescent="0.2">
      <c r="A1909" s="20" t="s">
        <v>1627</v>
      </c>
      <c r="B1909" s="19" t="s">
        <v>2010</v>
      </c>
      <c r="C1909" s="20" t="s">
        <v>1631</v>
      </c>
      <c r="D1909" s="20" t="s">
        <v>2011</v>
      </c>
      <c r="E1909" s="155" t="s">
        <v>2012</v>
      </c>
      <c r="F1909" s="155"/>
      <c r="G1909" s="21" t="s">
        <v>20</v>
      </c>
      <c r="H1909" s="37">
        <v>2.7</v>
      </c>
      <c r="I1909" s="38">
        <v>251.24</v>
      </c>
      <c r="J1909" s="38">
        <v>678.34</v>
      </c>
    </row>
    <row r="1910" spans="1:10" ht="26.1" customHeight="1" x14ac:dyDescent="0.2">
      <c r="A1910" s="20" t="s">
        <v>1627</v>
      </c>
      <c r="B1910" s="19" t="s">
        <v>223</v>
      </c>
      <c r="C1910" s="20" t="s">
        <v>18</v>
      </c>
      <c r="D1910" s="20" t="s">
        <v>224</v>
      </c>
      <c r="E1910" s="155" t="s">
        <v>1552</v>
      </c>
      <c r="F1910" s="155"/>
      <c r="G1910" s="21" t="s">
        <v>20</v>
      </c>
      <c r="H1910" s="37">
        <v>2.7</v>
      </c>
      <c r="I1910" s="38">
        <v>51.64</v>
      </c>
      <c r="J1910" s="38">
        <v>139.41999999999999</v>
      </c>
    </row>
    <row r="1911" spans="1:10" ht="51.95" customHeight="1" x14ac:dyDescent="0.2">
      <c r="A1911" s="20" t="s">
        <v>1627</v>
      </c>
      <c r="B1911" s="19" t="s">
        <v>2013</v>
      </c>
      <c r="C1911" s="20" t="s">
        <v>18</v>
      </c>
      <c r="D1911" s="20" t="s">
        <v>2014</v>
      </c>
      <c r="E1911" s="155" t="s">
        <v>2015</v>
      </c>
      <c r="F1911" s="155"/>
      <c r="G1911" s="21" t="s">
        <v>37</v>
      </c>
      <c r="H1911" s="37">
        <v>0.4</v>
      </c>
      <c r="I1911" s="38">
        <v>683.49</v>
      </c>
      <c r="J1911" s="38">
        <v>273.39</v>
      </c>
    </row>
    <row r="1912" spans="1:10" x14ac:dyDescent="0.2">
      <c r="A1912" s="41"/>
      <c r="B1912" s="41"/>
      <c r="C1912" s="41"/>
      <c r="D1912" s="41"/>
      <c r="E1912" s="41" t="s">
        <v>1692</v>
      </c>
      <c r="F1912" s="46">
        <v>207.75</v>
      </c>
      <c r="G1912" s="41" t="s">
        <v>1693</v>
      </c>
      <c r="H1912" s="46">
        <v>0</v>
      </c>
      <c r="I1912" s="41" t="s">
        <v>1694</v>
      </c>
      <c r="J1912" s="46">
        <v>207.75</v>
      </c>
    </row>
    <row r="1913" spans="1:10" ht="15" thickBot="1" x14ac:dyDescent="0.25">
      <c r="A1913" s="41"/>
      <c r="B1913" s="41"/>
      <c r="C1913" s="41"/>
      <c r="D1913" s="41"/>
      <c r="E1913" s="41" t="s">
        <v>1695</v>
      </c>
      <c r="F1913" s="46">
        <v>282.82</v>
      </c>
      <c r="G1913" s="41"/>
      <c r="H1913" s="152" t="s">
        <v>1696</v>
      </c>
      <c r="I1913" s="152"/>
      <c r="J1913" s="46">
        <v>1373.97</v>
      </c>
    </row>
    <row r="1914" spans="1:10" ht="0.95" customHeight="1" thickTop="1" x14ac:dyDescent="0.2">
      <c r="A1914" s="42"/>
      <c r="B1914" s="42"/>
      <c r="C1914" s="42"/>
      <c r="D1914" s="42"/>
      <c r="E1914" s="42"/>
      <c r="F1914" s="42"/>
      <c r="G1914" s="42"/>
      <c r="H1914" s="42"/>
      <c r="I1914" s="42"/>
      <c r="J1914" s="42"/>
    </row>
    <row r="1915" spans="1:10" ht="18" customHeight="1" x14ac:dyDescent="0.2">
      <c r="A1915" s="17" t="s">
        <v>784</v>
      </c>
      <c r="B1915" s="16" t="s">
        <v>3</v>
      </c>
      <c r="C1915" s="17" t="s">
        <v>4</v>
      </c>
      <c r="D1915" s="17" t="s">
        <v>5</v>
      </c>
      <c r="E1915" s="151" t="s">
        <v>1547</v>
      </c>
      <c r="F1915" s="151"/>
      <c r="G1915" s="18" t="s">
        <v>6</v>
      </c>
      <c r="H1915" s="16" t="s">
        <v>7</v>
      </c>
      <c r="I1915" s="16" t="s">
        <v>8</v>
      </c>
      <c r="J1915" s="16" t="s">
        <v>10</v>
      </c>
    </row>
    <row r="1916" spans="1:10" ht="39" customHeight="1" x14ac:dyDescent="0.2">
      <c r="A1916" s="32" t="s">
        <v>1626</v>
      </c>
      <c r="B1916" s="33" t="s">
        <v>785</v>
      </c>
      <c r="C1916" s="32" t="s">
        <v>23</v>
      </c>
      <c r="D1916" s="32" t="s">
        <v>786</v>
      </c>
      <c r="E1916" s="154">
        <v>168</v>
      </c>
      <c r="F1916" s="154"/>
      <c r="G1916" s="34" t="s">
        <v>25</v>
      </c>
      <c r="H1916" s="35">
        <v>1</v>
      </c>
      <c r="I1916" s="36">
        <v>669.05</v>
      </c>
      <c r="J1916" s="36">
        <v>669.05</v>
      </c>
    </row>
    <row r="1917" spans="1:10" ht="24" customHeight="1" x14ac:dyDescent="0.2">
      <c r="A1917" s="20" t="s">
        <v>1627</v>
      </c>
      <c r="B1917" s="19" t="s">
        <v>1662</v>
      </c>
      <c r="C1917" s="20" t="s">
        <v>18</v>
      </c>
      <c r="D1917" s="20" t="s">
        <v>1663</v>
      </c>
      <c r="E1917" s="155" t="s">
        <v>1639</v>
      </c>
      <c r="F1917" s="155"/>
      <c r="G1917" s="21" t="s">
        <v>1640</v>
      </c>
      <c r="H1917" s="37">
        <v>0.5</v>
      </c>
      <c r="I1917" s="38">
        <v>19.72</v>
      </c>
      <c r="J1917" s="38">
        <v>9.86</v>
      </c>
    </row>
    <row r="1918" spans="1:10" ht="26.1" customHeight="1" x14ac:dyDescent="0.2">
      <c r="A1918" s="20" t="s">
        <v>1627</v>
      </c>
      <c r="B1918" s="19" t="s">
        <v>223</v>
      </c>
      <c r="C1918" s="20" t="s">
        <v>18</v>
      </c>
      <c r="D1918" s="20" t="s">
        <v>224</v>
      </c>
      <c r="E1918" s="155" t="s">
        <v>1552</v>
      </c>
      <c r="F1918" s="155"/>
      <c r="G1918" s="21" t="s">
        <v>20</v>
      </c>
      <c r="H1918" s="37">
        <v>0.52800000000000002</v>
      </c>
      <c r="I1918" s="38">
        <v>51.64</v>
      </c>
      <c r="J1918" s="38">
        <v>27.26</v>
      </c>
    </row>
    <row r="1919" spans="1:10" ht="39" customHeight="1" x14ac:dyDescent="0.2">
      <c r="A1919" s="20" t="s">
        <v>1627</v>
      </c>
      <c r="B1919" s="19" t="s">
        <v>1634</v>
      </c>
      <c r="C1919" s="20" t="s">
        <v>18</v>
      </c>
      <c r="D1919" s="20" t="s">
        <v>1635</v>
      </c>
      <c r="E1919" s="155" t="s">
        <v>1636</v>
      </c>
      <c r="F1919" s="155"/>
      <c r="G1919" s="21" t="s">
        <v>37</v>
      </c>
      <c r="H1919" s="37">
        <v>0.52800000000000002</v>
      </c>
      <c r="I1919" s="38">
        <v>463.23</v>
      </c>
      <c r="J1919" s="38">
        <v>244.58</v>
      </c>
    </row>
    <row r="1920" spans="1:10" ht="39" customHeight="1" x14ac:dyDescent="0.2">
      <c r="A1920" s="20" t="s">
        <v>1627</v>
      </c>
      <c r="B1920" s="19" t="s">
        <v>1855</v>
      </c>
      <c r="C1920" s="20" t="s">
        <v>1631</v>
      </c>
      <c r="D1920" s="20" t="s">
        <v>1856</v>
      </c>
      <c r="E1920" s="155" t="s">
        <v>1857</v>
      </c>
      <c r="F1920" s="155"/>
      <c r="G1920" s="21" t="s">
        <v>1729</v>
      </c>
      <c r="H1920" s="37">
        <v>3.5</v>
      </c>
      <c r="I1920" s="38">
        <v>12.7</v>
      </c>
      <c r="J1920" s="38">
        <v>44.45</v>
      </c>
    </row>
    <row r="1921" spans="1:10" ht="24" customHeight="1" x14ac:dyDescent="0.2">
      <c r="A1921" s="20" t="s">
        <v>1627</v>
      </c>
      <c r="B1921" s="19" t="s">
        <v>1713</v>
      </c>
      <c r="C1921" s="20" t="s">
        <v>18</v>
      </c>
      <c r="D1921" s="20" t="s">
        <v>1714</v>
      </c>
      <c r="E1921" s="155" t="s">
        <v>1639</v>
      </c>
      <c r="F1921" s="155"/>
      <c r="G1921" s="21" t="s">
        <v>1640</v>
      </c>
      <c r="H1921" s="37">
        <v>0.5</v>
      </c>
      <c r="I1921" s="38">
        <v>24.41</v>
      </c>
      <c r="J1921" s="38">
        <v>12.2</v>
      </c>
    </row>
    <row r="1922" spans="1:10" ht="26.1" customHeight="1" x14ac:dyDescent="0.2">
      <c r="A1922" s="20" t="s">
        <v>1627</v>
      </c>
      <c r="B1922" s="19" t="s">
        <v>1990</v>
      </c>
      <c r="C1922" s="20" t="s">
        <v>18</v>
      </c>
      <c r="D1922" s="20" t="s">
        <v>1991</v>
      </c>
      <c r="E1922" s="155" t="s">
        <v>1559</v>
      </c>
      <c r="F1922" s="155"/>
      <c r="G1922" s="21" t="s">
        <v>20</v>
      </c>
      <c r="H1922" s="37">
        <v>2.2879999999999998</v>
      </c>
      <c r="I1922" s="38">
        <v>144.54</v>
      </c>
      <c r="J1922" s="38">
        <v>330.7</v>
      </c>
    </row>
    <row r="1923" spans="1:10" x14ac:dyDescent="0.2">
      <c r="A1923" s="41"/>
      <c r="B1923" s="41"/>
      <c r="C1923" s="41"/>
      <c r="D1923" s="41"/>
      <c r="E1923" s="41" t="s">
        <v>1692</v>
      </c>
      <c r="F1923" s="46">
        <v>104.69</v>
      </c>
      <c r="G1923" s="41" t="s">
        <v>1693</v>
      </c>
      <c r="H1923" s="46">
        <v>0</v>
      </c>
      <c r="I1923" s="41" t="s">
        <v>1694</v>
      </c>
      <c r="J1923" s="46">
        <v>104.69</v>
      </c>
    </row>
    <row r="1924" spans="1:10" ht="15" thickBot="1" x14ac:dyDescent="0.25">
      <c r="A1924" s="41"/>
      <c r="B1924" s="41"/>
      <c r="C1924" s="41"/>
      <c r="D1924" s="41"/>
      <c r="E1924" s="41" t="s">
        <v>1695</v>
      </c>
      <c r="F1924" s="46">
        <v>173.41</v>
      </c>
      <c r="G1924" s="41"/>
      <c r="H1924" s="152" t="s">
        <v>1696</v>
      </c>
      <c r="I1924" s="152"/>
      <c r="J1924" s="46">
        <v>842.46</v>
      </c>
    </row>
    <row r="1925" spans="1:10" ht="0.95" customHeight="1" thickTop="1" x14ac:dyDescent="0.2">
      <c r="A1925" s="42"/>
      <c r="B1925" s="42"/>
      <c r="C1925" s="42"/>
      <c r="D1925" s="42"/>
      <c r="E1925" s="42"/>
      <c r="F1925" s="42"/>
      <c r="G1925" s="42"/>
      <c r="H1925" s="42"/>
      <c r="I1925" s="42"/>
      <c r="J1925" s="42"/>
    </row>
    <row r="1926" spans="1:10" ht="18" customHeight="1" x14ac:dyDescent="0.2">
      <c r="A1926" s="17" t="s">
        <v>790</v>
      </c>
      <c r="B1926" s="16" t="s">
        <v>3</v>
      </c>
      <c r="C1926" s="17" t="s">
        <v>4</v>
      </c>
      <c r="D1926" s="17" t="s">
        <v>5</v>
      </c>
      <c r="E1926" s="151" t="s">
        <v>1547</v>
      </c>
      <c r="F1926" s="151"/>
      <c r="G1926" s="18" t="s">
        <v>6</v>
      </c>
      <c r="H1926" s="16" t="s">
        <v>7</v>
      </c>
      <c r="I1926" s="16" t="s">
        <v>8</v>
      </c>
      <c r="J1926" s="16" t="s">
        <v>10</v>
      </c>
    </row>
    <row r="1927" spans="1:10" ht="26.1" customHeight="1" x14ac:dyDescent="0.2">
      <c r="A1927" s="32" t="s">
        <v>1626</v>
      </c>
      <c r="B1927" s="33" t="s">
        <v>22</v>
      </c>
      <c r="C1927" s="32" t="s">
        <v>23</v>
      </c>
      <c r="D1927" s="32" t="s">
        <v>24</v>
      </c>
      <c r="E1927" s="154" t="s">
        <v>1569</v>
      </c>
      <c r="F1927" s="154"/>
      <c r="G1927" s="34" t="s">
        <v>25</v>
      </c>
      <c r="H1927" s="35">
        <v>1</v>
      </c>
      <c r="I1927" s="36">
        <v>28437.61</v>
      </c>
      <c r="J1927" s="36">
        <v>28437.61</v>
      </c>
    </row>
    <row r="1928" spans="1:10" ht="26.1" customHeight="1" x14ac:dyDescent="0.2">
      <c r="A1928" s="20" t="s">
        <v>1627</v>
      </c>
      <c r="B1928" s="19" t="s">
        <v>1628</v>
      </c>
      <c r="C1928" s="20" t="s">
        <v>18</v>
      </c>
      <c r="D1928" s="20" t="s">
        <v>1629</v>
      </c>
      <c r="E1928" s="155" t="s">
        <v>1573</v>
      </c>
      <c r="F1928" s="155"/>
      <c r="G1928" s="21" t="s">
        <v>25</v>
      </c>
      <c r="H1928" s="37">
        <v>2</v>
      </c>
      <c r="I1928" s="38">
        <v>306</v>
      </c>
      <c r="J1928" s="38">
        <v>612</v>
      </c>
    </row>
    <row r="1929" spans="1:10" ht="26.1" customHeight="1" x14ac:dyDescent="0.2">
      <c r="A1929" s="20" t="s">
        <v>1627</v>
      </c>
      <c r="B1929" s="19" t="s">
        <v>1630</v>
      </c>
      <c r="C1929" s="20" t="s">
        <v>1631</v>
      </c>
      <c r="D1929" s="20" t="s">
        <v>1632</v>
      </c>
      <c r="E1929" s="155" t="s">
        <v>1633</v>
      </c>
      <c r="F1929" s="155"/>
      <c r="G1929" s="21" t="s">
        <v>61</v>
      </c>
      <c r="H1929" s="37">
        <v>4</v>
      </c>
      <c r="I1929" s="38">
        <v>59.63</v>
      </c>
      <c r="J1929" s="38">
        <v>238.52</v>
      </c>
    </row>
    <row r="1930" spans="1:10" ht="39" customHeight="1" x14ac:dyDescent="0.2">
      <c r="A1930" s="20" t="s">
        <v>1627</v>
      </c>
      <c r="B1930" s="19" t="s">
        <v>1634</v>
      </c>
      <c r="C1930" s="20" t="s">
        <v>18</v>
      </c>
      <c r="D1930" s="20" t="s">
        <v>1635</v>
      </c>
      <c r="E1930" s="155" t="s">
        <v>1636</v>
      </c>
      <c r="F1930" s="155"/>
      <c r="G1930" s="21" t="s">
        <v>37</v>
      </c>
      <c r="H1930" s="37">
        <v>3.7240000000000002</v>
      </c>
      <c r="I1930" s="38">
        <v>463.23</v>
      </c>
      <c r="J1930" s="38">
        <v>1725.06</v>
      </c>
    </row>
    <row r="1931" spans="1:10" ht="24" customHeight="1" x14ac:dyDescent="0.2">
      <c r="A1931" s="20" t="s">
        <v>1627</v>
      </c>
      <c r="B1931" s="19" t="s">
        <v>1637</v>
      </c>
      <c r="C1931" s="20" t="s">
        <v>18</v>
      </c>
      <c r="D1931" s="20" t="s">
        <v>1638</v>
      </c>
      <c r="E1931" s="155" t="s">
        <v>1639</v>
      </c>
      <c r="F1931" s="155"/>
      <c r="G1931" s="21" t="s">
        <v>1640</v>
      </c>
      <c r="H1931" s="37">
        <v>30</v>
      </c>
      <c r="I1931" s="38">
        <v>24.01</v>
      </c>
      <c r="J1931" s="38">
        <v>720.3</v>
      </c>
    </row>
    <row r="1932" spans="1:10" ht="26.1" customHeight="1" x14ac:dyDescent="0.2">
      <c r="A1932" s="20" t="s">
        <v>1627</v>
      </c>
      <c r="B1932" s="19" t="s">
        <v>1641</v>
      </c>
      <c r="C1932" s="20" t="s">
        <v>1631</v>
      </c>
      <c r="D1932" s="20" t="s">
        <v>1642</v>
      </c>
      <c r="E1932" s="155" t="s">
        <v>1643</v>
      </c>
      <c r="F1932" s="155"/>
      <c r="G1932" s="21" t="s">
        <v>1644</v>
      </c>
      <c r="H1932" s="37">
        <v>2</v>
      </c>
      <c r="I1932" s="38">
        <v>109.58</v>
      </c>
      <c r="J1932" s="38">
        <v>219.16</v>
      </c>
    </row>
    <row r="1933" spans="1:10" ht="26.1" customHeight="1" x14ac:dyDescent="0.2">
      <c r="A1933" s="20" t="s">
        <v>1627</v>
      </c>
      <c r="B1933" s="19" t="s">
        <v>1645</v>
      </c>
      <c r="C1933" s="20" t="s">
        <v>1631</v>
      </c>
      <c r="D1933" s="20" t="s">
        <v>1646</v>
      </c>
      <c r="E1933" s="155" t="s">
        <v>1647</v>
      </c>
      <c r="F1933" s="155"/>
      <c r="G1933" s="21" t="s">
        <v>20</v>
      </c>
      <c r="H1933" s="37">
        <v>74.48</v>
      </c>
      <c r="I1933" s="38">
        <v>17.02</v>
      </c>
      <c r="J1933" s="38">
        <v>1267.6400000000001</v>
      </c>
    </row>
    <row r="1934" spans="1:10" ht="39" customHeight="1" x14ac:dyDescent="0.2">
      <c r="A1934" s="20" t="s">
        <v>1627</v>
      </c>
      <c r="B1934" s="19" t="s">
        <v>1648</v>
      </c>
      <c r="C1934" s="20" t="s">
        <v>18</v>
      </c>
      <c r="D1934" s="20" t="s">
        <v>1649</v>
      </c>
      <c r="E1934" s="155" t="s">
        <v>1574</v>
      </c>
      <c r="F1934" s="155"/>
      <c r="G1934" s="21" t="s">
        <v>20</v>
      </c>
      <c r="H1934" s="37">
        <v>70.739999999999995</v>
      </c>
      <c r="I1934" s="38">
        <v>14.5</v>
      </c>
      <c r="J1934" s="38">
        <v>1025.73</v>
      </c>
    </row>
    <row r="1935" spans="1:10" ht="26.1" customHeight="1" x14ac:dyDescent="0.2">
      <c r="A1935" s="20" t="s">
        <v>1627</v>
      </c>
      <c r="B1935" s="19" t="s">
        <v>1650</v>
      </c>
      <c r="C1935" s="20" t="s">
        <v>18</v>
      </c>
      <c r="D1935" s="20" t="s">
        <v>1651</v>
      </c>
      <c r="E1935" s="155" t="s">
        <v>1605</v>
      </c>
      <c r="F1935" s="155"/>
      <c r="G1935" s="21" t="s">
        <v>25</v>
      </c>
      <c r="H1935" s="37">
        <v>1</v>
      </c>
      <c r="I1935" s="38">
        <v>42.31</v>
      </c>
      <c r="J1935" s="38">
        <v>42.31</v>
      </c>
    </row>
    <row r="1936" spans="1:10" ht="26.1" customHeight="1" x14ac:dyDescent="0.2">
      <c r="A1936" s="20" t="s">
        <v>1627</v>
      </c>
      <c r="B1936" s="19" t="s">
        <v>1652</v>
      </c>
      <c r="C1936" s="20" t="s">
        <v>1631</v>
      </c>
      <c r="D1936" s="20" t="s">
        <v>1653</v>
      </c>
      <c r="E1936" s="155" t="s">
        <v>1654</v>
      </c>
      <c r="F1936" s="155"/>
      <c r="G1936" s="21" t="s">
        <v>61</v>
      </c>
      <c r="H1936" s="37">
        <v>7</v>
      </c>
      <c r="I1936" s="38">
        <v>246.06</v>
      </c>
      <c r="J1936" s="38">
        <v>1722.42</v>
      </c>
    </row>
    <row r="1937" spans="1:10" ht="51.95" customHeight="1" x14ac:dyDescent="0.2">
      <c r="A1937" s="20" t="s">
        <v>1627</v>
      </c>
      <c r="B1937" s="19" t="s">
        <v>1655</v>
      </c>
      <c r="C1937" s="20" t="s">
        <v>18</v>
      </c>
      <c r="D1937" s="20" t="s">
        <v>1656</v>
      </c>
      <c r="E1937" s="155" t="s">
        <v>1550</v>
      </c>
      <c r="F1937" s="155"/>
      <c r="G1937" s="21" t="s">
        <v>20</v>
      </c>
      <c r="H1937" s="37">
        <v>70.739999999999995</v>
      </c>
      <c r="I1937" s="38">
        <v>65.27</v>
      </c>
      <c r="J1937" s="38">
        <v>4617.1899999999996</v>
      </c>
    </row>
    <row r="1938" spans="1:10" ht="51.95" customHeight="1" x14ac:dyDescent="0.2">
      <c r="A1938" s="20" t="s">
        <v>1627</v>
      </c>
      <c r="B1938" s="19" t="s">
        <v>1657</v>
      </c>
      <c r="C1938" s="20" t="s">
        <v>1631</v>
      </c>
      <c r="D1938" s="20" t="s">
        <v>1658</v>
      </c>
      <c r="E1938" s="155" t="s">
        <v>1659</v>
      </c>
      <c r="F1938" s="155"/>
      <c r="G1938" s="21" t="s">
        <v>1644</v>
      </c>
      <c r="H1938" s="37">
        <v>5</v>
      </c>
      <c r="I1938" s="38">
        <v>290.89999999999998</v>
      </c>
      <c r="J1938" s="38">
        <v>1454.5</v>
      </c>
    </row>
    <row r="1939" spans="1:10" ht="26.1" customHeight="1" x14ac:dyDescent="0.2">
      <c r="A1939" s="20" t="s">
        <v>1627</v>
      </c>
      <c r="B1939" s="19" t="s">
        <v>1660</v>
      </c>
      <c r="C1939" s="20" t="s">
        <v>18</v>
      </c>
      <c r="D1939" s="20" t="s">
        <v>1661</v>
      </c>
      <c r="E1939" s="155" t="s">
        <v>1639</v>
      </c>
      <c r="F1939" s="155"/>
      <c r="G1939" s="21" t="s">
        <v>1640</v>
      </c>
      <c r="H1939" s="37">
        <v>8</v>
      </c>
      <c r="I1939" s="38">
        <v>28.52</v>
      </c>
      <c r="J1939" s="38">
        <v>228.16</v>
      </c>
    </row>
    <row r="1940" spans="1:10" ht="24" customHeight="1" x14ac:dyDescent="0.2">
      <c r="A1940" s="20" t="s">
        <v>1627</v>
      </c>
      <c r="B1940" s="19" t="s">
        <v>1662</v>
      </c>
      <c r="C1940" s="20" t="s">
        <v>18</v>
      </c>
      <c r="D1940" s="20" t="s">
        <v>1663</v>
      </c>
      <c r="E1940" s="155" t="s">
        <v>1639</v>
      </c>
      <c r="F1940" s="155"/>
      <c r="G1940" s="21" t="s">
        <v>1640</v>
      </c>
      <c r="H1940" s="37">
        <v>30</v>
      </c>
      <c r="I1940" s="38">
        <v>19.72</v>
      </c>
      <c r="J1940" s="38">
        <v>591.6</v>
      </c>
    </row>
    <row r="1941" spans="1:10" ht="39" customHeight="1" x14ac:dyDescent="0.2">
      <c r="A1941" s="20" t="s">
        <v>1627</v>
      </c>
      <c r="B1941" s="19" t="s">
        <v>1664</v>
      </c>
      <c r="C1941" s="20" t="s">
        <v>18</v>
      </c>
      <c r="D1941" s="20" t="s">
        <v>1665</v>
      </c>
      <c r="E1941" s="155" t="s">
        <v>1666</v>
      </c>
      <c r="F1941" s="155"/>
      <c r="G1941" s="21" t="s">
        <v>29</v>
      </c>
      <c r="H1941" s="37">
        <v>6</v>
      </c>
      <c r="I1941" s="38">
        <v>18.760000000000002</v>
      </c>
      <c r="J1941" s="38">
        <v>112.56</v>
      </c>
    </row>
    <row r="1942" spans="1:10" ht="65.099999999999994" customHeight="1" x14ac:dyDescent="0.2">
      <c r="A1942" s="20" t="s">
        <v>1627</v>
      </c>
      <c r="B1942" s="19" t="s">
        <v>1667</v>
      </c>
      <c r="C1942" s="20" t="s">
        <v>18</v>
      </c>
      <c r="D1942" s="20" t="s">
        <v>1668</v>
      </c>
      <c r="E1942" s="155" t="s">
        <v>1573</v>
      </c>
      <c r="F1942" s="155"/>
      <c r="G1942" s="21" t="s">
        <v>25</v>
      </c>
      <c r="H1942" s="37">
        <v>2</v>
      </c>
      <c r="I1942" s="38">
        <v>261.98</v>
      </c>
      <c r="J1942" s="38">
        <v>523.96</v>
      </c>
    </row>
    <row r="1943" spans="1:10" ht="39" customHeight="1" x14ac:dyDescent="0.2">
      <c r="A1943" s="20" t="s">
        <v>1627</v>
      </c>
      <c r="B1943" s="19" t="s">
        <v>1669</v>
      </c>
      <c r="C1943" s="20" t="s">
        <v>18</v>
      </c>
      <c r="D1943" s="20" t="s">
        <v>1670</v>
      </c>
      <c r="E1943" s="155" t="s">
        <v>1561</v>
      </c>
      <c r="F1943" s="155"/>
      <c r="G1943" s="21" t="s">
        <v>25</v>
      </c>
      <c r="H1943" s="37">
        <v>4</v>
      </c>
      <c r="I1943" s="38">
        <v>60.04</v>
      </c>
      <c r="J1943" s="38">
        <v>240.16</v>
      </c>
    </row>
    <row r="1944" spans="1:10" ht="26.1" customHeight="1" x14ac:dyDescent="0.2">
      <c r="A1944" s="20" t="s">
        <v>1627</v>
      </c>
      <c r="B1944" s="19" t="s">
        <v>1671</v>
      </c>
      <c r="C1944" s="20" t="s">
        <v>1631</v>
      </c>
      <c r="D1944" s="20" t="s">
        <v>1672</v>
      </c>
      <c r="E1944" s="155" t="s">
        <v>1673</v>
      </c>
      <c r="F1944" s="155"/>
      <c r="G1944" s="21" t="s">
        <v>61</v>
      </c>
      <c r="H1944" s="37">
        <v>1</v>
      </c>
      <c r="I1944" s="38">
        <v>167.3</v>
      </c>
      <c r="J1944" s="38">
        <v>167.3</v>
      </c>
    </row>
    <row r="1945" spans="1:10" ht="39" customHeight="1" x14ac:dyDescent="0.2">
      <c r="A1945" s="20" t="s">
        <v>1627</v>
      </c>
      <c r="B1945" s="19" t="s">
        <v>1674</v>
      </c>
      <c r="C1945" s="20" t="s">
        <v>18</v>
      </c>
      <c r="D1945" s="20" t="s">
        <v>1675</v>
      </c>
      <c r="E1945" s="155" t="s">
        <v>1636</v>
      </c>
      <c r="F1945" s="155"/>
      <c r="G1945" s="21" t="s">
        <v>37</v>
      </c>
      <c r="H1945" s="37">
        <v>1.4</v>
      </c>
      <c r="I1945" s="38">
        <v>557.57000000000005</v>
      </c>
      <c r="J1945" s="38">
        <v>780.59</v>
      </c>
    </row>
    <row r="1946" spans="1:10" ht="26.1" customHeight="1" x14ac:dyDescent="0.2">
      <c r="A1946" s="23" t="s">
        <v>1676</v>
      </c>
      <c r="B1946" s="22" t="s">
        <v>1677</v>
      </c>
      <c r="C1946" s="23" t="s">
        <v>18</v>
      </c>
      <c r="D1946" s="23" t="s">
        <v>1678</v>
      </c>
      <c r="E1946" s="153" t="s">
        <v>1679</v>
      </c>
      <c r="F1946" s="153"/>
      <c r="G1946" s="24" t="s">
        <v>20</v>
      </c>
      <c r="H1946" s="39">
        <v>115.2</v>
      </c>
      <c r="I1946" s="40">
        <v>61.88</v>
      </c>
      <c r="J1946" s="40">
        <v>7128.57</v>
      </c>
    </row>
    <row r="1947" spans="1:10" ht="26.1" customHeight="1" x14ac:dyDescent="0.2">
      <c r="A1947" s="23" t="s">
        <v>1676</v>
      </c>
      <c r="B1947" s="22" t="s">
        <v>1680</v>
      </c>
      <c r="C1947" s="23" t="s">
        <v>18</v>
      </c>
      <c r="D1947" s="23" t="s">
        <v>1681</v>
      </c>
      <c r="E1947" s="153" t="s">
        <v>1679</v>
      </c>
      <c r="F1947" s="153"/>
      <c r="G1947" s="24" t="s">
        <v>25</v>
      </c>
      <c r="H1947" s="39">
        <v>12</v>
      </c>
      <c r="I1947" s="40">
        <v>46.51</v>
      </c>
      <c r="J1947" s="40">
        <v>558.12</v>
      </c>
    </row>
    <row r="1948" spans="1:10" ht="51.95" customHeight="1" x14ac:dyDescent="0.2">
      <c r="A1948" s="23" t="s">
        <v>1676</v>
      </c>
      <c r="B1948" s="22" t="s">
        <v>1682</v>
      </c>
      <c r="C1948" s="23" t="s">
        <v>18</v>
      </c>
      <c r="D1948" s="23" t="s">
        <v>1683</v>
      </c>
      <c r="E1948" s="153" t="s">
        <v>1679</v>
      </c>
      <c r="F1948" s="153"/>
      <c r="G1948" s="24" t="s">
        <v>25</v>
      </c>
      <c r="H1948" s="39">
        <v>4</v>
      </c>
      <c r="I1948" s="40">
        <v>42.53</v>
      </c>
      <c r="J1948" s="40">
        <v>170.12</v>
      </c>
    </row>
    <row r="1949" spans="1:10" ht="26.1" customHeight="1" x14ac:dyDescent="0.2">
      <c r="A1949" s="23" t="s">
        <v>1676</v>
      </c>
      <c r="B1949" s="22" t="s">
        <v>1684</v>
      </c>
      <c r="C1949" s="23" t="s">
        <v>18</v>
      </c>
      <c r="D1949" s="23" t="s">
        <v>1685</v>
      </c>
      <c r="E1949" s="153" t="s">
        <v>1679</v>
      </c>
      <c r="F1949" s="153"/>
      <c r="G1949" s="24" t="s">
        <v>25</v>
      </c>
      <c r="H1949" s="39">
        <v>4</v>
      </c>
      <c r="I1949" s="40">
        <v>6.7</v>
      </c>
      <c r="J1949" s="40">
        <v>26.8</v>
      </c>
    </row>
    <row r="1950" spans="1:10" ht="51.95" customHeight="1" x14ac:dyDescent="0.2">
      <c r="A1950" s="23" t="s">
        <v>1676</v>
      </c>
      <c r="B1950" s="22" t="s">
        <v>1686</v>
      </c>
      <c r="C1950" s="23" t="s">
        <v>18</v>
      </c>
      <c r="D1950" s="23" t="s">
        <v>1687</v>
      </c>
      <c r="E1950" s="153" t="s">
        <v>1679</v>
      </c>
      <c r="F1950" s="153"/>
      <c r="G1950" s="24" t="s">
        <v>25</v>
      </c>
      <c r="H1950" s="39">
        <v>1</v>
      </c>
      <c r="I1950" s="40">
        <v>3260.86</v>
      </c>
      <c r="J1950" s="40">
        <v>3260.86</v>
      </c>
    </row>
    <row r="1951" spans="1:10" ht="26.1" customHeight="1" x14ac:dyDescent="0.2">
      <c r="A1951" s="23" t="s">
        <v>1676</v>
      </c>
      <c r="B1951" s="22" t="s">
        <v>1688</v>
      </c>
      <c r="C1951" s="23" t="s">
        <v>18</v>
      </c>
      <c r="D1951" s="23" t="s">
        <v>1689</v>
      </c>
      <c r="E1951" s="153" t="s">
        <v>1679</v>
      </c>
      <c r="F1951" s="153"/>
      <c r="G1951" s="24" t="s">
        <v>89</v>
      </c>
      <c r="H1951" s="39">
        <v>1.5</v>
      </c>
      <c r="I1951" s="40">
        <v>27.08</v>
      </c>
      <c r="J1951" s="40">
        <v>40.619999999999997</v>
      </c>
    </row>
    <row r="1952" spans="1:10" ht="26.1" customHeight="1" x14ac:dyDescent="0.2">
      <c r="A1952" s="23" t="s">
        <v>1676</v>
      </c>
      <c r="B1952" s="22" t="s">
        <v>1690</v>
      </c>
      <c r="C1952" s="23" t="s">
        <v>1631</v>
      </c>
      <c r="D1952" s="23" t="s">
        <v>1691</v>
      </c>
      <c r="E1952" s="153" t="s">
        <v>1679</v>
      </c>
      <c r="F1952" s="153"/>
      <c r="G1952" s="24" t="s">
        <v>633</v>
      </c>
      <c r="H1952" s="39">
        <v>144</v>
      </c>
      <c r="I1952" s="40">
        <v>6.69</v>
      </c>
      <c r="J1952" s="40">
        <v>963.36</v>
      </c>
    </row>
    <row r="1953" spans="1:10" x14ac:dyDescent="0.2">
      <c r="A1953" s="41"/>
      <c r="B1953" s="41"/>
      <c r="C1953" s="41"/>
      <c r="D1953" s="41"/>
      <c r="E1953" s="41" t="s">
        <v>1692</v>
      </c>
      <c r="F1953" s="46">
        <v>5131.5200000000004</v>
      </c>
      <c r="G1953" s="41" t="s">
        <v>1693</v>
      </c>
      <c r="H1953" s="46">
        <v>0</v>
      </c>
      <c r="I1953" s="41" t="s">
        <v>1694</v>
      </c>
      <c r="J1953" s="46">
        <v>5131.5200000000004</v>
      </c>
    </row>
    <row r="1954" spans="1:10" ht="15" thickBot="1" x14ac:dyDescent="0.25">
      <c r="A1954" s="41"/>
      <c r="B1954" s="41"/>
      <c r="C1954" s="41"/>
      <c r="D1954" s="41"/>
      <c r="E1954" s="41" t="s">
        <v>1695</v>
      </c>
      <c r="F1954" s="46">
        <v>7371.02</v>
      </c>
      <c r="G1954" s="41"/>
      <c r="H1954" s="152" t="s">
        <v>1696</v>
      </c>
      <c r="I1954" s="152"/>
      <c r="J1954" s="46">
        <v>35808.629999999997</v>
      </c>
    </row>
    <row r="1955" spans="1:10" ht="0.95" customHeight="1" thickTop="1" x14ac:dyDescent="0.2">
      <c r="A1955" s="42"/>
      <c r="B1955" s="42"/>
      <c r="C1955" s="42"/>
      <c r="D1955" s="42"/>
      <c r="E1955" s="42"/>
      <c r="F1955" s="42"/>
      <c r="G1955" s="42"/>
      <c r="H1955" s="42"/>
      <c r="I1955" s="42"/>
      <c r="J1955" s="42"/>
    </row>
    <row r="1956" spans="1:10" ht="18" customHeight="1" x14ac:dyDescent="0.2">
      <c r="A1956" s="17" t="s">
        <v>794</v>
      </c>
      <c r="B1956" s="16" t="s">
        <v>3</v>
      </c>
      <c r="C1956" s="17" t="s">
        <v>4</v>
      </c>
      <c r="D1956" s="17" t="s">
        <v>5</v>
      </c>
      <c r="E1956" s="151" t="s">
        <v>1547</v>
      </c>
      <c r="F1956" s="151"/>
      <c r="G1956" s="18" t="s">
        <v>6</v>
      </c>
      <c r="H1956" s="16" t="s">
        <v>7</v>
      </c>
      <c r="I1956" s="16" t="s">
        <v>8</v>
      </c>
      <c r="J1956" s="16" t="s">
        <v>10</v>
      </c>
    </row>
    <row r="1957" spans="1:10" ht="24" customHeight="1" x14ac:dyDescent="0.2">
      <c r="A1957" s="32" t="s">
        <v>1626</v>
      </c>
      <c r="B1957" s="33" t="s">
        <v>795</v>
      </c>
      <c r="C1957" s="32" t="s">
        <v>23</v>
      </c>
      <c r="D1957" s="32" t="s">
        <v>796</v>
      </c>
      <c r="E1957" s="154" t="s">
        <v>1585</v>
      </c>
      <c r="F1957" s="154"/>
      <c r="G1957" s="34" t="s">
        <v>37</v>
      </c>
      <c r="H1957" s="35">
        <v>1</v>
      </c>
      <c r="I1957" s="36">
        <v>70.989999999999995</v>
      </c>
      <c r="J1957" s="36">
        <v>70.989999999999995</v>
      </c>
    </row>
    <row r="1958" spans="1:10" ht="24" customHeight="1" x14ac:dyDescent="0.2">
      <c r="A1958" s="20" t="s">
        <v>1627</v>
      </c>
      <c r="B1958" s="19" t="s">
        <v>1662</v>
      </c>
      <c r="C1958" s="20" t="s">
        <v>18</v>
      </c>
      <c r="D1958" s="20" t="s">
        <v>1663</v>
      </c>
      <c r="E1958" s="155" t="s">
        <v>1639</v>
      </c>
      <c r="F1958" s="155"/>
      <c r="G1958" s="21" t="s">
        <v>1640</v>
      </c>
      <c r="H1958" s="37">
        <v>3.6</v>
      </c>
      <c r="I1958" s="38">
        <v>19.72</v>
      </c>
      <c r="J1958" s="38">
        <v>70.989999999999995</v>
      </c>
    </row>
    <row r="1959" spans="1:10" x14ac:dyDescent="0.2">
      <c r="A1959" s="41"/>
      <c r="B1959" s="41"/>
      <c r="C1959" s="41"/>
      <c r="D1959" s="41"/>
      <c r="E1959" s="41" t="s">
        <v>1692</v>
      </c>
      <c r="F1959" s="46">
        <v>49.5</v>
      </c>
      <c r="G1959" s="41" t="s">
        <v>1693</v>
      </c>
      <c r="H1959" s="46">
        <v>0</v>
      </c>
      <c r="I1959" s="41" t="s">
        <v>1694</v>
      </c>
      <c r="J1959" s="46">
        <v>49.5</v>
      </c>
    </row>
    <row r="1960" spans="1:10" ht="15" thickBot="1" x14ac:dyDescent="0.25">
      <c r="A1960" s="41"/>
      <c r="B1960" s="41"/>
      <c r="C1960" s="41"/>
      <c r="D1960" s="41"/>
      <c r="E1960" s="41" t="s">
        <v>1695</v>
      </c>
      <c r="F1960" s="46">
        <v>18.399999999999999</v>
      </c>
      <c r="G1960" s="41"/>
      <c r="H1960" s="152" t="s">
        <v>1696</v>
      </c>
      <c r="I1960" s="152"/>
      <c r="J1960" s="46">
        <v>89.39</v>
      </c>
    </row>
    <row r="1961" spans="1:10" ht="0.95" customHeight="1" thickTop="1" x14ac:dyDescent="0.2">
      <c r="A1961" s="42"/>
      <c r="B1961" s="42"/>
      <c r="C1961" s="42"/>
      <c r="D1961" s="42"/>
      <c r="E1961" s="42"/>
      <c r="F1961" s="42"/>
      <c r="G1961" s="42"/>
      <c r="H1961" s="42"/>
      <c r="I1961" s="42"/>
      <c r="J1961" s="42"/>
    </row>
    <row r="1962" spans="1:10" ht="18" customHeight="1" x14ac:dyDescent="0.2">
      <c r="A1962" s="17" t="s">
        <v>811</v>
      </c>
      <c r="B1962" s="16" t="s">
        <v>3</v>
      </c>
      <c r="C1962" s="17" t="s">
        <v>4</v>
      </c>
      <c r="D1962" s="17" t="s">
        <v>5</v>
      </c>
      <c r="E1962" s="151" t="s">
        <v>1547</v>
      </c>
      <c r="F1962" s="151"/>
      <c r="G1962" s="18" t="s">
        <v>6</v>
      </c>
      <c r="H1962" s="16" t="s">
        <v>7</v>
      </c>
      <c r="I1962" s="16" t="s">
        <v>8</v>
      </c>
      <c r="J1962" s="16" t="s">
        <v>10</v>
      </c>
    </row>
    <row r="1963" spans="1:10" ht="24" customHeight="1" x14ac:dyDescent="0.2">
      <c r="A1963" s="32" t="s">
        <v>1626</v>
      </c>
      <c r="B1963" s="33" t="s">
        <v>815</v>
      </c>
      <c r="C1963" s="32" t="s">
        <v>23</v>
      </c>
      <c r="D1963" s="32" t="s">
        <v>816</v>
      </c>
      <c r="E1963" s="154" t="s">
        <v>1553</v>
      </c>
      <c r="F1963" s="154"/>
      <c r="G1963" s="34" t="s">
        <v>20</v>
      </c>
      <c r="H1963" s="35">
        <v>1</v>
      </c>
      <c r="I1963" s="36">
        <v>23.38</v>
      </c>
      <c r="J1963" s="36">
        <v>23.38</v>
      </c>
    </row>
    <row r="1964" spans="1:10" ht="24" customHeight="1" x14ac:dyDescent="0.2">
      <c r="A1964" s="20" t="s">
        <v>1627</v>
      </c>
      <c r="B1964" s="19" t="s">
        <v>1713</v>
      </c>
      <c r="C1964" s="20" t="s">
        <v>18</v>
      </c>
      <c r="D1964" s="20" t="s">
        <v>1714</v>
      </c>
      <c r="E1964" s="155" t="s">
        <v>1639</v>
      </c>
      <c r="F1964" s="155"/>
      <c r="G1964" s="21" t="s">
        <v>1640</v>
      </c>
      <c r="H1964" s="37">
        <v>0.15</v>
      </c>
      <c r="I1964" s="38">
        <v>24.41</v>
      </c>
      <c r="J1964" s="38">
        <v>3.66</v>
      </c>
    </row>
    <row r="1965" spans="1:10" ht="24" customHeight="1" x14ac:dyDescent="0.2">
      <c r="A1965" s="20" t="s">
        <v>1627</v>
      </c>
      <c r="B1965" s="19" t="s">
        <v>1662</v>
      </c>
      <c r="C1965" s="20" t="s">
        <v>18</v>
      </c>
      <c r="D1965" s="20" t="s">
        <v>1663</v>
      </c>
      <c r="E1965" s="155" t="s">
        <v>1639</v>
      </c>
      <c r="F1965" s="155"/>
      <c r="G1965" s="21" t="s">
        <v>1640</v>
      </c>
      <c r="H1965" s="37">
        <v>1</v>
      </c>
      <c r="I1965" s="38">
        <v>19.72</v>
      </c>
      <c r="J1965" s="38">
        <v>19.72</v>
      </c>
    </row>
    <row r="1966" spans="1:10" x14ac:dyDescent="0.2">
      <c r="A1966" s="41"/>
      <c r="B1966" s="41"/>
      <c r="C1966" s="41"/>
      <c r="D1966" s="41"/>
      <c r="E1966" s="41" t="s">
        <v>1692</v>
      </c>
      <c r="F1966" s="46">
        <v>16.5</v>
      </c>
      <c r="G1966" s="41" t="s">
        <v>1693</v>
      </c>
      <c r="H1966" s="46">
        <v>0</v>
      </c>
      <c r="I1966" s="41" t="s">
        <v>1694</v>
      </c>
      <c r="J1966" s="46">
        <v>16.5</v>
      </c>
    </row>
    <row r="1967" spans="1:10" ht="15" thickBot="1" x14ac:dyDescent="0.25">
      <c r="A1967" s="41"/>
      <c r="B1967" s="41"/>
      <c r="C1967" s="41"/>
      <c r="D1967" s="41"/>
      <c r="E1967" s="41" t="s">
        <v>1695</v>
      </c>
      <c r="F1967" s="46">
        <v>6.06</v>
      </c>
      <c r="G1967" s="41"/>
      <c r="H1967" s="152" t="s">
        <v>1696</v>
      </c>
      <c r="I1967" s="152"/>
      <c r="J1967" s="46">
        <v>29.44</v>
      </c>
    </row>
    <row r="1968" spans="1:10" ht="0.95" customHeight="1" thickTop="1" x14ac:dyDescent="0.2">
      <c r="A1968" s="42"/>
      <c r="B1968" s="42"/>
      <c r="C1968" s="42"/>
      <c r="D1968" s="42"/>
      <c r="E1968" s="42"/>
      <c r="F1968" s="42"/>
      <c r="G1968" s="42"/>
      <c r="H1968" s="42"/>
      <c r="I1968" s="42"/>
      <c r="J1968" s="42"/>
    </row>
    <row r="1969" spans="1:10" ht="18" customHeight="1" x14ac:dyDescent="0.2">
      <c r="A1969" s="17" t="s">
        <v>817</v>
      </c>
      <c r="B1969" s="16" t="s">
        <v>3</v>
      </c>
      <c r="C1969" s="17" t="s">
        <v>4</v>
      </c>
      <c r="D1969" s="17" t="s">
        <v>5</v>
      </c>
      <c r="E1969" s="151" t="s">
        <v>1547</v>
      </c>
      <c r="F1969" s="151"/>
      <c r="G1969" s="18" t="s">
        <v>6</v>
      </c>
      <c r="H1969" s="16" t="s">
        <v>7</v>
      </c>
      <c r="I1969" s="16" t="s">
        <v>8</v>
      </c>
      <c r="J1969" s="16" t="s">
        <v>10</v>
      </c>
    </row>
    <row r="1970" spans="1:10" ht="26.1" customHeight="1" x14ac:dyDescent="0.2">
      <c r="A1970" s="32" t="s">
        <v>1626</v>
      </c>
      <c r="B1970" s="33" t="s">
        <v>3236</v>
      </c>
      <c r="C1970" s="32" t="s">
        <v>23</v>
      </c>
      <c r="D1970" s="32" t="s">
        <v>3237</v>
      </c>
      <c r="E1970" s="154" t="s">
        <v>3267</v>
      </c>
      <c r="F1970" s="154"/>
      <c r="G1970" s="34" t="s">
        <v>20</v>
      </c>
      <c r="H1970" s="35">
        <v>1</v>
      </c>
      <c r="I1970" s="36">
        <v>17.59</v>
      </c>
      <c r="J1970" s="36">
        <v>17.59</v>
      </c>
    </row>
    <row r="1971" spans="1:10" ht="24" customHeight="1" x14ac:dyDescent="0.2">
      <c r="A1971" s="20" t="s">
        <v>1627</v>
      </c>
      <c r="B1971" s="19" t="s">
        <v>3268</v>
      </c>
      <c r="C1971" s="20" t="s">
        <v>18</v>
      </c>
      <c r="D1971" s="20" t="s">
        <v>3269</v>
      </c>
      <c r="E1971" s="155" t="s">
        <v>1639</v>
      </c>
      <c r="F1971" s="155"/>
      <c r="G1971" s="21" t="s">
        <v>1640</v>
      </c>
      <c r="H1971" s="37">
        <v>0.09</v>
      </c>
      <c r="I1971" s="38">
        <v>23.78</v>
      </c>
      <c r="J1971" s="38">
        <v>2.14</v>
      </c>
    </row>
    <row r="1972" spans="1:10" ht="39" customHeight="1" x14ac:dyDescent="0.2">
      <c r="A1972" s="20" t="s">
        <v>1627</v>
      </c>
      <c r="B1972" s="19" t="s">
        <v>3270</v>
      </c>
      <c r="C1972" s="20" t="s">
        <v>18</v>
      </c>
      <c r="D1972" s="20" t="s">
        <v>3271</v>
      </c>
      <c r="E1972" s="155" t="s">
        <v>1706</v>
      </c>
      <c r="F1972" s="155"/>
      <c r="G1972" s="21" t="s">
        <v>1707</v>
      </c>
      <c r="H1972" s="37">
        <v>0.24</v>
      </c>
      <c r="I1972" s="38">
        <v>0.3</v>
      </c>
      <c r="J1972" s="38">
        <v>7.0000000000000007E-2</v>
      </c>
    </row>
    <row r="1973" spans="1:10" ht="39" customHeight="1" x14ac:dyDescent="0.2">
      <c r="A1973" s="20" t="s">
        <v>1627</v>
      </c>
      <c r="B1973" s="19" t="s">
        <v>3272</v>
      </c>
      <c r="C1973" s="20" t="s">
        <v>18</v>
      </c>
      <c r="D1973" s="20" t="s">
        <v>3273</v>
      </c>
      <c r="E1973" s="155" t="s">
        <v>1706</v>
      </c>
      <c r="F1973" s="155"/>
      <c r="G1973" s="21" t="s">
        <v>1712</v>
      </c>
      <c r="H1973" s="37">
        <v>0.08</v>
      </c>
      <c r="I1973" s="38">
        <v>140.5</v>
      </c>
      <c r="J1973" s="38">
        <v>11.24</v>
      </c>
    </row>
    <row r="1974" spans="1:10" ht="24" customHeight="1" x14ac:dyDescent="0.2">
      <c r="A1974" s="20" t="s">
        <v>1627</v>
      </c>
      <c r="B1974" s="19" t="s">
        <v>1662</v>
      </c>
      <c r="C1974" s="20" t="s">
        <v>18</v>
      </c>
      <c r="D1974" s="20" t="s">
        <v>1663</v>
      </c>
      <c r="E1974" s="155" t="s">
        <v>1639</v>
      </c>
      <c r="F1974" s="155"/>
      <c r="G1974" s="21" t="s">
        <v>1640</v>
      </c>
      <c r="H1974" s="37">
        <v>0.21</v>
      </c>
      <c r="I1974" s="38">
        <v>19.72</v>
      </c>
      <c r="J1974" s="38">
        <v>4.1399999999999997</v>
      </c>
    </row>
    <row r="1975" spans="1:10" x14ac:dyDescent="0.2">
      <c r="A1975" s="41"/>
      <c r="B1975" s="41"/>
      <c r="C1975" s="41"/>
      <c r="D1975" s="41"/>
      <c r="E1975" s="41" t="s">
        <v>1692</v>
      </c>
      <c r="F1975" s="46">
        <v>4.49</v>
      </c>
      <c r="G1975" s="41" t="s">
        <v>1693</v>
      </c>
      <c r="H1975" s="46">
        <v>0</v>
      </c>
      <c r="I1975" s="41" t="s">
        <v>1694</v>
      </c>
      <c r="J1975" s="46">
        <v>4.49</v>
      </c>
    </row>
    <row r="1976" spans="1:10" ht="15" thickBot="1" x14ac:dyDescent="0.25">
      <c r="A1976" s="41"/>
      <c r="B1976" s="41"/>
      <c r="C1976" s="41"/>
      <c r="D1976" s="41"/>
      <c r="E1976" s="41" t="s">
        <v>1695</v>
      </c>
      <c r="F1976" s="46">
        <v>4.55</v>
      </c>
      <c r="G1976" s="41"/>
      <c r="H1976" s="152" t="s">
        <v>1696</v>
      </c>
      <c r="I1976" s="152"/>
      <c r="J1976" s="46">
        <v>22.14</v>
      </c>
    </row>
    <row r="1977" spans="1:10" ht="0.95" customHeight="1" thickTop="1" x14ac:dyDescent="0.2">
      <c r="A1977" s="42"/>
      <c r="B1977" s="42"/>
      <c r="C1977" s="42"/>
      <c r="D1977" s="42"/>
      <c r="E1977" s="42"/>
      <c r="F1977" s="42"/>
      <c r="G1977" s="42"/>
      <c r="H1977" s="42"/>
      <c r="I1977" s="42"/>
      <c r="J1977" s="42"/>
    </row>
    <row r="1978" spans="1:10" ht="18" customHeight="1" x14ac:dyDescent="0.2">
      <c r="A1978" s="17" t="s">
        <v>820</v>
      </c>
      <c r="B1978" s="16" t="s">
        <v>3</v>
      </c>
      <c r="C1978" s="17" t="s">
        <v>4</v>
      </c>
      <c r="D1978" s="17" t="s">
        <v>5</v>
      </c>
      <c r="E1978" s="151" t="s">
        <v>1547</v>
      </c>
      <c r="F1978" s="151"/>
      <c r="G1978" s="18" t="s">
        <v>6</v>
      </c>
      <c r="H1978" s="16" t="s">
        <v>7</v>
      </c>
      <c r="I1978" s="16" t="s">
        <v>8</v>
      </c>
      <c r="J1978" s="16" t="s">
        <v>10</v>
      </c>
    </row>
    <row r="1979" spans="1:10" ht="24" customHeight="1" x14ac:dyDescent="0.2">
      <c r="A1979" s="32" t="s">
        <v>1626</v>
      </c>
      <c r="B1979" s="33" t="s">
        <v>822</v>
      </c>
      <c r="C1979" s="32" t="s">
        <v>23</v>
      </c>
      <c r="D1979" s="32" t="s">
        <v>823</v>
      </c>
      <c r="E1979" s="154">
        <v>4.21</v>
      </c>
      <c r="F1979" s="154"/>
      <c r="G1979" s="34" t="s">
        <v>25</v>
      </c>
      <c r="H1979" s="35">
        <v>1</v>
      </c>
      <c r="I1979" s="36">
        <v>221.05</v>
      </c>
      <c r="J1979" s="36">
        <v>221.05</v>
      </c>
    </row>
    <row r="1980" spans="1:10" ht="26.1" customHeight="1" x14ac:dyDescent="0.2">
      <c r="A1980" s="20" t="s">
        <v>1627</v>
      </c>
      <c r="B1980" s="19" t="s">
        <v>1940</v>
      </c>
      <c r="C1980" s="20" t="s">
        <v>18</v>
      </c>
      <c r="D1980" s="20" t="s">
        <v>1941</v>
      </c>
      <c r="E1980" s="155" t="s">
        <v>1639</v>
      </c>
      <c r="F1980" s="155"/>
      <c r="G1980" s="21" t="s">
        <v>1640</v>
      </c>
      <c r="H1980" s="37">
        <v>4</v>
      </c>
      <c r="I1980" s="38">
        <v>21.05</v>
      </c>
      <c r="J1980" s="38">
        <v>84.2</v>
      </c>
    </row>
    <row r="1981" spans="1:10" ht="24" customHeight="1" x14ac:dyDescent="0.2">
      <c r="A1981" s="20" t="s">
        <v>1627</v>
      </c>
      <c r="B1981" s="19" t="s">
        <v>1708</v>
      </c>
      <c r="C1981" s="20" t="s">
        <v>18</v>
      </c>
      <c r="D1981" s="20" t="s">
        <v>1709</v>
      </c>
      <c r="E1981" s="155" t="s">
        <v>1639</v>
      </c>
      <c r="F1981" s="155"/>
      <c r="G1981" s="21" t="s">
        <v>1640</v>
      </c>
      <c r="H1981" s="37">
        <v>2</v>
      </c>
      <c r="I1981" s="38">
        <v>29.64</v>
      </c>
      <c r="J1981" s="38">
        <v>59.28</v>
      </c>
    </row>
    <row r="1982" spans="1:10" ht="65.099999999999994" customHeight="1" x14ac:dyDescent="0.2">
      <c r="A1982" s="20" t="s">
        <v>1627</v>
      </c>
      <c r="B1982" s="19" t="s">
        <v>2016</v>
      </c>
      <c r="C1982" s="20" t="s">
        <v>18</v>
      </c>
      <c r="D1982" s="20" t="s">
        <v>2017</v>
      </c>
      <c r="E1982" s="155" t="s">
        <v>2018</v>
      </c>
      <c r="F1982" s="155"/>
      <c r="G1982" s="21" t="s">
        <v>1640</v>
      </c>
      <c r="H1982" s="37">
        <v>0.5</v>
      </c>
      <c r="I1982" s="38">
        <v>155.13999999999999</v>
      </c>
      <c r="J1982" s="38">
        <v>77.569999999999993</v>
      </c>
    </row>
    <row r="1983" spans="1:10" x14ac:dyDescent="0.2">
      <c r="A1983" s="41"/>
      <c r="B1983" s="41"/>
      <c r="C1983" s="41"/>
      <c r="D1983" s="41"/>
      <c r="E1983" s="41" t="s">
        <v>1692</v>
      </c>
      <c r="F1983" s="46">
        <v>106.94</v>
      </c>
      <c r="G1983" s="41" t="s">
        <v>1693</v>
      </c>
      <c r="H1983" s="46">
        <v>0</v>
      </c>
      <c r="I1983" s="41" t="s">
        <v>1694</v>
      </c>
      <c r="J1983" s="46">
        <v>106.94</v>
      </c>
    </row>
    <row r="1984" spans="1:10" ht="15" thickBot="1" x14ac:dyDescent="0.25">
      <c r="A1984" s="41"/>
      <c r="B1984" s="41"/>
      <c r="C1984" s="41"/>
      <c r="D1984" s="41"/>
      <c r="E1984" s="41" t="s">
        <v>1695</v>
      </c>
      <c r="F1984" s="46">
        <v>57.29</v>
      </c>
      <c r="G1984" s="41"/>
      <c r="H1984" s="152" t="s">
        <v>1696</v>
      </c>
      <c r="I1984" s="152"/>
      <c r="J1984" s="46">
        <v>278.33999999999997</v>
      </c>
    </row>
    <row r="1985" spans="1:10" ht="0.95" customHeight="1" thickTop="1" x14ac:dyDescent="0.2">
      <c r="A1985" s="42"/>
      <c r="B1985" s="42"/>
      <c r="C1985" s="42"/>
      <c r="D1985" s="42"/>
      <c r="E1985" s="42"/>
      <c r="F1985" s="42"/>
      <c r="G1985" s="42"/>
      <c r="H1985" s="42"/>
      <c r="I1985" s="42"/>
      <c r="J1985" s="42"/>
    </row>
    <row r="1986" spans="1:10" ht="18" customHeight="1" x14ac:dyDescent="0.2">
      <c r="A1986" s="17" t="s">
        <v>821</v>
      </c>
      <c r="B1986" s="16" t="s">
        <v>3</v>
      </c>
      <c r="C1986" s="17" t="s">
        <v>4</v>
      </c>
      <c r="D1986" s="17" t="s">
        <v>5</v>
      </c>
      <c r="E1986" s="151" t="s">
        <v>1547</v>
      </c>
      <c r="F1986" s="151"/>
      <c r="G1986" s="18" t="s">
        <v>6</v>
      </c>
      <c r="H1986" s="16" t="s">
        <v>7</v>
      </c>
      <c r="I1986" s="16" t="s">
        <v>8</v>
      </c>
      <c r="J1986" s="16" t="s">
        <v>10</v>
      </c>
    </row>
    <row r="1987" spans="1:10" ht="24" customHeight="1" x14ac:dyDescent="0.2">
      <c r="A1987" s="32" t="s">
        <v>1626</v>
      </c>
      <c r="B1987" s="33" t="s">
        <v>825</v>
      </c>
      <c r="C1987" s="32" t="s">
        <v>23</v>
      </c>
      <c r="D1987" s="32" t="s">
        <v>826</v>
      </c>
      <c r="E1987" s="154" t="s">
        <v>1553</v>
      </c>
      <c r="F1987" s="154"/>
      <c r="G1987" s="34" t="s">
        <v>25</v>
      </c>
      <c r="H1987" s="35">
        <v>1</v>
      </c>
      <c r="I1987" s="36">
        <v>22.06</v>
      </c>
      <c r="J1987" s="36">
        <v>22.06</v>
      </c>
    </row>
    <row r="1988" spans="1:10" ht="24" customHeight="1" x14ac:dyDescent="0.2">
      <c r="A1988" s="20" t="s">
        <v>1627</v>
      </c>
      <c r="B1988" s="19" t="s">
        <v>1662</v>
      </c>
      <c r="C1988" s="20" t="s">
        <v>18</v>
      </c>
      <c r="D1988" s="20" t="s">
        <v>1663</v>
      </c>
      <c r="E1988" s="155" t="s">
        <v>1639</v>
      </c>
      <c r="F1988" s="155"/>
      <c r="G1988" s="21" t="s">
        <v>1640</v>
      </c>
      <c r="H1988" s="37">
        <v>0.5</v>
      </c>
      <c r="I1988" s="38">
        <v>19.72</v>
      </c>
      <c r="J1988" s="38">
        <v>9.86</v>
      </c>
    </row>
    <row r="1989" spans="1:10" ht="24" customHeight="1" x14ac:dyDescent="0.2">
      <c r="A1989" s="20" t="s">
        <v>1627</v>
      </c>
      <c r="B1989" s="19" t="s">
        <v>1713</v>
      </c>
      <c r="C1989" s="20" t="s">
        <v>18</v>
      </c>
      <c r="D1989" s="20" t="s">
        <v>1714</v>
      </c>
      <c r="E1989" s="155" t="s">
        <v>1639</v>
      </c>
      <c r="F1989" s="155"/>
      <c r="G1989" s="21" t="s">
        <v>1640</v>
      </c>
      <c r="H1989" s="37">
        <v>0.5</v>
      </c>
      <c r="I1989" s="38">
        <v>24.41</v>
      </c>
      <c r="J1989" s="38">
        <v>12.2</v>
      </c>
    </row>
    <row r="1990" spans="1:10" x14ac:dyDescent="0.2">
      <c r="A1990" s="41"/>
      <c r="B1990" s="41"/>
      <c r="C1990" s="41"/>
      <c r="D1990" s="41"/>
      <c r="E1990" s="41" t="s">
        <v>1692</v>
      </c>
      <c r="F1990" s="46">
        <v>16.04</v>
      </c>
      <c r="G1990" s="41" t="s">
        <v>1693</v>
      </c>
      <c r="H1990" s="46">
        <v>0</v>
      </c>
      <c r="I1990" s="41" t="s">
        <v>1694</v>
      </c>
      <c r="J1990" s="46">
        <v>16.04</v>
      </c>
    </row>
    <row r="1991" spans="1:10" ht="15" thickBot="1" x14ac:dyDescent="0.25">
      <c r="A1991" s="41"/>
      <c r="B1991" s="41"/>
      <c r="C1991" s="41"/>
      <c r="D1991" s="41"/>
      <c r="E1991" s="41" t="s">
        <v>1695</v>
      </c>
      <c r="F1991" s="46">
        <v>5.71</v>
      </c>
      <c r="G1991" s="41"/>
      <c r="H1991" s="152" t="s">
        <v>1696</v>
      </c>
      <c r="I1991" s="152"/>
      <c r="J1991" s="46">
        <v>27.77</v>
      </c>
    </row>
    <row r="1992" spans="1:10" ht="0.95" customHeight="1" thickTop="1" x14ac:dyDescent="0.2">
      <c r="A1992" s="42"/>
      <c r="B1992" s="42"/>
      <c r="C1992" s="42"/>
      <c r="D1992" s="42"/>
      <c r="E1992" s="42"/>
      <c r="F1992" s="42"/>
      <c r="G1992" s="42"/>
      <c r="H1992" s="42"/>
      <c r="I1992" s="42"/>
      <c r="J1992" s="42"/>
    </row>
    <row r="1993" spans="1:10" ht="18" customHeight="1" x14ac:dyDescent="0.2">
      <c r="A1993" s="17" t="s">
        <v>824</v>
      </c>
      <c r="B1993" s="16" t="s">
        <v>3</v>
      </c>
      <c r="C1993" s="17" t="s">
        <v>4</v>
      </c>
      <c r="D1993" s="17" t="s">
        <v>5</v>
      </c>
      <c r="E1993" s="151" t="s">
        <v>1547</v>
      </c>
      <c r="F1993" s="151"/>
      <c r="G1993" s="18" t="s">
        <v>6</v>
      </c>
      <c r="H1993" s="16" t="s">
        <v>7</v>
      </c>
      <c r="I1993" s="16" t="s">
        <v>8</v>
      </c>
      <c r="J1993" s="16" t="s">
        <v>10</v>
      </c>
    </row>
    <row r="1994" spans="1:10" ht="26.1" customHeight="1" x14ac:dyDescent="0.2">
      <c r="A1994" s="32" t="s">
        <v>1626</v>
      </c>
      <c r="B1994" s="33" t="s">
        <v>828</v>
      </c>
      <c r="C1994" s="32" t="s">
        <v>23</v>
      </c>
      <c r="D1994" s="32" t="s">
        <v>829</v>
      </c>
      <c r="E1994" s="154" t="s">
        <v>1553</v>
      </c>
      <c r="F1994" s="154"/>
      <c r="G1994" s="34" t="s">
        <v>20</v>
      </c>
      <c r="H1994" s="35">
        <v>1</v>
      </c>
      <c r="I1994" s="36">
        <v>19.149999999999999</v>
      </c>
      <c r="J1994" s="36">
        <v>19.149999999999999</v>
      </c>
    </row>
    <row r="1995" spans="1:10" ht="24" customHeight="1" x14ac:dyDescent="0.2">
      <c r="A1995" s="20" t="s">
        <v>1627</v>
      </c>
      <c r="B1995" s="19" t="s">
        <v>1713</v>
      </c>
      <c r="C1995" s="20" t="s">
        <v>18</v>
      </c>
      <c r="D1995" s="20" t="s">
        <v>1714</v>
      </c>
      <c r="E1995" s="155" t="s">
        <v>1639</v>
      </c>
      <c r="F1995" s="155"/>
      <c r="G1995" s="21" t="s">
        <v>1640</v>
      </c>
      <c r="H1995" s="37">
        <v>0.3</v>
      </c>
      <c r="I1995" s="38">
        <v>24.41</v>
      </c>
      <c r="J1995" s="38">
        <v>7.32</v>
      </c>
    </row>
    <row r="1996" spans="1:10" ht="24" customHeight="1" x14ac:dyDescent="0.2">
      <c r="A1996" s="20" t="s">
        <v>1627</v>
      </c>
      <c r="B1996" s="19" t="s">
        <v>1662</v>
      </c>
      <c r="C1996" s="20" t="s">
        <v>18</v>
      </c>
      <c r="D1996" s="20" t="s">
        <v>1663</v>
      </c>
      <c r="E1996" s="155" t="s">
        <v>1639</v>
      </c>
      <c r="F1996" s="155"/>
      <c r="G1996" s="21" t="s">
        <v>1640</v>
      </c>
      <c r="H1996" s="37">
        <v>0.6</v>
      </c>
      <c r="I1996" s="38">
        <v>19.72</v>
      </c>
      <c r="J1996" s="38">
        <v>11.83</v>
      </c>
    </row>
    <row r="1997" spans="1:10" x14ac:dyDescent="0.2">
      <c r="A1997" s="41"/>
      <c r="B1997" s="41"/>
      <c r="C1997" s="41"/>
      <c r="D1997" s="41"/>
      <c r="E1997" s="41" t="s">
        <v>1692</v>
      </c>
      <c r="F1997" s="46">
        <v>13.75</v>
      </c>
      <c r="G1997" s="41" t="s">
        <v>1693</v>
      </c>
      <c r="H1997" s="46">
        <v>0</v>
      </c>
      <c r="I1997" s="41" t="s">
        <v>1694</v>
      </c>
      <c r="J1997" s="46">
        <v>13.75</v>
      </c>
    </row>
    <row r="1998" spans="1:10" ht="15" thickBot="1" x14ac:dyDescent="0.25">
      <c r="A1998" s="41"/>
      <c r="B1998" s="41"/>
      <c r="C1998" s="41"/>
      <c r="D1998" s="41"/>
      <c r="E1998" s="41" t="s">
        <v>1695</v>
      </c>
      <c r="F1998" s="46">
        <v>4.96</v>
      </c>
      <c r="G1998" s="41"/>
      <c r="H1998" s="152" t="s">
        <v>1696</v>
      </c>
      <c r="I1998" s="152"/>
      <c r="J1998" s="46">
        <v>24.11</v>
      </c>
    </row>
    <row r="1999" spans="1:10" ht="0.95" customHeight="1" thickTop="1" x14ac:dyDescent="0.2">
      <c r="A1999" s="42"/>
      <c r="B1999" s="42"/>
      <c r="C1999" s="42"/>
      <c r="D1999" s="42"/>
      <c r="E1999" s="42"/>
      <c r="F1999" s="42"/>
      <c r="G1999" s="42"/>
      <c r="H1999" s="42"/>
      <c r="I1999" s="42"/>
      <c r="J1999" s="42"/>
    </row>
    <row r="2000" spans="1:10" ht="18" customHeight="1" x14ac:dyDescent="0.2">
      <c r="A2000" s="17" t="s">
        <v>827</v>
      </c>
      <c r="B2000" s="16" t="s">
        <v>3</v>
      </c>
      <c r="C2000" s="17" t="s">
        <v>4</v>
      </c>
      <c r="D2000" s="17" t="s">
        <v>5</v>
      </c>
      <c r="E2000" s="151" t="s">
        <v>1547</v>
      </c>
      <c r="F2000" s="151"/>
      <c r="G2000" s="18" t="s">
        <v>6</v>
      </c>
      <c r="H2000" s="16" t="s">
        <v>7</v>
      </c>
      <c r="I2000" s="16" t="s">
        <v>8</v>
      </c>
      <c r="J2000" s="16" t="s">
        <v>10</v>
      </c>
    </row>
    <row r="2001" spans="1:10" ht="24" customHeight="1" x14ac:dyDescent="0.2">
      <c r="A2001" s="32" t="s">
        <v>1626</v>
      </c>
      <c r="B2001" s="33" t="s">
        <v>831</v>
      </c>
      <c r="C2001" s="32" t="s">
        <v>23</v>
      </c>
      <c r="D2001" s="32" t="s">
        <v>832</v>
      </c>
      <c r="E2001" s="154" t="s">
        <v>1553</v>
      </c>
      <c r="F2001" s="154"/>
      <c r="G2001" s="34" t="s">
        <v>20</v>
      </c>
      <c r="H2001" s="35">
        <v>1</v>
      </c>
      <c r="I2001" s="36">
        <v>22.88</v>
      </c>
      <c r="J2001" s="36">
        <v>22.88</v>
      </c>
    </row>
    <row r="2002" spans="1:10" ht="24" customHeight="1" x14ac:dyDescent="0.2">
      <c r="A2002" s="20" t="s">
        <v>1627</v>
      </c>
      <c r="B2002" s="19" t="s">
        <v>1662</v>
      </c>
      <c r="C2002" s="20" t="s">
        <v>18</v>
      </c>
      <c r="D2002" s="20" t="s">
        <v>1663</v>
      </c>
      <c r="E2002" s="155" t="s">
        <v>1639</v>
      </c>
      <c r="F2002" s="155"/>
      <c r="G2002" s="21" t="s">
        <v>1640</v>
      </c>
      <c r="H2002" s="37">
        <v>0.5</v>
      </c>
      <c r="I2002" s="38">
        <v>19.72</v>
      </c>
      <c r="J2002" s="38">
        <v>9.86</v>
      </c>
    </row>
    <row r="2003" spans="1:10" ht="24" customHeight="1" x14ac:dyDescent="0.2">
      <c r="A2003" s="20" t="s">
        <v>1627</v>
      </c>
      <c r="B2003" s="19" t="s">
        <v>1740</v>
      </c>
      <c r="C2003" s="20" t="s">
        <v>18</v>
      </c>
      <c r="D2003" s="20" t="s">
        <v>1741</v>
      </c>
      <c r="E2003" s="155" t="s">
        <v>1639</v>
      </c>
      <c r="F2003" s="155"/>
      <c r="G2003" s="21" t="s">
        <v>1640</v>
      </c>
      <c r="H2003" s="37">
        <v>0.5</v>
      </c>
      <c r="I2003" s="38">
        <v>26.04</v>
      </c>
      <c r="J2003" s="38">
        <v>13.02</v>
      </c>
    </row>
    <row r="2004" spans="1:10" x14ac:dyDescent="0.2">
      <c r="A2004" s="41"/>
      <c r="B2004" s="41"/>
      <c r="C2004" s="41"/>
      <c r="D2004" s="41"/>
      <c r="E2004" s="41" t="s">
        <v>1692</v>
      </c>
      <c r="F2004" s="46">
        <v>16.86</v>
      </c>
      <c r="G2004" s="41" t="s">
        <v>1693</v>
      </c>
      <c r="H2004" s="46">
        <v>0</v>
      </c>
      <c r="I2004" s="41" t="s">
        <v>1694</v>
      </c>
      <c r="J2004" s="46">
        <v>16.86</v>
      </c>
    </row>
    <row r="2005" spans="1:10" ht="15" thickBot="1" x14ac:dyDescent="0.25">
      <c r="A2005" s="41"/>
      <c r="B2005" s="41"/>
      <c r="C2005" s="41"/>
      <c r="D2005" s="41"/>
      <c r="E2005" s="41" t="s">
        <v>1695</v>
      </c>
      <c r="F2005" s="46">
        <v>5.93</v>
      </c>
      <c r="G2005" s="41"/>
      <c r="H2005" s="152" t="s">
        <v>1696</v>
      </c>
      <c r="I2005" s="152"/>
      <c r="J2005" s="46">
        <v>28.81</v>
      </c>
    </row>
    <row r="2006" spans="1:10" ht="0.95" customHeight="1" thickTop="1" x14ac:dyDescent="0.2">
      <c r="A2006" s="42"/>
      <c r="B2006" s="42"/>
      <c r="C2006" s="42"/>
      <c r="D2006" s="42"/>
      <c r="E2006" s="42"/>
      <c r="F2006" s="42"/>
      <c r="G2006" s="42"/>
      <c r="H2006" s="42"/>
      <c r="I2006" s="42"/>
      <c r="J2006" s="42"/>
    </row>
    <row r="2007" spans="1:10" ht="18" customHeight="1" x14ac:dyDescent="0.2">
      <c r="A2007" s="17" t="s">
        <v>830</v>
      </c>
      <c r="B2007" s="16" t="s">
        <v>3</v>
      </c>
      <c r="C2007" s="17" t="s">
        <v>4</v>
      </c>
      <c r="D2007" s="17" t="s">
        <v>5</v>
      </c>
      <c r="E2007" s="151" t="s">
        <v>1547</v>
      </c>
      <c r="F2007" s="151"/>
      <c r="G2007" s="18" t="s">
        <v>6</v>
      </c>
      <c r="H2007" s="16" t="s">
        <v>7</v>
      </c>
      <c r="I2007" s="16" t="s">
        <v>8</v>
      </c>
      <c r="J2007" s="16" t="s">
        <v>10</v>
      </c>
    </row>
    <row r="2008" spans="1:10" ht="24" customHeight="1" x14ac:dyDescent="0.2">
      <c r="A2008" s="32" t="s">
        <v>1626</v>
      </c>
      <c r="B2008" s="33" t="s">
        <v>834</v>
      </c>
      <c r="C2008" s="32" t="s">
        <v>23</v>
      </c>
      <c r="D2008" s="32" t="s">
        <v>835</v>
      </c>
      <c r="E2008" s="154" t="s">
        <v>1553</v>
      </c>
      <c r="F2008" s="154"/>
      <c r="G2008" s="34" t="s">
        <v>20</v>
      </c>
      <c r="H2008" s="35">
        <v>1</v>
      </c>
      <c r="I2008" s="36">
        <v>22.88</v>
      </c>
      <c r="J2008" s="36">
        <v>22.88</v>
      </c>
    </row>
    <row r="2009" spans="1:10" ht="24" customHeight="1" x14ac:dyDescent="0.2">
      <c r="A2009" s="20" t="s">
        <v>1627</v>
      </c>
      <c r="B2009" s="19" t="s">
        <v>1662</v>
      </c>
      <c r="C2009" s="20" t="s">
        <v>18</v>
      </c>
      <c r="D2009" s="20" t="s">
        <v>1663</v>
      </c>
      <c r="E2009" s="155" t="s">
        <v>1639</v>
      </c>
      <c r="F2009" s="155"/>
      <c r="G2009" s="21" t="s">
        <v>1640</v>
      </c>
      <c r="H2009" s="37">
        <v>0.5</v>
      </c>
      <c r="I2009" s="38">
        <v>19.72</v>
      </c>
      <c r="J2009" s="38">
        <v>9.86</v>
      </c>
    </row>
    <row r="2010" spans="1:10" ht="24" customHeight="1" x14ac:dyDescent="0.2">
      <c r="A2010" s="20" t="s">
        <v>1627</v>
      </c>
      <c r="B2010" s="19" t="s">
        <v>1740</v>
      </c>
      <c r="C2010" s="20" t="s">
        <v>18</v>
      </c>
      <c r="D2010" s="20" t="s">
        <v>1741</v>
      </c>
      <c r="E2010" s="155" t="s">
        <v>1639</v>
      </c>
      <c r="F2010" s="155"/>
      <c r="G2010" s="21" t="s">
        <v>1640</v>
      </c>
      <c r="H2010" s="37">
        <v>0.5</v>
      </c>
      <c r="I2010" s="38">
        <v>26.04</v>
      </c>
      <c r="J2010" s="38">
        <v>13.02</v>
      </c>
    </row>
    <row r="2011" spans="1:10" x14ac:dyDescent="0.2">
      <c r="A2011" s="41"/>
      <c r="B2011" s="41"/>
      <c r="C2011" s="41"/>
      <c r="D2011" s="41"/>
      <c r="E2011" s="41" t="s">
        <v>1692</v>
      </c>
      <c r="F2011" s="46">
        <v>16.86</v>
      </c>
      <c r="G2011" s="41" t="s">
        <v>1693</v>
      </c>
      <c r="H2011" s="46">
        <v>0</v>
      </c>
      <c r="I2011" s="41" t="s">
        <v>1694</v>
      </c>
      <c r="J2011" s="46">
        <v>16.86</v>
      </c>
    </row>
    <row r="2012" spans="1:10" ht="15" thickBot="1" x14ac:dyDescent="0.25">
      <c r="A2012" s="41"/>
      <c r="B2012" s="41"/>
      <c r="C2012" s="41"/>
      <c r="D2012" s="41"/>
      <c r="E2012" s="41" t="s">
        <v>1695</v>
      </c>
      <c r="F2012" s="46">
        <v>5.93</v>
      </c>
      <c r="G2012" s="41"/>
      <c r="H2012" s="152" t="s">
        <v>1696</v>
      </c>
      <c r="I2012" s="152"/>
      <c r="J2012" s="46">
        <v>28.81</v>
      </c>
    </row>
    <row r="2013" spans="1:10" ht="0.95" customHeight="1" thickTop="1" x14ac:dyDescent="0.2">
      <c r="A2013" s="42"/>
      <c r="B2013" s="42"/>
      <c r="C2013" s="42"/>
      <c r="D2013" s="42"/>
      <c r="E2013" s="42"/>
      <c r="F2013" s="42"/>
      <c r="G2013" s="42"/>
      <c r="H2013" s="42"/>
      <c r="I2013" s="42"/>
      <c r="J2013" s="42"/>
    </row>
    <row r="2014" spans="1:10" ht="18" customHeight="1" x14ac:dyDescent="0.2">
      <c r="A2014" s="17" t="s">
        <v>866</v>
      </c>
      <c r="B2014" s="16" t="s">
        <v>3</v>
      </c>
      <c r="C2014" s="17" t="s">
        <v>4</v>
      </c>
      <c r="D2014" s="17" t="s">
        <v>5</v>
      </c>
      <c r="E2014" s="151" t="s">
        <v>1547</v>
      </c>
      <c r="F2014" s="151"/>
      <c r="G2014" s="18" t="s">
        <v>6</v>
      </c>
      <c r="H2014" s="16" t="s">
        <v>7</v>
      </c>
      <c r="I2014" s="16" t="s">
        <v>8</v>
      </c>
      <c r="J2014" s="16" t="s">
        <v>10</v>
      </c>
    </row>
    <row r="2015" spans="1:10" ht="39" customHeight="1" x14ac:dyDescent="0.2">
      <c r="A2015" s="32" t="s">
        <v>1626</v>
      </c>
      <c r="B2015" s="33" t="s">
        <v>867</v>
      </c>
      <c r="C2015" s="32" t="s">
        <v>23</v>
      </c>
      <c r="D2015" s="32" t="s">
        <v>868</v>
      </c>
      <c r="E2015" s="154" t="s">
        <v>1564</v>
      </c>
      <c r="F2015" s="154"/>
      <c r="G2015" s="34" t="s">
        <v>869</v>
      </c>
      <c r="H2015" s="35">
        <v>1</v>
      </c>
      <c r="I2015" s="36">
        <v>693.88</v>
      </c>
      <c r="J2015" s="36">
        <v>693.88</v>
      </c>
    </row>
    <row r="2016" spans="1:10" ht="24" customHeight="1" x14ac:dyDescent="0.2">
      <c r="A2016" s="20" t="s">
        <v>1627</v>
      </c>
      <c r="B2016" s="19" t="s">
        <v>1662</v>
      </c>
      <c r="C2016" s="20" t="s">
        <v>18</v>
      </c>
      <c r="D2016" s="20" t="s">
        <v>1663</v>
      </c>
      <c r="E2016" s="155" t="s">
        <v>1639</v>
      </c>
      <c r="F2016" s="155"/>
      <c r="G2016" s="21" t="s">
        <v>1640</v>
      </c>
      <c r="H2016" s="37">
        <v>0.82599999999999996</v>
      </c>
      <c r="I2016" s="38">
        <v>19.72</v>
      </c>
      <c r="J2016" s="38">
        <v>16.28</v>
      </c>
    </row>
    <row r="2017" spans="1:10" ht="24" customHeight="1" x14ac:dyDescent="0.2">
      <c r="A2017" s="20" t="s">
        <v>1627</v>
      </c>
      <c r="B2017" s="19" t="s">
        <v>1713</v>
      </c>
      <c r="C2017" s="20" t="s">
        <v>18</v>
      </c>
      <c r="D2017" s="20" t="s">
        <v>1714</v>
      </c>
      <c r="E2017" s="155" t="s">
        <v>1639</v>
      </c>
      <c r="F2017" s="155"/>
      <c r="G2017" s="21" t="s">
        <v>1640</v>
      </c>
      <c r="H2017" s="37">
        <v>0.753</v>
      </c>
      <c r="I2017" s="38">
        <v>24.41</v>
      </c>
      <c r="J2017" s="38">
        <v>18.38</v>
      </c>
    </row>
    <row r="2018" spans="1:10" ht="39" customHeight="1" x14ac:dyDescent="0.2">
      <c r="A2018" s="20" t="s">
        <v>1627</v>
      </c>
      <c r="B2018" s="19" t="s">
        <v>2019</v>
      </c>
      <c r="C2018" s="20" t="s">
        <v>18</v>
      </c>
      <c r="D2018" s="20" t="s">
        <v>2020</v>
      </c>
      <c r="E2018" s="155" t="s">
        <v>1706</v>
      </c>
      <c r="F2018" s="155"/>
      <c r="G2018" s="21" t="s">
        <v>1712</v>
      </c>
      <c r="H2018" s="37">
        <v>0.12</v>
      </c>
      <c r="I2018" s="38">
        <v>1.44</v>
      </c>
      <c r="J2018" s="38">
        <v>0.17</v>
      </c>
    </row>
    <row r="2019" spans="1:10" ht="24" customHeight="1" x14ac:dyDescent="0.2">
      <c r="A2019" s="20" t="s">
        <v>1627</v>
      </c>
      <c r="B2019" s="19" t="s">
        <v>1637</v>
      </c>
      <c r="C2019" s="20" t="s">
        <v>18</v>
      </c>
      <c r="D2019" s="20" t="s">
        <v>1638</v>
      </c>
      <c r="E2019" s="155" t="s">
        <v>1639</v>
      </c>
      <c r="F2019" s="155"/>
      <c r="G2019" s="21" t="s">
        <v>1640</v>
      </c>
      <c r="H2019" s="37">
        <v>0.125</v>
      </c>
      <c r="I2019" s="38">
        <v>24.01</v>
      </c>
      <c r="J2019" s="38">
        <v>3</v>
      </c>
    </row>
    <row r="2020" spans="1:10" ht="39" customHeight="1" x14ac:dyDescent="0.2">
      <c r="A2020" s="20" t="s">
        <v>1627</v>
      </c>
      <c r="B2020" s="19" t="s">
        <v>1988</v>
      </c>
      <c r="C2020" s="20" t="s">
        <v>18</v>
      </c>
      <c r="D2020" s="20" t="s">
        <v>1989</v>
      </c>
      <c r="E2020" s="155" t="s">
        <v>1706</v>
      </c>
      <c r="F2020" s="155"/>
      <c r="G2020" s="21" t="s">
        <v>1707</v>
      </c>
      <c r="H2020" s="37">
        <v>0.13100000000000001</v>
      </c>
      <c r="I2020" s="38">
        <v>0.56000000000000005</v>
      </c>
      <c r="J2020" s="38">
        <v>7.0000000000000007E-2</v>
      </c>
    </row>
    <row r="2021" spans="1:10" ht="51.95" customHeight="1" x14ac:dyDescent="0.2">
      <c r="A2021" s="23" t="s">
        <v>1676</v>
      </c>
      <c r="B2021" s="22" t="s">
        <v>2021</v>
      </c>
      <c r="C2021" s="23" t="s">
        <v>18</v>
      </c>
      <c r="D2021" s="23" t="s">
        <v>2022</v>
      </c>
      <c r="E2021" s="153" t="s">
        <v>1679</v>
      </c>
      <c r="F2021" s="153"/>
      <c r="G2021" s="24" t="s">
        <v>37</v>
      </c>
      <c r="H2021" s="39">
        <v>1.103</v>
      </c>
      <c r="I2021" s="40">
        <v>594.73</v>
      </c>
      <c r="J2021" s="40">
        <v>655.98</v>
      </c>
    </row>
    <row r="2022" spans="1:10" x14ac:dyDescent="0.2">
      <c r="A2022" s="41"/>
      <c r="B2022" s="41"/>
      <c r="C2022" s="41"/>
      <c r="D2022" s="41"/>
      <c r="E2022" s="41" t="s">
        <v>1692</v>
      </c>
      <c r="F2022" s="46">
        <v>27.43</v>
      </c>
      <c r="G2022" s="41" t="s">
        <v>1693</v>
      </c>
      <c r="H2022" s="46">
        <v>0</v>
      </c>
      <c r="I2022" s="41" t="s">
        <v>1694</v>
      </c>
      <c r="J2022" s="46">
        <v>27.43</v>
      </c>
    </row>
    <row r="2023" spans="1:10" ht="15" thickBot="1" x14ac:dyDescent="0.25">
      <c r="A2023" s="41"/>
      <c r="B2023" s="41"/>
      <c r="C2023" s="41"/>
      <c r="D2023" s="41"/>
      <c r="E2023" s="41" t="s">
        <v>1695</v>
      </c>
      <c r="F2023" s="46">
        <v>179.85</v>
      </c>
      <c r="G2023" s="41"/>
      <c r="H2023" s="152" t="s">
        <v>1696</v>
      </c>
      <c r="I2023" s="152"/>
      <c r="J2023" s="46">
        <v>873.73</v>
      </c>
    </row>
    <row r="2024" spans="1:10" ht="0.95" customHeight="1" thickTop="1" x14ac:dyDescent="0.2">
      <c r="A2024" s="42"/>
      <c r="B2024" s="42"/>
      <c r="C2024" s="42"/>
      <c r="D2024" s="42"/>
      <c r="E2024" s="42"/>
      <c r="F2024" s="42"/>
      <c r="G2024" s="42"/>
      <c r="H2024" s="42"/>
      <c r="I2024" s="42"/>
      <c r="J2024" s="42"/>
    </row>
    <row r="2025" spans="1:10" ht="18" customHeight="1" x14ac:dyDescent="0.2">
      <c r="A2025" s="17" t="s">
        <v>893</v>
      </c>
      <c r="B2025" s="16" t="s">
        <v>3</v>
      </c>
      <c r="C2025" s="17" t="s">
        <v>4</v>
      </c>
      <c r="D2025" s="17" t="s">
        <v>5</v>
      </c>
      <c r="E2025" s="151" t="s">
        <v>1547</v>
      </c>
      <c r="F2025" s="151"/>
      <c r="G2025" s="18" t="s">
        <v>6</v>
      </c>
      <c r="H2025" s="16" t="s">
        <v>7</v>
      </c>
      <c r="I2025" s="16" t="s">
        <v>8</v>
      </c>
      <c r="J2025" s="16" t="s">
        <v>10</v>
      </c>
    </row>
    <row r="2026" spans="1:10" ht="51.95" customHeight="1" x14ac:dyDescent="0.2">
      <c r="A2026" s="32" t="s">
        <v>1626</v>
      </c>
      <c r="B2026" s="33" t="s">
        <v>894</v>
      </c>
      <c r="C2026" s="32" t="s">
        <v>23</v>
      </c>
      <c r="D2026" s="32" t="s">
        <v>895</v>
      </c>
      <c r="E2026" s="154" t="s">
        <v>1551</v>
      </c>
      <c r="F2026" s="154"/>
      <c r="G2026" s="34" t="s">
        <v>20</v>
      </c>
      <c r="H2026" s="35">
        <v>1</v>
      </c>
      <c r="I2026" s="36">
        <v>256.29000000000002</v>
      </c>
      <c r="J2026" s="36">
        <v>256.29000000000002</v>
      </c>
    </row>
    <row r="2027" spans="1:10" ht="24" customHeight="1" x14ac:dyDescent="0.2">
      <c r="A2027" s="20" t="s">
        <v>1627</v>
      </c>
      <c r="B2027" s="19" t="s">
        <v>1662</v>
      </c>
      <c r="C2027" s="20" t="s">
        <v>18</v>
      </c>
      <c r="D2027" s="20" t="s">
        <v>1663</v>
      </c>
      <c r="E2027" s="155" t="s">
        <v>1639</v>
      </c>
      <c r="F2027" s="155"/>
      <c r="G2027" s="21" t="s">
        <v>1640</v>
      </c>
      <c r="H2027" s="37">
        <v>0.34499999999999997</v>
      </c>
      <c r="I2027" s="38">
        <v>19.72</v>
      </c>
      <c r="J2027" s="38">
        <v>6.8</v>
      </c>
    </row>
    <row r="2028" spans="1:10" ht="39" customHeight="1" x14ac:dyDescent="0.2">
      <c r="A2028" s="20" t="s">
        <v>1627</v>
      </c>
      <c r="B2028" s="19" t="s">
        <v>144</v>
      </c>
      <c r="C2028" s="20" t="s">
        <v>18</v>
      </c>
      <c r="D2028" s="20" t="s">
        <v>145</v>
      </c>
      <c r="E2028" s="155" t="s">
        <v>1566</v>
      </c>
      <c r="F2028" s="155"/>
      <c r="G2028" s="21" t="s">
        <v>89</v>
      </c>
      <c r="H2028" s="37">
        <v>1.1850000000000001</v>
      </c>
      <c r="I2028" s="38">
        <v>14.88</v>
      </c>
      <c r="J2028" s="38">
        <v>17.63</v>
      </c>
    </row>
    <row r="2029" spans="1:10" ht="39" customHeight="1" x14ac:dyDescent="0.2">
      <c r="A2029" s="20" t="s">
        <v>1627</v>
      </c>
      <c r="B2029" s="19" t="s">
        <v>2023</v>
      </c>
      <c r="C2029" s="20" t="s">
        <v>18</v>
      </c>
      <c r="D2029" s="20" t="s">
        <v>2024</v>
      </c>
      <c r="E2029" s="155" t="s">
        <v>1588</v>
      </c>
      <c r="F2029" s="155"/>
      <c r="G2029" s="21" t="s">
        <v>37</v>
      </c>
      <c r="H2029" s="37">
        <v>6.3E-2</v>
      </c>
      <c r="I2029" s="38">
        <v>692.04</v>
      </c>
      <c r="J2029" s="38">
        <v>43.59</v>
      </c>
    </row>
    <row r="2030" spans="1:10" ht="24" customHeight="1" x14ac:dyDescent="0.2">
      <c r="A2030" s="20" t="s">
        <v>1627</v>
      </c>
      <c r="B2030" s="19" t="s">
        <v>1637</v>
      </c>
      <c r="C2030" s="20" t="s">
        <v>18</v>
      </c>
      <c r="D2030" s="20" t="s">
        <v>1638</v>
      </c>
      <c r="E2030" s="155" t="s">
        <v>1639</v>
      </c>
      <c r="F2030" s="155"/>
      <c r="G2030" s="21" t="s">
        <v>1640</v>
      </c>
      <c r="H2030" s="37">
        <v>0.45900000000000002</v>
      </c>
      <c r="I2030" s="38">
        <v>24.01</v>
      </c>
      <c r="J2030" s="38">
        <v>11.02</v>
      </c>
    </row>
    <row r="2031" spans="1:10" ht="26.1" customHeight="1" x14ac:dyDescent="0.2">
      <c r="A2031" s="20" t="s">
        <v>1627</v>
      </c>
      <c r="B2031" s="19" t="s">
        <v>2025</v>
      </c>
      <c r="C2031" s="20" t="s">
        <v>18</v>
      </c>
      <c r="D2031" s="20" t="s">
        <v>2026</v>
      </c>
      <c r="E2031" s="155" t="s">
        <v>1559</v>
      </c>
      <c r="F2031" s="155"/>
      <c r="G2031" s="21" t="s">
        <v>29</v>
      </c>
      <c r="H2031" s="37">
        <v>1.07</v>
      </c>
      <c r="I2031" s="38">
        <v>18.91</v>
      </c>
      <c r="J2031" s="38">
        <v>20.23</v>
      </c>
    </row>
    <row r="2032" spans="1:10" ht="39" customHeight="1" x14ac:dyDescent="0.2">
      <c r="A2032" s="23" t="s">
        <v>1676</v>
      </c>
      <c r="B2032" s="22" t="s">
        <v>2027</v>
      </c>
      <c r="C2032" s="23" t="s">
        <v>18</v>
      </c>
      <c r="D2032" s="23" t="s">
        <v>2028</v>
      </c>
      <c r="E2032" s="153" t="s">
        <v>1679</v>
      </c>
      <c r="F2032" s="153"/>
      <c r="G2032" s="24" t="s">
        <v>29</v>
      </c>
      <c r="H2032" s="39">
        <v>1.72</v>
      </c>
      <c r="I2032" s="40">
        <v>13.89</v>
      </c>
      <c r="J2032" s="40">
        <v>23.89</v>
      </c>
    </row>
    <row r="2033" spans="1:10" ht="39" customHeight="1" x14ac:dyDescent="0.2">
      <c r="A2033" s="23" t="s">
        <v>1676</v>
      </c>
      <c r="B2033" s="22" t="s">
        <v>2029</v>
      </c>
      <c r="C2033" s="23" t="s">
        <v>18</v>
      </c>
      <c r="D2033" s="23" t="s">
        <v>2030</v>
      </c>
      <c r="E2033" s="153" t="s">
        <v>1679</v>
      </c>
      <c r="F2033" s="153"/>
      <c r="G2033" s="24" t="s">
        <v>20</v>
      </c>
      <c r="H2033" s="39">
        <v>1</v>
      </c>
      <c r="I2033" s="40">
        <v>132.03</v>
      </c>
      <c r="J2033" s="40">
        <v>132.03</v>
      </c>
    </row>
    <row r="2034" spans="1:10" ht="26.1" customHeight="1" x14ac:dyDescent="0.2">
      <c r="A2034" s="23" t="s">
        <v>1676</v>
      </c>
      <c r="B2034" s="22" t="s">
        <v>2031</v>
      </c>
      <c r="C2034" s="23" t="s">
        <v>18</v>
      </c>
      <c r="D2034" s="23" t="s">
        <v>2032</v>
      </c>
      <c r="E2034" s="153" t="s">
        <v>1679</v>
      </c>
      <c r="F2034" s="153"/>
      <c r="G2034" s="24" t="s">
        <v>89</v>
      </c>
      <c r="H2034" s="39">
        <v>3.6999999999999998E-2</v>
      </c>
      <c r="I2034" s="40">
        <v>29.83</v>
      </c>
      <c r="J2034" s="40">
        <v>1.1000000000000001</v>
      </c>
    </row>
    <row r="2035" spans="1:10" x14ac:dyDescent="0.2">
      <c r="A2035" s="41"/>
      <c r="B2035" s="41"/>
      <c r="C2035" s="41"/>
      <c r="D2035" s="41"/>
      <c r="E2035" s="41" t="s">
        <v>1692</v>
      </c>
      <c r="F2035" s="46">
        <v>21.74</v>
      </c>
      <c r="G2035" s="41" t="s">
        <v>1693</v>
      </c>
      <c r="H2035" s="46">
        <v>0</v>
      </c>
      <c r="I2035" s="41" t="s">
        <v>1694</v>
      </c>
      <c r="J2035" s="46">
        <v>21.74</v>
      </c>
    </row>
    <row r="2036" spans="1:10" ht="15" thickBot="1" x14ac:dyDescent="0.25">
      <c r="A2036" s="41"/>
      <c r="B2036" s="41"/>
      <c r="C2036" s="41"/>
      <c r="D2036" s="41"/>
      <c r="E2036" s="41" t="s">
        <v>1695</v>
      </c>
      <c r="F2036" s="46">
        <v>66.430000000000007</v>
      </c>
      <c r="G2036" s="41"/>
      <c r="H2036" s="152" t="s">
        <v>1696</v>
      </c>
      <c r="I2036" s="152"/>
      <c r="J2036" s="46">
        <v>322.72000000000003</v>
      </c>
    </row>
    <row r="2037" spans="1:10" ht="0.95" customHeight="1" thickTop="1" x14ac:dyDescent="0.2">
      <c r="A2037" s="42"/>
      <c r="B2037" s="42"/>
      <c r="C2037" s="42"/>
      <c r="D2037" s="42"/>
      <c r="E2037" s="42"/>
      <c r="F2037" s="42"/>
      <c r="G2037" s="42"/>
      <c r="H2037" s="42"/>
      <c r="I2037" s="42"/>
      <c r="J2037" s="42"/>
    </row>
    <row r="2038" spans="1:10" ht="18" customHeight="1" x14ac:dyDescent="0.2">
      <c r="A2038" s="17" t="s">
        <v>904</v>
      </c>
      <c r="B2038" s="16" t="s">
        <v>3</v>
      </c>
      <c r="C2038" s="17" t="s">
        <v>4</v>
      </c>
      <c r="D2038" s="17" t="s">
        <v>5</v>
      </c>
      <c r="E2038" s="151" t="s">
        <v>1547</v>
      </c>
      <c r="F2038" s="151"/>
      <c r="G2038" s="18" t="s">
        <v>6</v>
      </c>
      <c r="H2038" s="16" t="s">
        <v>7</v>
      </c>
      <c r="I2038" s="16" t="s">
        <v>8</v>
      </c>
      <c r="J2038" s="16" t="s">
        <v>10</v>
      </c>
    </row>
    <row r="2039" spans="1:10" ht="39" customHeight="1" x14ac:dyDescent="0.2">
      <c r="A2039" s="32" t="s">
        <v>1626</v>
      </c>
      <c r="B2039" s="33" t="s">
        <v>905</v>
      </c>
      <c r="C2039" s="32" t="s">
        <v>23</v>
      </c>
      <c r="D2039" s="32" t="s">
        <v>906</v>
      </c>
      <c r="E2039" s="154">
        <v>65</v>
      </c>
      <c r="F2039" s="154"/>
      <c r="G2039" s="34" t="s">
        <v>20</v>
      </c>
      <c r="H2039" s="35">
        <v>1</v>
      </c>
      <c r="I2039" s="36">
        <v>330</v>
      </c>
      <c r="J2039" s="36">
        <v>330</v>
      </c>
    </row>
    <row r="2040" spans="1:10" ht="39" customHeight="1" x14ac:dyDescent="0.2">
      <c r="A2040" s="23" t="s">
        <v>1676</v>
      </c>
      <c r="B2040" s="22" t="s">
        <v>2033</v>
      </c>
      <c r="C2040" s="23" t="s">
        <v>1631</v>
      </c>
      <c r="D2040" s="23" t="s">
        <v>2034</v>
      </c>
      <c r="E2040" s="153" t="s">
        <v>1744</v>
      </c>
      <c r="F2040" s="153"/>
      <c r="G2040" s="24" t="s">
        <v>20</v>
      </c>
      <c r="H2040" s="39">
        <v>1</v>
      </c>
      <c r="I2040" s="40">
        <v>330</v>
      </c>
      <c r="J2040" s="40">
        <v>330</v>
      </c>
    </row>
    <row r="2041" spans="1:10" x14ac:dyDescent="0.2">
      <c r="A2041" s="41"/>
      <c r="B2041" s="41"/>
      <c r="C2041" s="41"/>
      <c r="D2041" s="41"/>
      <c r="E2041" s="41" t="s">
        <v>1692</v>
      </c>
      <c r="F2041" s="46">
        <v>0</v>
      </c>
      <c r="G2041" s="41" t="s">
        <v>1693</v>
      </c>
      <c r="H2041" s="46">
        <v>0</v>
      </c>
      <c r="I2041" s="41" t="s">
        <v>1694</v>
      </c>
      <c r="J2041" s="46">
        <v>0</v>
      </c>
    </row>
    <row r="2042" spans="1:10" ht="15" thickBot="1" x14ac:dyDescent="0.25">
      <c r="A2042" s="41"/>
      <c r="B2042" s="41"/>
      <c r="C2042" s="41"/>
      <c r="D2042" s="41"/>
      <c r="E2042" s="41" t="s">
        <v>1695</v>
      </c>
      <c r="F2042" s="46">
        <v>85.53</v>
      </c>
      <c r="G2042" s="41"/>
      <c r="H2042" s="152" t="s">
        <v>1696</v>
      </c>
      <c r="I2042" s="152"/>
      <c r="J2042" s="46">
        <v>415.53</v>
      </c>
    </row>
    <row r="2043" spans="1:10" ht="0.95" customHeight="1" thickTop="1" x14ac:dyDescent="0.2">
      <c r="A2043" s="42"/>
      <c r="B2043" s="42"/>
      <c r="C2043" s="42"/>
      <c r="D2043" s="42"/>
      <c r="E2043" s="42"/>
      <c r="F2043" s="42"/>
      <c r="G2043" s="42"/>
      <c r="H2043" s="42"/>
      <c r="I2043" s="42"/>
      <c r="J2043" s="42"/>
    </row>
    <row r="2044" spans="1:10" ht="18" customHeight="1" x14ac:dyDescent="0.2">
      <c r="A2044" s="17" t="s">
        <v>907</v>
      </c>
      <c r="B2044" s="16" t="s">
        <v>3</v>
      </c>
      <c r="C2044" s="17" t="s">
        <v>4</v>
      </c>
      <c r="D2044" s="17" t="s">
        <v>5</v>
      </c>
      <c r="E2044" s="151" t="s">
        <v>1547</v>
      </c>
      <c r="F2044" s="151"/>
      <c r="G2044" s="18" t="s">
        <v>6</v>
      </c>
      <c r="H2044" s="16" t="s">
        <v>7</v>
      </c>
      <c r="I2044" s="16" t="s">
        <v>8</v>
      </c>
      <c r="J2044" s="16" t="s">
        <v>10</v>
      </c>
    </row>
    <row r="2045" spans="1:10" ht="39" customHeight="1" x14ac:dyDescent="0.2">
      <c r="A2045" s="32" t="s">
        <v>1626</v>
      </c>
      <c r="B2045" s="33" t="s">
        <v>908</v>
      </c>
      <c r="C2045" s="32" t="s">
        <v>23</v>
      </c>
      <c r="D2045" s="32" t="s">
        <v>909</v>
      </c>
      <c r="E2045" s="154">
        <v>65</v>
      </c>
      <c r="F2045" s="154"/>
      <c r="G2045" s="34" t="s">
        <v>20</v>
      </c>
      <c r="H2045" s="35">
        <v>1</v>
      </c>
      <c r="I2045" s="36">
        <v>370</v>
      </c>
      <c r="J2045" s="36">
        <v>370</v>
      </c>
    </row>
    <row r="2046" spans="1:10" ht="39" customHeight="1" x14ac:dyDescent="0.2">
      <c r="A2046" s="23" t="s">
        <v>1676</v>
      </c>
      <c r="B2046" s="22" t="s">
        <v>2035</v>
      </c>
      <c r="C2046" s="23" t="s">
        <v>1631</v>
      </c>
      <c r="D2046" s="23" t="s">
        <v>2036</v>
      </c>
      <c r="E2046" s="153" t="s">
        <v>1744</v>
      </c>
      <c r="F2046" s="153"/>
      <c r="G2046" s="24" t="s">
        <v>20</v>
      </c>
      <c r="H2046" s="39">
        <v>1</v>
      </c>
      <c r="I2046" s="40">
        <v>370</v>
      </c>
      <c r="J2046" s="40">
        <v>370</v>
      </c>
    </row>
    <row r="2047" spans="1:10" x14ac:dyDescent="0.2">
      <c r="A2047" s="41"/>
      <c r="B2047" s="41"/>
      <c r="C2047" s="41"/>
      <c r="D2047" s="41"/>
      <c r="E2047" s="41" t="s">
        <v>1692</v>
      </c>
      <c r="F2047" s="46">
        <v>0</v>
      </c>
      <c r="G2047" s="41" t="s">
        <v>1693</v>
      </c>
      <c r="H2047" s="46">
        <v>0</v>
      </c>
      <c r="I2047" s="41" t="s">
        <v>1694</v>
      </c>
      <c r="J2047" s="46">
        <v>0</v>
      </c>
    </row>
    <row r="2048" spans="1:10" ht="15" thickBot="1" x14ac:dyDescent="0.25">
      <c r="A2048" s="41"/>
      <c r="B2048" s="41"/>
      <c r="C2048" s="41"/>
      <c r="D2048" s="41"/>
      <c r="E2048" s="41" t="s">
        <v>1695</v>
      </c>
      <c r="F2048" s="46">
        <v>95.9</v>
      </c>
      <c r="G2048" s="41"/>
      <c r="H2048" s="152" t="s">
        <v>1696</v>
      </c>
      <c r="I2048" s="152"/>
      <c r="J2048" s="46">
        <v>465.9</v>
      </c>
    </row>
    <row r="2049" spans="1:10" ht="0.95" customHeight="1" thickTop="1" x14ac:dyDescent="0.2">
      <c r="A2049" s="42"/>
      <c r="B2049" s="42"/>
      <c r="C2049" s="42"/>
      <c r="D2049" s="42"/>
      <c r="E2049" s="42"/>
      <c r="F2049" s="42"/>
      <c r="G2049" s="42"/>
      <c r="H2049" s="42"/>
      <c r="I2049" s="42"/>
      <c r="J2049" s="42"/>
    </row>
    <row r="2050" spans="1:10" ht="18" customHeight="1" x14ac:dyDescent="0.2">
      <c r="A2050" s="17" t="s">
        <v>924</v>
      </c>
      <c r="B2050" s="16" t="s">
        <v>3</v>
      </c>
      <c r="C2050" s="17" t="s">
        <v>4</v>
      </c>
      <c r="D2050" s="17" t="s">
        <v>5</v>
      </c>
      <c r="E2050" s="151" t="s">
        <v>1547</v>
      </c>
      <c r="F2050" s="151"/>
      <c r="G2050" s="18" t="s">
        <v>6</v>
      </c>
      <c r="H2050" s="16" t="s">
        <v>7</v>
      </c>
      <c r="I2050" s="16" t="s">
        <v>8</v>
      </c>
      <c r="J2050" s="16" t="s">
        <v>10</v>
      </c>
    </row>
    <row r="2051" spans="1:10" ht="39" customHeight="1" x14ac:dyDescent="0.2">
      <c r="A2051" s="32" t="s">
        <v>1626</v>
      </c>
      <c r="B2051" s="33" t="s">
        <v>925</v>
      </c>
      <c r="C2051" s="32" t="s">
        <v>23</v>
      </c>
      <c r="D2051" s="32" t="s">
        <v>926</v>
      </c>
      <c r="E2051" s="154" t="s">
        <v>1553</v>
      </c>
      <c r="F2051" s="154"/>
      <c r="G2051" s="34" t="s">
        <v>20</v>
      </c>
      <c r="H2051" s="35">
        <v>1</v>
      </c>
      <c r="I2051" s="36">
        <v>176.22</v>
      </c>
      <c r="J2051" s="36">
        <v>176.22</v>
      </c>
    </row>
    <row r="2052" spans="1:10" ht="24" customHeight="1" x14ac:dyDescent="0.2">
      <c r="A2052" s="20" t="s">
        <v>1627</v>
      </c>
      <c r="B2052" s="19" t="s">
        <v>1662</v>
      </c>
      <c r="C2052" s="20" t="s">
        <v>18</v>
      </c>
      <c r="D2052" s="20" t="s">
        <v>1663</v>
      </c>
      <c r="E2052" s="155" t="s">
        <v>1639</v>
      </c>
      <c r="F2052" s="155"/>
      <c r="G2052" s="21" t="s">
        <v>1640</v>
      </c>
      <c r="H2052" s="37">
        <v>0.35</v>
      </c>
      <c r="I2052" s="38">
        <v>19.72</v>
      </c>
      <c r="J2052" s="38">
        <v>6.9</v>
      </c>
    </row>
    <row r="2053" spans="1:10" ht="24" customHeight="1" x14ac:dyDescent="0.2">
      <c r="A2053" s="20" t="s">
        <v>1627</v>
      </c>
      <c r="B2053" s="19" t="s">
        <v>1713</v>
      </c>
      <c r="C2053" s="20" t="s">
        <v>18</v>
      </c>
      <c r="D2053" s="20" t="s">
        <v>1714</v>
      </c>
      <c r="E2053" s="155" t="s">
        <v>1639</v>
      </c>
      <c r="F2053" s="155"/>
      <c r="G2053" s="21" t="s">
        <v>1640</v>
      </c>
      <c r="H2053" s="37">
        <v>0.35</v>
      </c>
      <c r="I2053" s="38">
        <v>24.41</v>
      </c>
      <c r="J2053" s="38">
        <v>8.5399999999999991</v>
      </c>
    </row>
    <row r="2054" spans="1:10" ht="26.1" customHeight="1" x14ac:dyDescent="0.2">
      <c r="A2054" s="23" t="s">
        <v>1676</v>
      </c>
      <c r="B2054" s="22" t="s">
        <v>2037</v>
      </c>
      <c r="C2054" s="23" t="s">
        <v>18</v>
      </c>
      <c r="D2054" s="23" t="s">
        <v>2038</v>
      </c>
      <c r="E2054" s="153" t="s">
        <v>1679</v>
      </c>
      <c r="F2054" s="153"/>
      <c r="G2054" s="24" t="s">
        <v>89</v>
      </c>
      <c r="H2054" s="39">
        <v>0.03</v>
      </c>
      <c r="I2054" s="40">
        <v>33.72</v>
      </c>
      <c r="J2054" s="40">
        <v>1.01</v>
      </c>
    </row>
    <row r="2055" spans="1:10" ht="39" customHeight="1" x14ac:dyDescent="0.2">
      <c r="A2055" s="23" t="s">
        <v>1676</v>
      </c>
      <c r="B2055" s="22" t="s">
        <v>2039</v>
      </c>
      <c r="C2055" s="23" t="s">
        <v>1631</v>
      </c>
      <c r="D2055" s="23" t="s">
        <v>2040</v>
      </c>
      <c r="E2055" s="153" t="s">
        <v>1679</v>
      </c>
      <c r="F2055" s="153"/>
      <c r="G2055" s="24" t="s">
        <v>2041</v>
      </c>
      <c r="H2055" s="39">
        <v>0.1646</v>
      </c>
      <c r="I2055" s="40">
        <v>969.17</v>
      </c>
      <c r="J2055" s="40">
        <v>159.52000000000001</v>
      </c>
    </row>
    <row r="2056" spans="1:10" ht="26.1" customHeight="1" x14ac:dyDescent="0.2">
      <c r="A2056" s="23" t="s">
        <v>1676</v>
      </c>
      <c r="B2056" s="22" t="s">
        <v>2042</v>
      </c>
      <c r="C2056" s="23" t="s">
        <v>18</v>
      </c>
      <c r="D2056" s="23" t="s">
        <v>2043</v>
      </c>
      <c r="E2056" s="153" t="s">
        <v>1679</v>
      </c>
      <c r="F2056" s="153"/>
      <c r="G2056" s="24" t="s">
        <v>89</v>
      </c>
      <c r="H2056" s="39">
        <v>0.01</v>
      </c>
      <c r="I2056" s="40">
        <v>25.65</v>
      </c>
      <c r="J2056" s="40">
        <v>0.25</v>
      </c>
    </row>
    <row r="2057" spans="1:10" x14ac:dyDescent="0.2">
      <c r="A2057" s="41"/>
      <c r="B2057" s="41"/>
      <c r="C2057" s="41"/>
      <c r="D2057" s="41"/>
      <c r="E2057" s="41" t="s">
        <v>1692</v>
      </c>
      <c r="F2057" s="46">
        <v>11.23</v>
      </c>
      <c r="G2057" s="41" t="s">
        <v>1693</v>
      </c>
      <c r="H2057" s="46">
        <v>0</v>
      </c>
      <c r="I2057" s="41" t="s">
        <v>1694</v>
      </c>
      <c r="J2057" s="46">
        <v>11.23</v>
      </c>
    </row>
    <row r="2058" spans="1:10" ht="15" thickBot="1" x14ac:dyDescent="0.25">
      <c r="A2058" s="41"/>
      <c r="B2058" s="41"/>
      <c r="C2058" s="41"/>
      <c r="D2058" s="41"/>
      <c r="E2058" s="41" t="s">
        <v>1695</v>
      </c>
      <c r="F2058" s="46">
        <v>45.67</v>
      </c>
      <c r="G2058" s="41"/>
      <c r="H2058" s="152" t="s">
        <v>1696</v>
      </c>
      <c r="I2058" s="152"/>
      <c r="J2058" s="46">
        <v>221.89</v>
      </c>
    </row>
    <row r="2059" spans="1:10" ht="0.95" customHeight="1" thickTop="1" x14ac:dyDescent="0.2">
      <c r="A2059" s="42"/>
      <c r="B2059" s="42"/>
      <c r="C2059" s="42"/>
      <c r="D2059" s="42"/>
      <c r="E2059" s="42"/>
      <c r="F2059" s="42"/>
      <c r="G2059" s="42"/>
      <c r="H2059" s="42"/>
      <c r="I2059" s="42"/>
      <c r="J2059" s="42"/>
    </row>
    <row r="2060" spans="1:10" ht="18" customHeight="1" x14ac:dyDescent="0.2">
      <c r="A2060" s="17" t="s">
        <v>937</v>
      </c>
      <c r="B2060" s="16" t="s">
        <v>3</v>
      </c>
      <c r="C2060" s="17" t="s">
        <v>4</v>
      </c>
      <c r="D2060" s="17" t="s">
        <v>5</v>
      </c>
      <c r="E2060" s="151" t="s">
        <v>1547</v>
      </c>
      <c r="F2060" s="151"/>
      <c r="G2060" s="18" t="s">
        <v>6</v>
      </c>
      <c r="H2060" s="16" t="s">
        <v>7</v>
      </c>
      <c r="I2060" s="16" t="s">
        <v>8</v>
      </c>
      <c r="J2060" s="16" t="s">
        <v>10</v>
      </c>
    </row>
    <row r="2061" spans="1:10" ht="24" customHeight="1" x14ac:dyDescent="0.2">
      <c r="A2061" s="32" t="s">
        <v>1626</v>
      </c>
      <c r="B2061" s="33" t="s">
        <v>938</v>
      </c>
      <c r="C2061" s="32" t="s">
        <v>23</v>
      </c>
      <c r="D2061" s="32" t="s">
        <v>939</v>
      </c>
      <c r="E2061" s="154" t="s">
        <v>1556</v>
      </c>
      <c r="F2061" s="154"/>
      <c r="G2061" s="34" t="s">
        <v>29</v>
      </c>
      <c r="H2061" s="35">
        <v>1</v>
      </c>
      <c r="I2061" s="36">
        <v>153.96</v>
      </c>
      <c r="J2061" s="36">
        <v>153.96</v>
      </c>
    </row>
    <row r="2062" spans="1:10" ht="26.1" customHeight="1" x14ac:dyDescent="0.2">
      <c r="A2062" s="20" t="s">
        <v>1627</v>
      </c>
      <c r="B2062" s="19" t="s">
        <v>1768</v>
      </c>
      <c r="C2062" s="20" t="s">
        <v>18</v>
      </c>
      <c r="D2062" s="20" t="s">
        <v>1769</v>
      </c>
      <c r="E2062" s="155" t="s">
        <v>1639</v>
      </c>
      <c r="F2062" s="155"/>
      <c r="G2062" s="21" t="s">
        <v>1640</v>
      </c>
      <c r="H2062" s="37">
        <v>0.24</v>
      </c>
      <c r="I2062" s="38">
        <v>23.2</v>
      </c>
      <c r="J2062" s="38">
        <v>5.56</v>
      </c>
    </row>
    <row r="2063" spans="1:10" ht="24" customHeight="1" x14ac:dyDescent="0.2">
      <c r="A2063" s="20" t="s">
        <v>1627</v>
      </c>
      <c r="B2063" s="19" t="s">
        <v>1662</v>
      </c>
      <c r="C2063" s="20" t="s">
        <v>18</v>
      </c>
      <c r="D2063" s="20" t="s">
        <v>1663</v>
      </c>
      <c r="E2063" s="155" t="s">
        <v>1639</v>
      </c>
      <c r="F2063" s="155"/>
      <c r="G2063" s="21" t="s">
        <v>1640</v>
      </c>
      <c r="H2063" s="37">
        <v>0.24</v>
      </c>
      <c r="I2063" s="38">
        <v>19.72</v>
      </c>
      <c r="J2063" s="38">
        <v>4.7300000000000004</v>
      </c>
    </row>
    <row r="2064" spans="1:10" ht="24" customHeight="1" x14ac:dyDescent="0.2">
      <c r="A2064" s="23" t="s">
        <v>1676</v>
      </c>
      <c r="B2064" s="22" t="s">
        <v>2044</v>
      </c>
      <c r="C2064" s="23" t="s">
        <v>1631</v>
      </c>
      <c r="D2064" s="23" t="s">
        <v>2045</v>
      </c>
      <c r="E2064" s="153" t="s">
        <v>1679</v>
      </c>
      <c r="F2064" s="153"/>
      <c r="G2064" s="24" t="s">
        <v>633</v>
      </c>
      <c r="H2064" s="39">
        <v>1</v>
      </c>
      <c r="I2064" s="40">
        <v>143.66999999999999</v>
      </c>
      <c r="J2064" s="40">
        <v>143.66999999999999</v>
      </c>
    </row>
    <row r="2065" spans="1:10" x14ac:dyDescent="0.2">
      <c r="A2065" s="41"/>
      <c r="B2065" s="41"/>
      <c r="C2065" s="41"/>
      <c r="D2065" s="41"/>
      <c r="E2065" s="41" t="s">
        <v>1692</v>
      </c>
      <c r="F2065" s="46">
        <v>7.46</v>
      </c>
      <c r="G2065" s="41" t="s">
        <v>1693</v>
      </c>
      <c r="H2065" s="46">
        <v>0</v>
      </c>
      <c r="I2065" s="41" t="s">
        <v>1694</v>
      </c>
      <c r="J2065" s="46">
        <v>7.46</v>
      </c>
    </row>
    <row r="2066" spans="1:10" ht="15" thickBot="1" x14ac:dyDescent="0.25">
      <c r="A2066" s="41"/>
      <c r="B2066" s="41"/>
      <c r="C2066" s="41"/>
      <c r="D2066" s="41"/>
      <c r="E2066" s="41" t="s">
        <v>1695</v>
      </c>
      <c r="F2066" s="46">
        <v>39.9</v>
      </c>
      <c r="G2066" s="41"/>
      <c r="H2066" s="152" t="s">
        <v>1696</v>
      </c>
      <c r="I2066" s="152"/>
      <c r="J2066" s="46">
        <v>193.86</v>
      </c>
    </row>
    <row r="2067" spans="1:10" ht="0.95" customHeight="1" thickTop="1" x14ac:dyDescent="0.2">
      <c r="A2067" s="42"/>
      <c r="B2067" s="42"/>
      <c r="C2067" s="42"/>
      <c r="D2067" s="42"/>
      <c r="E2067" s="42"/>
      <c r="F2067" s="42"/>
      <c r="G2067" s="42"/>
      <c r="H2067" s="42"/>
      <c r="I2067" s="42"/>
      <c r="J2067" s="42"/>
    </row>
    <row r="2068" spans="1:10" ht="18" customHeight="1" x14ac:dyDescent="0.2">
      <c r="A2068" s="17" t="s">
        <v>953</v>
      </c>
      <c r="B2068" s="16" t="s">
        <v>3</v>
      </c>
      <c r="C2068" s="17" t="s">
        <v>4</v>
      </c>
      <c r="D2068" s="17" t="s">
        <v>5</v>
      </c>
      <c r="E2068" s="151" t="s">
        <v>1547</v>
      </c>
      <c r="F2068" s="151"/>
      <c r="G2068" s="18" t="s">
        <v>6</v>
      </c>
      <c r="H2068" s="16" t="s">
        <v>7</v>
      </c>
      <c r="I2068" s="16" t="s">
        <v>8</v>
      </c>
      <c r="J2068" s="16" t="s">
        <v>10</v>
      </c>
    </row>
    <row r="2069" spans="1:10" ht="65.099999999999994" customHeight="1" x14ac:dyDescent="0.2">
      <c r="A2069" s="32" t="s">
        <v>1626</v>
      </c>
      <c r="B2069" s="33" t="s">
        <v>954</v>
      </c>
      <c r="C2069" s="32" t="s">
        <v>23</v>
      </c>
      <c r="D2069" s="32" t="s">
        <v>3249</v>
      </c>
      <c r="E2069" s="154" t="s">
        <v>1568</v>
      </c>
      <c r="F2069" s="154"/>
      <c r="G2069" s="34" t="s">
        <v>25</v>
      </c>
      <c r="H2069" s="35">
        <v>1</v>
      </c>
      <c r="I2069" s="36">
        <v>2119.9299999999998</v>
      </c>
      <c r="J2069" s="36">
        <v>2119.9299999999998</v>
      </c>
    </row>
    <row r="2070" spans="1:10" ht="39" customHeight="1" x14ac:dyDescent="0.2">
      <c r="A2070" s="20" t="s">
        <v>1627</v>
      </c>
      <c r="B2070" s="19" t="s">
        <v>2046</v>
      </c>
      <c r="C2070" s="20" t="s">
        <v>18</v>
      </c>
      <c r="D2070" s="20" t="s">
        <v>2047</v>
      </c>
      <c r="E2070" s="155" t="s">
        <v>1568</v>
      </c>
      <c r="F2070" s="155"/>
      <c r="G2070" s="21" t="s">
        <v>29</v>
      </c>
      <c r="H2070" s="37">
        <v>10</v>
      </c>
      <c r="I2070" s="38">
        <v>6.93</v>
      </c>
      <c r="J2070" s="38">
        <v>69.3</v>
      </c>
    </row>
    <row r="2071" spans="1:10" ht="26.1" customHeight="1" x14ac:dyDescent="0.2">
      <c r="A2071" s="20" t="s">
        <v>1627</v>
      </c>
      <c r="B2071" s="19" t="s">
        <v>1768</v>
      </c>
      <c r="C2071" s="20" t="s">
        <v>18</v>
      </c>
      <c r="D2071" s="20" t="s">
        <v>1769</v>
      </c>
      <c r="E2071" s="155" t="s">
        <v>1639</v>
      </c>
      <c r="F2071" s="155"/>
      <c r="G2071" s="21" t="s">
        <v>1640</v>
      </c>
      <c r="H2071" s="37">
        <v>2.145</v>
      </c>
      <c r="I2071" s="38">
        <v>23.2</v>
      </c>
      <c r="J2071" s="38">
        <v>49.76</v>
      </c>
    </row>
    <row r="2072" spans="1:10" ht="39" customHeight="1" x14ac:dyDescent="0.2">
      <c r="A2072" s="20" t="s">
        <v>1627</v>
      </c>
      <c r="B2072" s="19" t="s">
        <v>2048</v>
      </c>
      <c r="C2072" s="20" t="s">
        <v>18</v>
      </c>
      <c r="D2072" s="20" t="s">
        <v>2049</v>
      </c>
      <c r="E2072" s="155" t="s">
        <v>1568</v>
      </c>
      <c r="F2072" s="155"/>
      <c r="G2072" s="21" t="s">
        <v>25</v>
      </c>
      <c r="H2072" s="37">
        <v>1</v>
      </c>
      <c r="I2072" s="38">
        <v>290.23</v>
      </c>
      <c r="J2072" s="38">
        <v>290.23</v>
      </c>
    </row>
    <row r="2073" spans="1:10" ht="24" customHeight="1" x14ac:dyDescent="0.2">
      <c r="A2073" s="20" t="s">
        <v>1627</v>
      </c>
      <c r="B2073" s="19" t="s">
        <v>1662</v>
      </c>
      <c r="C2073" s="20" t="s">
        <v>18</v>
      </c>
      <c r="D2073" s="20" t="s">
        <v>1663</v>
      </c>
      <c r="E2073" s="155" t="s">
        <v>1639</v>
      </c>
      <c r="F2073" s="155"/>
      <c r="G2073" s="21" t="s">
        <v>1640</v>
      </c>
      <c r="H2073" s="37">
        <v>1.073</v>
      </c>
      <c r="I2073" s="38">
        <v>19.72</v>
      </c>
      <c r="J2073" s="38">
        <v>21.15</v>
      </c>
    </row>
    <row r="2074" spans="1:10" ht="39" customHeight="1" x14ac:dyDescent="0.2">
      <c r="A2074" s="23" t="s">
        <v>1676</v>
      </c>
      <c r="B2074" s="22" t="s">
        <v>1790</v>
      </c>
      <c r="C2074" s="23" t="s">
        <v>18</v>
      </c>
      <c r="D2074" s="23" t="s">
        <v>1791</v>
      </c>
      <c r="E2074" s="153" t="s">
        <v>1679</v>
      </c>
      <c r="F2074" s="153"/>
      <c r="G2074" s="24" t="s">
        <v>25</v>
      </c>
      <c r="H2074" s="39">
        <v>3</v>
      </c>
      <c r="I2074" s="40">
        <v>15.09</v>
      </c>
      <c r="J2074" s="40">
        <v>45.27</v>
      </c>
    </row>
    <row r="2075" spans="1:10" ht="65.099999999999994" customHeight="1" x14ac:dyDescent="0.2">
      <c r="A2075" s="23" t="s">
        <v>1676</v>
      </c>
      <c r="B2075" s="22" t="s">
        <v>2050</v>
      </c>
      <c r="C2075" s="23" t="s">
        <v>18</v>
      </c>
      <c r="D2075" s="23" t="s">
        <v>2051</v>
      </c>
      <c r="E2075" s="153" t="s">
        <v>1679</v>
      </c>
      <c r="F2075" s="153"/>
      <c r="G2075" s="24" t="s">
        <v>20</v>
      </c>
      <c r="H2075" s="39">
        <v>1.47</v>
      </c>
      <c r="I2075" s="40">
        <v>1075.25</v>
      </c>
      <c r="J2075" s="40">
        <v>1580.61</v>
      </c>
    </row>
    <row r="2076" spans="1:10" ht="51.95" customHeight="1" x14ac:dyDescent="0.2">
      <c r="A2076" s="23" t="s">
        <v>1676</v>
      </c>
      <c r="B2076" s="22" t="s">
        <v>3274</v>
      </c>
      <c r="C2076" s="23" t="s">
        <v>18</v>
      </c>
      <c r="D2076" s="23" t="s">
        <v>3275</v>
      </c>
      <c r="E2076" s="153" t="s">
        <v>1679</v>
      </c>
      <c r="F2076" s="153"/>
      <c r="G2076" s="24" t="s">
        <v>1794</v>
      </c>
      <c r="H2076" s="39">
        <v>1</v>
      </c>
      <c r="I2076" s="40">
        <v>62.03</v>
      </c>
      <c r="J2076" s="40">
        <v>62.03</v>
      </c>
    </row>
    <row r="2077" spans="1:10" ht="26.1" customHeight="1" x14ac:dyDescent="0.2">
      <c r="A2077" s="23" t="s">
        <v>1676</v>
      </c>
      <c r="B2077" s="22" t="s">
        <v>1799</v>
      </c>
      <c r="C2077" s="23" t="s">
        <v>18</v>
      </c>
      <c r="D2077" s="23" t="s">
        <v>1800</v>
      </c>
      <c r="E2077" s="153" t="s">
        <v>1679</v>
      </c>
      <c r="F2077" s="153"/>
      <c r="G2077" s="24" t="s">
        <v>25</v>
      </c>
      <c r="H2077" s="39">
        <v>19.8</v>
      </c>
      <c r="I2077" s="40">
        <v>0.08</v>
      </c>
      <c r="J2077" s="40">
        <v>1.58</v>
      </c>
    </row>
    <row r="2078" spans="1:10" x14ac:dyDescent="0.2">
      <c r="A2078" s="41"/>
      <c r="B2078" s="41"/>
      <c r="C2078" s="41"/>
      <c r="D2078" s="41"/>
      <c r="E2078" s="41" t="s">
        <v>1692</v>
      </c>
      <c r="F2078" s="46">
        <v>185.2</v>
      </c>
      <c r="G2078" s="41" t="s">
        <v>1693</v>
      </c>
      <c r="H2078" s="46">
        <v>0</v>
      </c>
      <c r="I2078" s="41" t="s">
        <v>1694</v>
      </c>
      <c r="J2078" s="46">
        <v>185.2</v>
      </c>
    </row>
    <row r="2079" spans="1:10" ht="15" thickBot="1" x14ac:dyDescent="0.25">
      <c r="A2079" s="41"/>
      <c r="B2079" s="41"/>
      <c r="C2079" s="41"/>
      <c r="D2079" s="41"/>
      <c r="E2079" s="41" t="s">
        <v>1695</v>
      </c>
      <c r="F2079" s="46">
        <v>549.48</v>
      </c>
      <c r="G2079" s="41"/>
      <c r="H2079" s="152" t="s">
        <v>1696</v>
      </c>
      <c r="I2079" s="152"/>
      <c r="J2079" s="46">
        <v>2669.41</v>
      </c>
    </row>
    <row r="2080" spans="1:10" ht="0.95" customHeight="1" thickTop="1" x14ac:dyDescent="0.2">
      <c r="A2080" s="42"/>
      <c r="B2080" s="42"/>
      <c r="C2080" s="42"/>
      <c r="D2080" s="42"/>
      <c r="E2080" s="42"/>
      <c r="F2080" s="42"/>
      <c r="G2080" s="42"/>
      <c r="H2080" s="42"/>
      <c r="I2080" s="42"/>
      <c r="J2080" s="42"/>
    </row>
    <row r="2081" spans="1:10" ht="18" customHeight="1" x14ac:dyDescent="0.2">
      <c r="A2081" s="17" t="s">
        <v>955</v>
      </c>
      <c r="B2081" s="16" t="s">
        <v>3</v>
      </c>
      <c r="C2081" s="17" t="s">
        <v>4</v>
      </c>
      <c r="D2081" s="17" t="s">
        <v>5</v>
      </c>
      <c r="E2081" s="151" t="s">
        <v>1547</v>
      </c>
      <c r="F2081" s="151"/>
      <c r="G2081" s="18" t="s">
        <v>6</v>
      </c>
      <c r="H2081" s="16" t="s">
        <v>7</v>
      </c>
      <c r="I2081" s="16" t="s">
        <v>8</v>
      </c>
      <c r="J2081" s="16" t="s">
        <v>10</v>
      </c>
    </row>
    <row r="2082" spans="1:10" ht="51.95" customHeight="1" x14ac:dyDescent="0.2">
      <c r="A2082" s="32" t="s">
        <v>1626</v>
      </c>
      <c r="B2082" s="33" t="s">
        <v>956</v>
      </c>
      <c r="C2082" s="32" t="s">
        <v>23</v>
      </c>
      <c r="D2082" s="32" t="s">
        <v>3250</v>
      </c>
      <c r="E2082" s="154" t="s">
        <v>1558</v>
      </c>
      <c r="F2082" s="154"/>
      <c r="G2082" s="34" t="s">
        <v>25</v>
      </c>
      <c r="H2082" s="35">
        <v>1</v>
      </c>
      <c r="I2082" s="36">
        <v>1150.8599999999999</v>
      </c>
      <c r="J2082" s="36">
        <v>1150.8599999999999</v>
      </c>
    </row>
    <row r="2083" spans="1:10" ht="39" customHeight="1" x14ac:dyDescent="0.2">
      <c r="A2083" s="20" t="s">
        <v>1627</v>
      </c>
      <c r="B2083" s="19" t="s">
        <v>3276</v>
      </c>
      <c r="C2083" s="20" t="s">
        <v>18</v>
      </c>
      <c r="D2083" s="20" t="s">
        <v>3277</v>
      </c>
      <c r="E2083" s="155" t="s">
        <v>1568</v>
      </c>
      <c r="F2083" s="155"/>
      <c r="G2083" s="21" t="s">
        <v>25</v>
      </c>
      <c r="H2083" s="37">
        <v>1</v>
      </c>
      <c r="I2083" s="38">
        <v>655.62</v>
      </c>
      <c r="J2083" s="38">
        <v>655.62</v>
      </c>
    </row>
    <row r="2084" spans="1:10" ht="39" customHeight="1" x14ac:dyDescent="0.2">
      <c r="A2084" s="20" t="s">
        <v>1627</v>
      </c>
      <c r="B2084" s="19" t="s">
        <v>2046</v>
      </c>
      <c r="C2084" s="20" t="s">
        <v>18</v>
      </c>
      <c r="D2084" s="20" t="s">
        <v>2047</v>
      </c>
      <c r="E2084" s="155" t="s">
        <v>1568</v>
      </c>
      <c r="F2084" s="155"/>
      <c r="G2084" s="21" t="s">
        <v>29</v>
      </c>
      <c r="H2084" s="37">
        <v>10.4</v>
      </c>
      <c r="I2084" s="38">
        <v>6.93</v>
      </c>
      <c r="J2084" s="38">
        <v>72.069999999999993</v>
      </c>
    </row>
    <row r="2085" spans="1:10" ht="39" customHeight="1" x14ac:dyDescent="0.2">
      <c r="A2085" s="20" t="s">
        <v>1627</v>
      </c>
      <c r="B2085" s="19" t="s">
        <v>2048</v>
      </c>
      <c r="C2085" s="20" t="s">
        <v>18</v>
      </c>
      <c r="D2085" s="20" t="s">
        <v>2049</v>
      </c>
      <c r="E2085" s="155" t="s">
        <v>1568</v>
      </c>
      <c r="F2085" s="155"/>
      <c r="G2085" s="21" t="s">
        <v>25</v>
      </c>
      <c r="H2085" s="37">
        <v>1</v>
      </c>
      <c r="I2085" s="38">
        <v>290.23</v>
      </c>
      <c r="J2085" s="38">
        <v>290.23</v>
      </c>
    </row>
    <row r="2086" spans="1:10" ht="26.1" customHeight="1" x14ac:dyDescent="0.2">
      <c r="A2086" s="20" t="s">
        <v>1627</v>
      </c>
      <c r="B2086" s="19" t="s">
        <v>1768</v>
      </c>
      <c r="C2086" s="20" t="s">
        <v>18</v>
      </c>
      <c r="D2086" s="20" t="s">
        <v>1769</v>
      </c>
      <c r="E2086" s="155" t="s">
        <v>1639</v>
      </c>
      <c r="F2086" s="155"/>
      <c r="G2086" s="21" t="s">
        <v>1640</v>
      </c>
      <c r="H2086" s="37">
        <v>2.145</v>
      </c>
      <c r="I2086" s="38">
        <v>23.2</v>
      </c>
      <c r="J2086" s="38">
        <v>49.76</v>
      </c>
    </row>
    <row r="2087" spans="1:10" ht="24" customHeight="1" x14ac:dyDescent="0.2">
      <c r="A2087" s="20" t="s">
        <v>1627</v>
      </c>
      <c r="B2087" s="19" t="s">
        <v>1662</v>
      </c>
      <c r="C2087" s="20" t="s">
        <v>18</v>
      </c>
      <c r="D2087" s="20" t="s">
        <v>1663</v>
      </c>
      <c r="E2087" s="155" t="s">
        <v>1639</v>
      </c>
      <c r="F2087" s="155"/>
      <c r="G2087" s="21" t="s">
        <v>1640</v>
      </c>
      <c r="H2087" s="37">
        <v>1.073</v>
      </c>
      <c r="I2087" s="38">
        <v>19.72</v>
      </c>
      <c r="J2087" s="38">
        <v>21.15</v>
      </c>
    </row>
    <row r="2088" spans="1:10" ht="51.95" customHeight="1" x14ac:dyDescent="0.2">
      <c r="A2088" s="23" t="s">
        <v>1676</v>
      </c>
      <c r="B2088" s="22" t="s">
        <v>3274</v>
      </c>
      <c r="C2088" s="23" t="s">
        <v>18</v>
      </c>
      <c r="D2088" s="23" t="s">
        <v>3275</v>
      </c>
      <c r="E2088" s="153" t="s">
        <v>1679</v>
      </c>
      <c r="F2088" s="153"/>
      <c r="G2088" s="24" t="s">
        <v>1794</v>
      </c>
      <c r="H2088" s="39">
        <v>1</v>
      </c>
      <c r="I2088" s="40">
        <v>62.03</v>
      </c>
      <c r="J2088" s="40">
        <v>62.03</v>
      </c>
    </row>
    <row r="2089" spans="1:10" x14ac:dyDescent="0.2">
      <c r="A2089" s="41"/>
      <c r="B2089" s="41"/>
      <c r="C2089" s="41"/>
      <c r="D2089" s="41"/>
      <c r="E2089" s="41" t="s">
        <v>1692</v>
      </c>
      <c r="F2089" s="46">
        <v>242.26</v>
      </c>
      <c r="G2089" s="41" t="s">
        <v>1693</v>
      </c>
      <c r="H2089" s="46">
        <v>0</v>
      </c>
      <c r="I2089" s="41" t="s">
        <v>1694</v>
      </c>
      <c r="J2089" s="46">
        <v>242.26</v>
      </c>
    </row>
    <row r="2090" spans="1:10" ht="15" thickBot="1" x14ac:dyDescent="0.25">
      <c r="A2090" s="41"/>
      <c r="B2090" s="41"/>
      <c r="C2090" s="41"/>
      <c r="D2090" s="41"/>
      <c r="E2090" s="41" t="s">
        <v>1695</v>
      </c>
      <c r="F2090" s="46">
        <v>298.3</v>
      </c>
      <c r="G2090" s="41"/>
      <c r="H2090" s="152" t="s">
        <v>1696</v>
      </c>
      <c r="I2090" s="152"/>
      <c r="J2090" s="46">
        <v>1449.16</v>
      </c>
    </row>
    <row r="2091" spans="1:10" ht="0.95" customHeight="1" thickTop="1" x14ac:dyDescent="0.2">
      <c r="A2091" s="42"/>
      <c r="B2091" s="42"/>
      <c r="C2091" s="42"/>
      <c r="D2091" s="42"/>
      <c r="E2091" s="42"/>
      <c r="F2091" s="42"/>
      <c r="G2091" s="42"/>
      <c r="H2091" s="42"/>
      <c r="I2091" s="42"/>
      <c r="J2091" s="42"/>
    </row>
    <row r="2092" spans="1:10" ht="18" customHeight="1" x14ac:dyDescent="0.2">
      <c r="A2092" s="17" t="s">
        <v>957</v>
      </c>
      <c r="B2092" s="16" t="s">
        <v>3</v>
      </c>
      <c r="C2092" s="17" t="s">
        <v>4</v>
      </c>
      <c r="D2092" s="17" t="s">
        <v>5</v>
      </c>
      <c r="E2092" s="151" t="s">
        <v>1547</v>
      </c>
      <c r="F2092" s="151"/>
      <c r="G2092" s="18" t="s">
        <v>6</v>
      </c>
      <c r="H2092" s="16" t="s">
        <v>7</v>
      </c>
      <c r="I2092" s="16" t="s">
        <v>8</v>
      </c>
      <c r="J2092" s="16" t="s">
        <v>10</v>
      </c>
    </row>
    <row r="2093" spans="1:10" ht="78" customHeight="1" x14ac:dyDescent="0.2">
      <c r="A2093" s="32" t="s">
        <v>1626</v>
      </c>
      <c r="B2093" s="33" t="s">
        <v>958</v>
      </c>
      <c r="C2093" s="32" t="s">
        <v>23</v>
      </c>
      <c r="D2093" s="32" t="s">
        <v>3251</v>
      </c>
      <c r="E2093" s="154" t="s">
        <v>1558</v>
      </c>
      <c r="F2093" s="154"/>
      <c r="G2093" s="34" t="s">
        <v>25</v>
      </c>
      <c r="H2093" s="35">
        <v>1</v>
      </c>
      <c r="I2093" s="36">
        <v>2368.58</v>
      </c>
      <c r="J2093" s="36">
        <v>2368.58</v>
      </c>
    </row>
    <row r="2094" spans="1:10" ht="39" customHeight="1" x14ac:dyDescent="0.2">
      <c r="A2094" s="20" t="s">
        <v>1627</v>
      </c>
      <c r="B2094" s="19" t="s">
        <v>2048</v>
      </c>
      <c r="C2094" s="20" t="s">
        <v>18</v>
      </c>
      <c r="D2094" s="20" t="s">
        <v>2049</v>
      </c>
      <c r="E2094" s="155" t="s">
        <v>1568</v>
      </c>
      <c r="F2094" s="155"/>
      <c r="G2094" s="21" t="s">
        <v>25</v>
      </c>
      <c r="H2094" s="37">
        <v>2.1</v>
      </c>
      <c r="I2094" s="38">
        <v>290.23</v>
      </c>
      <c r="J2094" s="38">
        <v>609.48</v>
      </c>
    </row>
    <row r="2095" spans="1:10" ht="26.1" customHeight="1" x14ac:dyDescent="0.2">
      <c r="A2095" s="20" t="s">
        <v>1627</v>
      </c>
      <c r="B2095" s="19" t="s">
        <v>1768</v>
      </c>
      <c r="C2095" s="20" t="s">
        <v>18</v>
      </c>
      <c r="D2095" s="20" t="s">
        <v>1769</v>
      </c>
      <c r="E2095" s="155" t="s">
        <v>1639</v>
      </c>
      <c r="F2095" s="155"/>
      <c r="G2095" s="21" t="s">
        <v>1640</v>
      </c>
      <c r="H2095" s="37">
        <v>2.145</v>
      </c>
      <c r="I2095" s="38">
        <v>23.2</v>
      </c>
      <c r="J2095" s="38">
        <v>49.76</v>
      </c>
    </row>
    <row r="2096" spans="1:10" ht="24" customHeight="1" x14ac:dyDescent="0.2">
      <c r="A2096" s="20" t="s">
        <v>1627</v>
      </c>
      <c r="B2096" s="19" t="s">
        <v>1662</v>
      </c>
      <c r="C2096" s="20" t="s">
        <v>18</v>
      </c>
      <c r="D2096" s="20" t="s">
        <v>1663</v>
      </c>
      <c r="E2096" s="155" t="s">
        <v>1639</v>
      </c>
      <c r="F2096" s="155"/>
      <c r="G2096" s="21" t="s">
        <v>1640</v>
      </c>
      <c r="H2096" s="37">
        <v>2.073</v>
      </c>
      <c r="I2096" s="38">
        <v>19.72</v>
      </c>
      <c r="J2096" s="38">
        <v>40.869999999999997</v>
      </c>
    </row>
    <row r="2097" spans="1:10" ht="39" customHeight="1" x14ac:dyDescent="0.2">
      <c r="A2097" s="20" t="s">
        <v>1627</v>
      </c>
      <c r="B2097" s="19" t="s">
        <v>2046</v>
      </c>
      <c r="C2097" s="20" t="s">
        <v>18</v>
      </c>
      <c r="D2097" s="20" t="s">
        <v>2047</v>
      </c>
      <c r="E2097" s="155" t="s">
        <v>1568</v>
      </c>
      <c r="F2097" s="155"/>
      <c r="G2097" s="21" t="s">
        <v>29</v>
      </c>
      <c r="H2097" s="37">
        <v>24.8</v>
      </c>
      <c r="I2097" s="38">
        <v>6.93</v>
      </c>
      <c r="J2097" s="38">
        <v>171.86</v>
      </c>
    </row>
    <row r="2098" spans="1:10" ht="51.95" customHeight="1" x14ac:dyDescent="0.2">
      <c r="A2098" s="23" t="s">
        <v>1676</v>
      </c>
      <c r="B2098" s="22" t="s">
        <v>1801</v>
      </c>
      <c r="C2098" s="23" t="s">
        <v>18</v>
      </c>
      <c r="D2098" s="23" t="s">
        <v>1802</v>
      </c>
      <c r="E2098" s="153" t="s">
        <v>1679</v>
      </c>
      <c r="F2098" s="153"/>
      <c r="G2098" s="24" t="s">
        <v>25</v>
      </c>
      <c r="H2098" s="39">
        <v>2.1</v>
      </c>
      <c r="I2098" s="40">
        <v>531.82000000000005</v>
      </c>
      <c r="J2098" s="40">
        <v>1116.82</v>
      </c>
    </row>
    <row r="2099" spans="1:10" ht="26.1" customHeight="1" x14ac:dyDescent="0.2">
      <c r="A2099" s="23" t="s">
        <v>1676</v>
      </c>
      <c r="B2099" s="22" t="s">
        <v>1799</v>
      </c>
      <c r="C2099" s="23" t="s">
        <v>18</v>
      </c>
      <c r="D2099" s="23" t="s">
        <v>1800</v>
      </c>
      <c r="E2099" s="153" t="s">
        <v>1679</v>
      </c>
      <c r="F2099" s="153"/>
      <c r="G2099" s="24" t="s">
        <v>25</v>
      </c>
      <c r="H2099" s="39">
        <v>20</v>
      </c>
      <c r="I2099" s="40">
        <v>0.08</v>
      </c>
      <c r="J2099" s="40">
        <v>1.6</v>
      </c>
    </row>
    <row r="2100" spans="1:10" ht="39" customHeight="1" x14ac:dyDescent="0.2">
      <c r="A2100" s="23" t="s">
        <v>1676</v>
      </c>
      <c r="B2100" s="22" t="s">
        <v>2052</v>
      </c>
      <c r="C2100" s="23" t="s">
        <v>18</v>
      </c>
      <c r="D2100" s="23" t="s">
        <v>2053</v>
      </c>
      <c r="E2100" s="153" t="s">
        <v>1679</v>
      </c>
      <c r="F2100" s="153"/>
      <c r="G2100" s="24" t="s">
        <v>1794</v>
      </c>
      <c r="H2100" s="39">
        <v>4</v>
      </c>
      <c r="I2100" s="40">
        <v>79.040000000000006</v>
      </c>
      <c r="J2100" s="40">
        <v>316.16000000000003</v>
      </c>
    </row>
    <row r="2101" spans="1:10" ht="51.95" customHeight="1" x14ac:dyDescent="0.2">
      <c r="A2101" s="23" t="s">
        <v>1676</v>
      </c>
      <c r="B2101" s="22" t="s">
        <v>3274</v>
      </c>
      <c r="C2101" s="23" t="s">
        <v>18</v>
      </c>
      <c r="D2101" s="23" t="s">
        <v>3275</v>
      </c>
      <c r="E2101" s="153" t="s">
        <v>1679</v>
      </c>
      <c r="F2101" s="153"/>
      <c r="G2101" s="24" t="s">
        <v>1794</v>
      </c>
      <c r="H2101" s="39">
        <v>1</v>
      </c>
      <c r="I2101" s="40">
        <v>62.03</v>
      </c>
      <c r="J2101" s="40">
        <v>62.03</v>
      </c>
    </row>
    <row r="2102" spans="1:10" x14ac:dyDescent="0.2">
      <c r="A2102" s="41"/>
      <c r="B2102" s="41"/>
      <c r="C2102" s="41"/>
      <c r="D2102" s="41"/>
      <c r="E2102" s="41" t="s">
        <v>1692</v>
      </c>
      <c r="F2102" s="46">
        <v>351.72</v>
      </c>
      <c r="G2102" s="41" t="s">
        <v>1693</v>
      </c>
      <c r="H2102" s="46">
        <v>0</v>
      </c>
      <c r="I2102" s="41" t="s">
        <v>1694</v>
      </c>
      <c r="J2102" s="46">
        <v>351.72</v>
      </c>
    </row>
    <row r="2103" spans="1:10" ht="15" thickBot="1" x14ac:dyDescent="0.25">
      <c r="A2103" s="41"/>
      <c r="B2103" s="41"/>
      <c r="C2103" s="41"/>
      <c r="D2103" s="41"/>
      <c r="E2103" s="41" t="s">
        <v>1695</v>
      </c>
      <c r="F2103" s="46">
        <v>613.92999999999995</v>
      </c>
      <c r="G2103" s="41"/>
      <c r="H2103" s="152" t="s">
        <v>1696</v>
      </c>
      <c r="I2103" s="152"/>
      <c r="J2103" s="46">
        <v>2982.51</v>
      </c>
    </row>
    <row r="2104" spans="1:10" ht="0.95" customHeight="1" thickTop="1" x14ac:dyDescent="0.2">
      <c r="A2104" s="42"/>
      <c r="B2104" s="42"/>
      <c r="C2104" s="42"/>
      <c r="D2104" s="42"/>
      <c r="E2104" s="42"/>
      <c r="F2104" s="42"/>
      <c r="G2104" s="42"/>
      <c r="H2104" s="42"/>
      <c r="I2104" s="42"/>
      <c r="J2104" s="42"/>
    </row>
    <row r="2105" spans="1:10" ht="18" customHeight="1" x14ac:dyDescent="0.2">
      <c r="A2105" s="17" t="s">
        <v>963</v>
      </c>
      <c r="B2105" s="16" t="s">
        <v>3</v>
      </c>
      <c r="C2105" s="17" t="s">
        <v>4</v>
      </c>
      <c r="D2105" s="17" t="s">
        <v>5</v>
      </c>
      <c r="E2105" s="151" t="s">
        <v>1547</v>
      </c>
      <c r="F2105" s="151"/>
      <c r="G2105" s="18" t="s">
        <v>6</v>
      </c>
      <c r="H2105" s="16" t="s">
        <v>7</v>
      </c>
      <c r="I2105" s="16" t="s">
        <v>8</v>
      </c>
      <c r="J2105" s="16" t="s">
        <v>10</v>
      </c>
    </row>
    <row r="2106" spans="1:10" ht="26.1" customHeight="1" x14ac:dyDescent="0.2">
      <c r="A2106" s="32" t="s">
        <v>1626</v>
      </c>
      <c r="B2106" s="33" t="s">
        <v>964</v>
      </c>
      <c r="C2106" s="32" t="s">
        <v>23</v>
      </c>
      <c r="D2106" s="32" t="s">
        <v>965</v>
      </c>
      <c r="E2106" s="154" t="s">
        <v>1558</v>
      </c>
      <c r="F2106" s="154"/>
      <c r="G2106" s="34" t="s">
        <v>25</v>
      </c>
      <c r="H2106" s="35">
        <v>1</v>
      </c>
      <c r="I2106" s="36">
        <v>710.49</v>
      </c>
      <c r="J2106" s="36">
        <v>710.49</v>
      </c>
    </row>
    <row r="2107" spans="1:10" ht="26.1" customHeight="1" x14ac:dyDescent="0.2">
      <c r="A2107" s="20" t="s">
        <v>1627</v>
      </c>
      <c r="B2107" s="19" t="s">
        <v>1994</v>
      </c>
      <c r="C2107" s="20" t="s">
        <v>18</v>
      </c>
      <c r="D2107" s="20" t="s">
        <v>1995</v>
      </c>
      <c r="E2107" s="155" t="s">
        <v>1639</v>
      </c>
      <c r="F2107" s="155"/>
      <c r="G2107" s="21" t="s">
        <v>1640</v>
      </c>
      <c r="H2107" s="37">
        <v>2.5</v>
      </c>
      <c r="I2107" s="38">
        <v>20.65</v>
      </c>
      <c r="J2107" s="38">
        <v>51.62</v>
      </c>
    </row>
    <row r="2108" spans="1:10" ht="24" customHeight="1" x14ac:dyDescent="0.2">
      <c r="A2108" s="20" t="s">
        <v>1627</v>
      </c>
      <c r="B2108" s="19" t="s">
        <v>1740</v>
      </c>
      <c r="C2108" s="20" t="s">
        <v>18</v>
      </c>
      <c r="D2108" s="20" t="s">
        <v>1741</v>
      </c>
      <c r="E2108" s="155" t="s">
        <v>1639</v>
      </c>
      <c r="F2108" s="155"/>
      <c r="G2108" s="21" t="s">
        <v>1640</v>
      </c>
      <c r="H2108" s="37">
        <v>2.5</v>
      </c>
      <c r="I2108" s="38">
        <v>26.04</v>
      </c>
      <c r="J2108" s="38">
        <v>65.099999999999994</v>
      </c>
    </row>
    <row r="2109" spans="1:10" ht="26.1" customHeight="1" x14ac:dyDescent="0.2">
      <c r="A2109" s="23" t="s">
        <v>1676</v>
      </c>
      <c r="B2109" s="22" t="s">
        <v>2054</v>
      </c>
      <c r="C2109" s="23" t="s">
        <v>1631</v>
      </c>
      <c r="D2109" s="23" t="s">
        <v>2055</v>
      </c>
      <c r="E2109" s="153" t="s">
        <v>1679</v>
      </c>
      <c r="F2109" s="153"/>
      <c r="G2109" s="24" t="s">
        <v>20</v>
      </c>
      <c r="H2109" s="39">
        <v>1.1200000000000001</v>
      </c>
      <c r="I2109" s="40">
        <v>529.1</v>
      </c>
      <c r="J2109" s="40">
        <v>592.59</v>
      </c>
    </row>
    <row r="2110" spans="1:10" ht="24" customHeight="1" x14ac:dyDescent="0.2">
      <c r="A2110" s="23" t="s">
        <v>1676</v>
      </c>
      <c r="B2110" s="22" t="s">
        <v>1725</v>
      </c>
      <c r="C2110" s="23" t="s">
        <v>18</v>
      </c>
      <c r="D2110" s="23" t="s">
        <v>1726</v>
      </c>
      <c r="E2110" s="153" t="s">
        <v>1679</v>
      </c>
      <c r="F2110" s="153"/>
      <c r="G2110" s="24" t="s">
        <v>89</v>
      </c>
      <c r="H2110" s="39">
        <v>1.2</v>
      </c>
      <c r="I2110" s="40">
        <v>0.82</v>
      </c>
      <c r="J2110" s="40">
        <v>0.98</v>
      </c>
    </row>
    <row r="2111" spans="1:10" ht="26.1" customHeight="1" x14ac:dyDescent="0.2">
      <c r="A2111" s="23" t="s">
        <v>1676</v>
      </c>
      <c r="B2111" s="22" t="s">
        <v>1730</v>
      </c>
      <c r="C2111" s="23" t="s">
        <v>18</v>
      </c>
      <c r="D2111" s="23" t="s">
        <v>1731</v>
      </c>
      <c r="E2111" s="153" t="s">
        <v>1679</v>
      </c>
      <c r="F2111" s="153"/>
      <c r="G2111" s="24" t="s">
        <v>37</v>
      </c>
      <c r="H2111" s="39">
        <v>2E-3</v>
      </c>
      <c r="I2111" s="40">
        <v>101.3</v>
      </c>
      <c r="J2111" s="40">
        <v>0.2</v>
      </c>
    </row>
    <row r="2112" spans="1:10" x14ac:dyDescent="0.2">
      <c r="A2112" s="41"/>
      <c r="B2112" s="41"/>
      <c r="C2112" s="41"/>
      <c r="D2112" s="41"/>
      <c r="E2112" s="41" t="s">
        <v>1692</v>
      </c>
      <c r="F2112" s="46">
        <v>86.42</v>
      </c>
      <c r="G2112" s="41" t="s">
        <v>1693</v>
      </c>
      <c r="H2112" s="46">
        <v>0</v>
      </c>
      <c r="I2112" s="41" t="s">
        <v>1694</v>
      </c>
      <c r="J2112" s="46">
        <v>86.42</v>
      </c>
    </row>
    <row r="2113" spans="1:10" ht="15" thickBot="1" x14ac:dyDescent="0.25">
      <c r="A2113" s="41"/>
      <c r="B2113" s="41"/>
      <c r="C2113" s="41"/>
      <c r="D2113" s="41"/>
      <c r="E2113" s="41" t="s">
        <v>1695</v>
      </c>
      <c r="F2113" s="46">
        <v>184.15</v>
      </c>
      <c r="G2113" s="41"/>
      <c r="H2113" s="152" t="s">
        <v>1696</v>
      </c>
      <c r="I2113" s="152"/>
      <c r="J2113" s="46">
        <v>894.64</v>
      </c>
    </row>
    <row r="2114" spans="1:10" ht="0.95" customHeight="1" thickTop="1" x14ac:dyDescent="0.2">
      <c r="A2114" s="42"/>
      <c r="B2114" s="42"/>
      <c r="C2114" s="42"/>
      <c r="D2114" s="42"/>
      <c r="E2114" s="42"/>
      <c r="F2114" s="42"/>
      <c r="G2114" s="42"/>
      <c r="H2114" s="42"/>
      <c r="I2114" s="42"/>
      <c r="J2114" s="42"/>
    </row>
    <row r="2115" spans="1:10" ht="18" customHeight="1" x14ac:dyDescent="0.2">
      <c r="A2115" s="17" t="s">
        <v>966</v>
      </c>
      <c r="B2115" s="16" t="s">
        <v>3</v>
      </c>
      <c r="C2115" s="17" t="s">
        <v>4</v>
      </c>
      <c r="D2115" s="17" t="s">
        <v>5</v>
      </c>
      <c r="E2115" s="151" t="s">
        <v>1547</v>
      </c>
      <c r="F2115" s="151"/>
      <c r="G2115" s="18" t="s">
        <v>6</v>
      </c>
      <c r="H2115" s="16" t="s">
        <v>7</v>
      </c>
      <c r="I2115" s="16" t="s">
        <v>8</v>
      </c>
      <c r="J2115" s="16" t="s">
        <v>10</v>
      </c>
    </row>
    <row r="2116" spans="1:10" ht="26.1" customHeight="1" x14ac:dyDescent="0.2">
      <c r="A2116" s="32" t="s">
        <v>1626</v>
      </c>
      <c r="B2116" s="33" t="s">
        <v>967</v>
      </c>
      <c r="C2116" s="32" t="s">
        <v>23</v>
      </c>
      <c r="D2116" s="32" t="s">
        <v>968</v>
      </c>
      <c r="E2116" s="154" t="s">
        <v>1558</v>
      </c>
      <c r="F2116" s="154"/>
      <c r="G2116" s="34" t="s">
        <v>25</v>
      </c>
      <c r="H2116" s="35">
        <v>1</v>
      </c>
      <c r="I2116" s="36">
        <v>2204.06</v>
      </c>
      <c r="J2116" s="36">
        <v>2204.06</v>
      </c>
    </row>
    <row r="2117" spans="1:10" ht="24" customHeight="1" x14ac:dyDescent="0.2">
      <c r="A2117" s="20" t="s">
        <v>1627</v>
      </c>
      <c r="B2117" s="19" t="s">
        <v>1740</v>
      </c>
      <c r="C2117" s="20" t="s">
        <v>18</v>
      </c>
      <c r="D2117" s="20" t="s">
        <v>1741</v>
      </c>
      <c r="E2117" s="155" t="s">
        <v>1639</v>
      </c>
      <c r="F2117" s="155"/>
      <c r="G2117" s="21" t="s">
        <v>1640</v>
      </c>
      <c r="H2117" s="37">
        <v>2.5</v>
      </c>
      <c r="I2117" s="38">
        <v>26.04</v>
      </c>
      <c r="J2117" s="38">
        <v>65.099999999999994</v>
      </c>
    </row>
    <row r="2118" spans="1:10" ht="26.1" customHeight="1" x14ac:dyDescent="0.2">
      <c r="A2118" s="20" t="s">
        <v>1627</v>
      </c>
      <c r="B2118" s="19" t="s">
        <v>1994</v>
      </c>
      <c r="C2118" s="20" t="s">
        <v>18</v>
      </c>
      <c r="D2118" s="20" t="s">
        <v>1995</v>
      </c>
      <c r="E2118" s="155" t="s">
        <v>1639</v>
      </c>
      <c r="F2118" s="155"/>
      <c r="G2118" s="21" t="s">
        <v>1640</v>
      </c>
      <c r="H2118" s="37">
        <v>2.5</v>
      </c>
      <c r="I2118" s="38">
        <v>20.65</v>
      </c>
      <c r="J2118" s="38">
        <v>51.62</v>
      </c>
    </row>
    <row r="2119" spans="1:10" ht="39" customHeight="1" x14ac:dyDescent="0.2">
      <c r="A2119" s="23" t="s">
        <v>1676</v>
      </c>
      <c r="B2119" s="22" t="s">
        <v>3278</v>
      </c>
      <c r="C2119" s="23" t="s">
        <v>18</v>
      </c>
      <c r="D2119" s="23" t="s">
        <v>3279</v>
      </c>
      <c r="E2119" s="153" t="s">
        <v>1679</v>
      </c>
      <c r="F2119" s="153"/>
      <c r="G2119" s="24" t="s">
        <v>20</v>
      </c>
      <c r="H2119" s="39">
        <v>4.2</v>
      </c>
      <c r="I2119" s="40">
        <v>350.37</v>
      </c>
      <c r="J2119" s="40">
        <v>1471.55</v>
      </c>
    </row>
    <row r="2120" spans="1:10" ht="51.95" customHeight="1" x14ac:dyDescent="0.2">
      <c r="A2120" s="23" t="s">
        <v>1676</v>
      </c>
      <c r="B2120" s="22" t="s">
        <v>3280</v>
      </c>
      <c r="C2120" s="23" t="s">
        <v>18</v>
      </c>
      <c r="D2120" s="23" t="s">
        <v>3281</v>
      </c>
      <c r="E2120" s="153" t="s">
        <v>1679</v>
      </c>
      <c r="F2120" s="153"/>
      <c r="G2120" s="24" t="s">
        <v>1794</v>
      </c>
      <c r="H2120" s="39">
        <v>1</v>
      </c>
      <c r="I2120" s="40">
        <v>69.5</v>
      </c>
      <c r="J2120" s="40">
        <v>69.5</v>
      </c>
    </row>
    <row r="2121" spans="1:10" ht="24" customHeight="1" x14ac:dyDescent="0.2">
      <c r="A2121" s="23" t="s">
        <v>1676</v>
      </c>
      <c r="B2121" s="22" t="s">
        <v>1725</v>
      </c>
      <c r="C2121" s="23" t="s">
        <v>18</v>
      </c>
      <c r="D2121" s="23" t="s">
        <v>1726</v>
      </c>
      <c r="E2121" s="153" t="s">
        <v>1679</v>
      </c>
      <c r="F2121" s="153"/>
      <c r="G2121" s="24" t="s">
        <v>89</v>
      </c>
      <c r="H2121" s="39">
        <v>2.4</v>
      </c>
      <c r="I2121" s="40">
        <v>0.82</v>
      </c>
      <c r="J2121" s="40">
        <v>1.96</v>
      </c>
    </row>
    <row r="2122" spans="1:10" ht="39" customHeight="1" x14ac:dyDescent="0.2">
      <c r="A2122" s="23" t="s">
        <v>1676</v>
      </c>
      <c r="B2122" s="22" t="s">
        <v>1810</v>
      </c>
      <c r="C2122" s="23" t="s">
        <v>18</v>
      </c>
      <c r="D2122" s="23" t="s">
        <v>1811</v>
      </c>
      <c r="E2122" s="153" t="s">
        <v>1679</v>
      </c>
      <c r="F2122" s="153"/>
      <c r="G2122" s="24" t="s">
        <v>29</v>
      </c>
      <c r="H2122" s="39">
        <v>12.4</v>
      </c>
      <c r="I2122" s="40">
        <v>41.6</v>
      </c>
      <c r="J2122" s="40">
        <v>515.84</v>
      </c>
    </row>
    <row r="2123" spans="1:10" ht="26.1" customHeight="1" x14ac:dyDescent="0.2">
      <c r="A2123" s="23" t="s">
        <v>1676</v>
      </c>
      <c r="B2123" s="22" t="s">
        <v>3282</v>
      </c>
      <c r="C2123" s="23" t="s">
        <v>18</v>
      </c>
      <c r="D2123" s="23" t="s">
        <v>3283</v>
      </c>
      <c r="E2123" s="153" t="s">
        <v>1679</v>
      </c>
      <c r="F2123" s="153"/>
      <c r="G2123" s="24" t="s">
        <v>25</v>
      </c>
      <c r="H2123" s="39">
        <v>1</v>
      </c>
      <c r="I2123" s="40">
        <v>27.89</v>
      </c>
      <c r="J2123" s="40">
        <v>27.89</v>
      </c>
    </row>
    <row r="2124" spans="1:10" ht="26.1" customHeight="1" x14ac:dyDescent="0.2">
      <c r="A2124" s="23" t="s">
        <v>1676</v>
      </c>
      <c r="B2124" s="22" t="s">
        <v>1730</v>
      </c>
      <c r="C2124" s="23" t="s">
        <v>18</v>
      </c>
      <c r="D2124" s="23" t="s">
        <v>1731</v>
      </c>
      <c r="E2124" s="153" t="s">
        <v>1679</v>
      </c>
      <c r="F2124" s="153"/>
      <c r="G2124" s="24" t="s">
        <v>37</v>
      </c>
      <c r="H2124" s="39">
        <v>6.0000000000000001E-3</v>
      </c>
      <c r="I2124" s="40">
        <v>101.3</v>
      </c>
      <c r="J2124" s="40">
        <v>0.6</v>
      </c>
    </row>
    <row r="2125" spans="1:10" x14ac:dyDescent="0.2">
      <c r="A2125" s="41"/>
      <c r="B2125" s="41"/>
      <c r="C2125" s="41"/>
      <c r="D2125" s="41"/>
      <c r="E2125" s="41" t="s">
        <v>1692</v>
      </c>
      <c r="F2125" s="46">
        <v>86.42</v>
      </c>
      <c r="G2125" s="41" t="s">
        <v>1693</v>
      </c>
      <c r="H2125" s="46">
        <v>0</v>
      </c>
      <c r="I2125" s="41" t="s">
        <v>1694</v>
      </c>
      <c r="J2125" s="46">
        <v>86.42</v>
      </c>
    </row>
    <row r="2126" spans="1:10" ht="15" thickBot="1" x14ac:dyDescent="0.25">
      <c r="A2126" s="41"/>
      <c r="B2126" s="41"/>
      <c r="C2126" s="41"/>
      <c r="D2126" s="41"/>
      <c r="E2126" s="41" t="s">
        <v>1695</v>
      </c>
      <c r="F2126" s="46">
        <v>571.29</v>
      </c>
      <c r="G2126" s="41"/>
      <c r="H2126" s="152" t="s">
        <v>1696</v>
      </c>
      <c r="I2126" s="152"/>
      <c r="J2126" s="46">
        <v>2775.35</v>
      </c>
    </row>
    <row r="2127" spans="1:10" ht="0.95" customHeight="1" thickTop="1" x14ac:dyDescent="0.2">
      <c r="A2127" s="42"/>
      <c r="B2127" s="42"/>
      <c r="C2127" s="42"/>
      <c r="D2127" s="42"/>
      <c r="E2127" s="42"/>
      <c r="F2127" s="42"/>
      <c r="G2127" s="42"/>
      <c r="H2127" s="42"/>
      <c r="I2127" s="42"/>
      <c r="J2127" s="42"/>
    </row>
    <row r="2128" spans="1:10" ht="18" customHeight="1" x14ac:dyDescent="0.2">
      <c r="A2128" s="17" t="s">
        <v>976</v>
      </c>
      <c r="B2128" s="16" t="s">
        <v>3</v>
      </c>
      <c r="C2128" s="17" t="s">
        <v>4</v>
      </c>
      <c r="D2128" s="17" t="s">
        <v>5</v>
      </c>
      <c r="E2128" s="151" t="s">
        <v>1547</v>
      </c>
      <c r="F2128" s="151"/>
      <c r="G2128" s="18" t="s">
        <v>6</v>
      </c>
      <c r="H2128" s="16" t="s">
        <v>7</v>
      </c>
      <c r="I2128" s="16" t="s">
        <v>8</v>
      </c>
      <c r="J2128" s="16" t="s">
        <v>10</v>
      </c>
    </row>
    <row r="2129" spans="1:10" ht="26.1" customHeight="1" x14ac:dyDescent="0.2">
      <c r="A2129" s="32" t="s">
        <v>1626</v>
      </c>
      <c r="B2129" s="33" t="s">
        <v>977</v>
      </c>
      <c r="C2129" s="32" t="s">
        <v>23</v>
      </c>
      <c r="D2129" s="32" t="s">
        <v>978</v>
      </c>
      <c r="E2129" s="154">
        <v>114</v>
      </c>
      <c r="F2129" s="154"/>
      <c r="G2129" s="34" t="s">
        <v>20</v>
      </c>
      <c r="H2129" s="35">
        <v>1</v>
      </c>
      <c r="I2129" s="36">
        <v>477.39</v>
      </c>
      <c r="J2129" s="36">
        <v>477.39</v>
      </c>
    </row>
    <row r="2130" spans="1:10" ht="51.95" customHeight="1" x14ac:dyDescent="0.2">
      <c r="A2130" s="20" t="s">
        <v>1627</v>
      </c>
      <c r="B2130" s="19" t="s">
        <v>2056</v>
      </c>
      <c r="C2130" s="20" t="s">
        <v>18</v>
      </c>
      <c r="D2130" s="20" t="s">
        <v>2057</v>
      </c>
      <c r="E2130" s="155" t="s">
        <v>2058</v>
      </c>
      <c r="F2130" s="155"/>
      <c r="G2130" s="21" t="s">
        <v>20</v>
      </c>
      <c r="H2130" s="37">
        <v>1</v>
      </c>
      <c r="I2130" s="38">
        <v>11.13</v>
      </c>
      <c r="J2130" s="38">
        <v>11.13</v>
      </c>
    </row>
    <row r="2131" spans="1:10" ht="24" customHeight="1" x14ac:dyDescent="0.2">
      <c r="A2131" s="20" t="s">
        <v>1627</v>
      </c>
      <c r="B2131" s="19" t="s">
        <v>1740</v>
      </c>
      <c r="C2131" s="20" t="s">
        <v>18</v>
      </c>
      <c r="D2131" s="20" t="s">
        <v>1741</v>
      </c>
      <c r="E2131" s="155" t="s">
        <v>1639</v>
      </c>
      <c r="F2131" s="155"/>
      <c r="G2131" s="21" t="s">
        <v>1640</v>
      </c>
      <c r="H2131" s="37">
        <v>0.4</v>
      </c>
      <c r="I2131" s="38">
        <v>26.04</v>
      </c>
      <c r="J2131" s="38">
        <v>10.41</v>
      </c>
    </row>
    <row r="2132" spans="1:10" ht="24" customHeight="1" x14ac:dyDescent="0.2">
      <c r="A2132" s="20" t="s">
        <v>1627</v>
      </c>
      <c r="B2132" s="19" t="s">
        <v>1662</v>
      </c>
      <c r="C2132" s="20" t="s">
        <v>18</v>
      </c>
      <c r="D2132" s="20" t="s">
        <v>1663</v>
      </c>
      <c r="E2132" s="155" t="s">
        <v>1639</v>
      </c>
      <c r="F2132" s="155"/>
      <c r="G2132" s="21" t="s">
        <v>1640</v>
      </c>
      <c r="H2132" s="37">
        <v>0.4</v>
      </c>
      <c r="I2132" s="38">
        <v>19.72</v>
      </c>
      <c r="J2132" s="38">
        <v>7.88</v>
      </c>
    </row>
    <row r="2133" spans="1:10" ht="26.1" customHeight="1" x14ac:dyDescent="0.2">
      <c r="A2133" s="23" t="s">
        <v>1676</v>
      </c>
      <c r="B2133" s="22" t="s">
        <v>2059</v>
      </c>
      <c r="C2133" s="23" t="s">
        <v>1631</v>
      </c>
      <c r="D2133" s="23" t="s">
        <v>2060</v>
      </c>
      <c r="E2133" s="153" t="s">
        <v>1679</v>
      </c>
      <c r="F2133" s="153"/>
      <c r="G2133" s="24" t="s">
        <v>20</v>
      </c>
      <c r="H2133" s="39">
        <v>1</v>
      </c>
      <c r="I2133" s="40">
        <v>432</v>
      </c>
      <c r="J2133" s="40">
        <v>432</v>
      </c>
    </row>
    <row r="2134" spans="1:10" ht="26.1" customHeight="1" x14ac:dyDescent="0.2">
      <c r="A2134" s="23" t="s">
        <v>1676</v>
      </c>
      <c r="B2134" s="22" t="s">
        <v>2061</v>
      </c>
      <c r="C2134" s="23" t="s">
        <v>1631</v>
      </c>
      <c r="D2134" s="23" t="s">
        <v>2062</v>
      </c>
      <c r="E2134" s="153" t="s">
        <v>1679</v>
      </c>
      <c r="F2134" s="153"/>
      <c r="G2134" s="24" t="s">
        <v>633</v>
      </c>
      <c r="H2134" s="39">
        <v>1.05</v>
      </c>
      <c r="I2134" s="40">
        <v>15.21</v>
      </c>
      <c r="J2134" s="40">
        <v>15.97</v>
      </c>
    </row>
    <row r="2135" spans="1:10" x14ac:dyDescent="0.2">
      <c r="A2135" s="41"/>
      <c r="B2135" s="41"/>
      <c r="C2135" s="41"/>
      <c r="D2135" s="41"/>
      <c r="E2135" s="41" t="s">
        <v>1692</v>
      </c>
      <c r="F2135" s="46">
        <v>17.399999999999999</v>
      </c>
      <c r="G2135" s="41" t="s">
        <v>1693</v>
      </c>
      <c r="H2135" s="46">
        <v>0</v>
      </c>
      <c r="I2135" s="41" t="s">
        <v>1694</v>
      </c>
      <c r="J2135" s="46">
        <v>17.399999999999999</v>
      </c>
    </row>
    <row r="2136" spans="1:10" ht="15" thickBot="1" x14ac:dyDescent="0.25">
      <c r="A2136" s="41"/>
      <c r="B2136" s="41"/>
      <c r="C2136" s="41"/>
      <c r="D2136" s="41"/>
      <c r="E2136" s="41" t="s">
        <v>1695</v>
      </c>
      <c r="F2136" s="46">
        <v>123.73</v>
      </c>
      <c r="G2136" s="41"/>
      <c r="H2136" s="152" t="s">
        <v>1696</v>
      </c>
      <c r="I2136" s="152"/>
      <c r="J2136" s="46">
        <v>601.12</v>
      </c>
    </row>
    <row r="2137" spans="1:10" ht="0.95" customHeight="1" thickTop="1" x14ac:dyDescent="0.2">
      <c r="A2137" s="42"/>
      <c r="B2137" s="42"/>
      <c r="C2137" s="42"/>
      <c r="D2137" s="42"/>
      <c r="E2137" s="42"/>
      <c r="F2137" s="42"/>
      <c r="G2137" s="42"/>
      <c r="H2137" s="42"/>
      <c r="I2137" s="42"/>
      <c r="J2137" s="42"/>
    </row>
    <row r="2138" spans="1:10" ht="18" customHeight="1" x14ac:dyDescent="0.2">
      <c r="A2138" s="17" t="s">
        <v>983</v>
      </c>
      <c r="B2138" s="16" t="s">
        <v>3</v>
      </c>
      <c r="C2138" s="17" t="s">
        <v>4</v>
      </c>
      <c r="D2138" s="17" t="s">
        <v>5</v>
      </c>
      <c r="E2138" s="151" t="s">
        <v>1547</v>
      </c>
      <c r="F2138" s="151"/>
      <c r="G2138" s="18" t="s">
        <v>6</v>
      </c>
      <c r="H2138" s="16" t="s">
        <v>7</v>
      </c>
      <c r="I2138" s="16" t="s">
        <v>8</v>
      </c>
      <c r="J2138" s="16" t="s">
        <v>10</v>
      </c>
    </row>
    <row r="2139" spans="1:10" ht="26.1" customHeight="1" x14ac:dyDescent="0.2">
      <c r="A2139" s="32" t="s">
        <v>1626</v>
      </c>
      <c r="B2139" s="33" t="s">
        <v>984</v>
      </c>
      <c r="C2139" s="32" t="s">
        <v>23</v>
      </c>
      <c r="D2139" s="32" t="s">
        <v>985</v>
      </c>
      <c r="E2139" s="154">
        <v>0</v>
      </c>
      <c r="F2139" s="154"/>
      <c r="G2139" s="34" t="s">
        <v>20</v>
      </c>
      <c r="H2139" s="35">
        <v>1</v>
      </c>
      <c r="I2139" s="36">
        <v>737.3</v>
      </c>
      <c r="J2139" s="36">
        <v>737.3</v>
      </c>
    </row>
    <row r="2140" spans="1:10" ht="51.95" customHeight="1" x14ac:dyDescent="0.2">
      <c r="A2140" s="20" t="s">
        <v>1627</v>
      </c>
      <c r="B2140" s="19" t="s">
        <v>2063</v>
      </c>
      <c r="C2140" s="20" t="s">
        <v>18</v>
      </c>
      <c r="D2140" s="20" t="s">
        <v>2064</v>
      </c>
      <c r="E2140" s="155" t="s">
        <v>2058</v>
      </c>
      <c r="F2140" s="155"/>
      <c r="G2140" s="21" t="s">
        <v>20</v>
      </c>
      <c r="H2140" s="37">
        <v>0.5</v>
      </c>
      <c r="I2140" s="38">
        <v>47.09</v>
      </c>
      <c r="J2140" s="38">
        <v>23.54</v>
      </c>
    </row>
    <row r="2141" spans="1:10" ht="26.1" customHeight="1" x14ac:dyDescent="0.2">
      <c r="A2141" s="20" t="s">
        <v>1627</v>
      </c>
      <c r="B2141" s="19" t="s">
        <v>2065</v>
      </c>
      <c r="C2141" s="20" t="s">
        <v>18</v>
      </c>
      <c r="D2141" s="20" t="s">
        <v>2066</v>
      </c>
      <c r="E2141" s="155" t="s">
        <v>1639</v>
      </c>
      <c r="F2141" s="155"/>
      <c r="G2141" s="21" t="s">
        <v>1640</v>
      </c>
      <c r="H2141" s="37">
        <v>1</v>
      </c>
      <c r="I2141" s="38">
        <v>23.69</v>
      </c>
      <c r="J2141" s="38">
        <v>23.69</v>
      </c>
    </row>
    <row r="2142" spans="1:10" ht="24" customHeight="1" x14ac:dyDescent="0.2">
      <c r="A2142" s="20" t="s">
        <v>1627</v>
      </c>
      <c r="B2142" s="19" t="s">
        <v>1713</v>
      </c>
      <c r="C2142" s="20" t="s">
        <v>18</v>
      </c>
      <c r="D2142" s="20" t="s">
        <v>1714</v>
      </c>
      <c r="E2142" s="155" t="s">
        <v>1639</v>
      </c>
      <c r="F2142" s="155"/>
      <c r="G2142" s="21" t="s">
        <v>1640</v>
      </c>
      <c r="H2142" s="37">
        <v>0.35</v>
      </c>
      <c r="I2142" s="38">
        <v>24.41</v>
      </c>
      <c r="J2142" s="38">
        <v>8.5399999999999991</v>
      </c>
    </row>
    <row r="2143" spans="1:10" ht="24" customHeight="1" x14ac:dyDescent="0.2">
      <c r="A2143" s="20" t="s">
        <v>1627</v>
      </c>
      <c r="B2143" s="19" t="s">
        <v>1662</v>
      </c>
      <c r="C2143" s="20" t="s">
        <v>18</v>
      </c>
      <c r="D2143" s="20" t="s">
        <v>1663</v>
      </c>
      <c r="E2143" s="155" t="s">
        <v>1639</v>
      </c>
      <c r="F2143" s="155"/>
      <c r="G2143" s="21" t="s">
        <v>1640</v>
      </c>
      <c r="H2143" s="37">
        <v>0.25</v>
      </c>
      <c r="I2143" s="38">
        <v>19.72</v>
      </c>
      <c r="J2143" s="38">
        <v>4.93</v>
      </c>
    </row>
    <row r="2144" spans="1:10" ht="26.1" customHeight="1" x14ac:dyDescent="0.2">
      <c r="A2144" s="23" t="s">
        <v>1676</v>
      </c>
      <c r="B2144" s="22" t="s">
        <v>1730</v>
      </c>
      <c r="C2144" s="23" t="s">
        <v>18</v>
      </c>
      <c r="D2144" s="23" t="s">
        <v>1731</v>
      </c>
      <c r="E2144" s="153" t="s">
        <v>1679</v>
      </c>
      <c r="F2144" s="153"/>
      <c r="G2144" s="24" t="s">
        <v>37</v>
      </c>
      <c r="H2144" s="39">
        <v>1E-3</v>
      </c>
      <c r="I2144" s="40">
        <v>101.3</v>
      </c>
      <c r="J2144" s="40">
        <v>0.1</v>
      </c>
    </row>
    <row r="2145" spans="1:10" ht="24" customHeight="1" x14ac:dyDescent="0.2">
      <c r="A2145" s="23" t="s">
        <v>1676</v>
      </c>
      <c r="B2145" s="22" t="s">
        <v>1725</v>
      </c>
      <c r="C2145" s="23" t="s">
        <v>18</v>
      </c>
      <c r="D2145" s="23" t="s">
        <v>1726</v>
      </c>
      <c r="E2145" s="153" t="s">
        <v>1679</v>
      </c>
      <c r="F2145" s="153"/>
      <c r="G2145" s="24" t="s">
        <v>89</v>
      </c>
      <c r="H2145" s="39">
        <v>0.15</v>
      </c>
      <c r="I2145" s="40">
        <v>0.82</v>
      </c>
      <c r="J2145" s="40">
        <v>0.12</v>
      </c>
    </row>
    <row r="2146" spans="1:10" ht="39" customHeight="1" x14ac:dyDescent="0.2">
      <c r="A2146" s="23" t="s">
        <v>1676</v>
      </c>
      <c r="B2146" s="22" t="s">
        <v>2067</v>
      </c>
      <c r="C2146" s="23" t="s">
        <v>18</v>
      </c>
      <c r="D2146" s="23" t="s">
        <v>2068</v>
      </c>
      <c r="E2146" s="153" t="s">
        <v>1679</v>
      </c>
      <c r="F2146" s="153"/>
      <c r="G2146" s="24" t="s">
        <v>20</v>
      </c>
      <c r="H2146" s="39">
        <v>1</v>
      </c>
      <c r="I2146" s="40">
        <v>676.38</v>
      </c>
      <c r="J2146" s="40">
        <v>676.38</v>
      </c>
    </row>
    <row r="2147" spans="1:10" x14ac:dyDescent="0.2">
      <c r="A2147" s="41"/>
      <c r="B2147" s="41"/>
      <c r="C2147" s="41"/>
      <c r="D2147" s="41"/>
      <c r="E2147" s="41" t="s">
        <v>1692</v>
      </c>
      <c r="F2147" s="46">
        <v>38.26</v>
      </c>
      <c r="G2147" s="41" t="s">
        <v>1693</v>
      </c>
      <c r="H2147" s="46">
        <v>0</v>
      </c>
      <c r="I2147" s="41" t="s">
        <v>1694</v>
      </c>
      <c r="J2147" s="46">
        <v>38.26</v>
      </c>
    </row>
    <row r="2148" spans="1:10" ht="15" thickBot="1" x14ac:dyDescent="0.25">
      <c r="A2148" s="41"/>
      <c r="B2148" s="41"/>
      <c r="C2148" s="41"/>
      <c r="D2148" s="41"/>
      <c r="E2148" s="41" t="s">
        <v>1695</v>
      </c>
      <c r="F2148" s="46">
        <v>191.1</v>
      </c>
      <c r="G2148" s="41"/>
      <c r="H2148" s="152" t="s">
        <v>1696</v>
      </c>
      <c r="I2148" s="152"/>
      <c r="J2148" s="46">
        <v>928.4</v>
      </c>
    </row>
    <row r="2149" spans="1:10" ht="0.95" customHeight="1" thickTop="1" x14ac:dyDescent="0.2">
      <c r="A2149" s="42"/>
      <c r="B2149" s="42"/>
      <c r="C2149" s="42"/>
      <c r="D2149" s="42"/>
      <c r="E2149" s="42"/>
      <c r="F2149" s="42"/>
      <c r="G2149" s="42"/>
      <c r="H2149" s="42"/>
      <c r="I2149" s="42"/>
      <c r="J2149" s="42"/>
    </row>
    <row r="2150" spans="1:10" ht="18" customHeight="1" x14ac:dyDescent="0.2">
      <c r="A2150" s="17" t="s">
        <v>986</v>
      </c>
      <c r="B2150" s="16" t="s">
        <v>3</v>
      </c>
      <c r="C2150" s="17" t="s">
        <v>4</v>
      </c>
      <c r="D2150" s="17" t="s">
        <v>5</v>
      </c>
      <c r="E2150" s="151" t="s">
        <v>1547</v>
      </c>
      <c r="F2150" s="151"/>
      <c r="G2150" s="18" t="s">
        <v>6</v>
      </c>
      <c r="H2150" s="16" t="s">
        <v>7</v>
      </c>
      <c r="I2150" s="16" t="s">
        <v>8</v>
      </c>
      <c r="J2150" s="16" t="s">
        <v>10</v>
      </c>
    </row>
    <row r="2151" spans="1:10" ht="39" customHeight="1" x14ac:dyDescent="0.2">
      <c r="A2151" s="32" t="s">
        <v>1626</v>
      </c>
      <c r="B2151" s="33" t="s">
        <v>987</v>
      </c>
      <c r="C2151" s="32" t="s">
        <v>23</v>
      </c>
      <c r="D2151" s="32" t="s">
        <v>988</v>
      </c>
      <c r="E2151" s="154" t="s">
        <v>1558</v>
      </c>
      <c r="F2151" s="154"/>
      <c r="G2151" s="34" t="s">
        <v>20</v>
      </c>
      <c r="H2151" s="35">
        <v>1</v>
      </c>
      <c r="I2151" s="36">
        <v>747.19</v>
      </c>
      <c r="J2151" s="36">
        <v>747.19</v>
      </c>
    </row>
    <row r="2152" spans="1:10" ht="26.1" customHeight="1" x14ac:dyDescent="0.2">
      <c r="A2152" s="20" t="s">
        <v>1627</v>
      </c>
      <c r="B2152" s="19" t="s">
        <v>1944</v>
      </c>
      <c r="C2152" s="20" t="s">
        <v>18</v>
      </c>
      <c r="D2152" s="20" t="s">
        <v>1945</v>
      </c>
      <c r="E2152" s="155" t="s">
        <v>1578</v>
      </c>
      <c r="F2152" s="155"/>
      <c r="G2152" s="21" t="s">
        <v>37</v>
      </c>
      <c r="H2152" s="37">
        <v>1.6E-2</v>
      </c>
      <c r="I2152" s="38">
        <v>672.02</v>
      </c>
      <c r="J2152" s="38">
        <v>10.75</v>
      </c>
    </row>
    <row r="2153" spans="1:10" ht="24" customHeight="1" x14ac:dyDescent="0.2">
      <c r="A2153" s="20" t="s">
        <v>1627</v>
      </c>
      <c r="B2153" s="19" t="s">
        <v>1713</v>
      </c>
      <c r="C2153" s="20" t="s">
        <v>18</v>
      </c>
      <c r="D2153" s="20" t="s">
        <v>1714</v>
      </c>
      <c r="E2153" s="155" t="s">
        <v>1639</v>
      </c>
      <c r="F2153" s="155"/>
      <c r="G2153" s="21" t="s">
        <v>1640</v>
      </c>
      <c r="H2153" s="37">
        <v>0.8</v>
      </c>
      <c r="I2153" s="38">
        <v>24.41</v>
      </c>
      <c r="J2153" s="38">
        <v>19.52</v>
      </c>
    </row>
    <row r="2154" spans="1:10" ht="24" customHeight="1" x14ac:dyDescent="0.2">
      <c r="A2154" s="20" t="s">
        <v>1627</v>
      </c>
      <c r="B2154" s="19" t="s">
        <v>1662</v>
      </c>
      <c r="C2154" s="20" t="s">
        <v>18</v>
      </c>
      <c r="D2154" s="20" t="s">
        <v>1663</v>
      </c>
      <c r="E2154" s="155" t="s">
        <v>1639</v>
      </c>
      <c r="F2154" s="155"/>
      <c r="G2154" s="21" t="s">
        <v>1640</v>
      </c>
      <c r="H2154" s="37">
        <v>0.8</v>
      </c>
      <c r="I2154" s="38">
        <v>19.72</v>
      </c>
      <c r="J2154" s="38">
        <v>15.77</v>
      </c>
    </row>
    <row r="2155" spans="1:10" ht="39" customHeight="1" x14ac:dyDescent="0.2">
      <c r="A2155" s="23" t="s">
        <v>1676</v>
      </c>
      <c r="B2155" s="22" t="s">
        <v>2069</v>
      </c>
      <c r="C2155" s="23" t="s">
        <v>18</v>
      </c>
      <c r="D2155" s="23" t="s">
        <v>2070</v>
      </c>
      <c r="E2155" s="153" t="s">
        <v>1679</v>
      </c>
      <c r="F2155" s="153"/>
      <c r="G2155" s="24" t="s">
        <v>20</v>
      </c>
      <c r="H2155" s="39">
        <v>1</v>
      </c>
      <c r="I2155" s="40">
        <v>701.15</v>
      </c>
      <c r="J2155" s="40">
        <v>701.15</v>
      </c>
    </row>
    <row r="2156" spans="1:10" x14ac:dyDescent="0.2">
      <c r="A2156" s="41"/>
      <c r="B2156" s="41"/>
      <c r="C2156" s="41"/>
      <c r="D2156" s="41"/>
      <c r="E2156" s="41" t="s">
        <v>1692</v>
      </c>
      <c r="F2156" s="46">
        <v>27.56</v>
      </c>
      <c r="G2156" s="41" t="s">
        <v>1693</v>
      </c>
      <c r="H2156" s="46">
        <v>0</v>
      </c>
      <c r="I2156" s="41" t="s">
        <v>1694</v>
      </c>
      <c r="J2156" s="46">
        <v>27.56</v>
      </c>
    </row>
    <row r="2157" spans="1:10" ht="15" thickBot="1" x14ac:dyDescent="0.25">
      <c r="A2157" s="41"/>
      <c r="B2157" s="41"/>
      <c r="C2157" s="41"/>
      <c r="D2157" s="41"/>
      <c r="E2157" s="41" t="s">
        <v>1695</v>
      </c>
      <c r="F2157" s="46">
        <v>193.67</v>
      </c>
      <c r="G2157" s="41"/>
      <c r="H2157" s="152" t="s">
        <v>1696</v>
      </c>
      <c r="I2157" s="152"/>
      <c r="J2157" s="46">
        <v>940.86</v>
      </c>
    </row>
    <row r="2158" spans="1:10" ht="0.95" customHeight="1" thickTop="1" x14ac:dyDescent="0.2">
      <c r="A2158" s="42"/>
      <c r="B2158" s="42"/>
      <c r="C2158" s="42"/>
      <c r="D2158" s="42"/>
      <c r="E2158" s="42"/>
      <c r="F2158" s="42"/>
      <c r="G2158" s="42"/>
      <c r="H2158" s="42"/>
      <c r="I2158" s="42"/>
      <c r="J2158" s="42"/>
    </row>
    <row r="2159" spans="1:10" ht="18" customHeight="1" x14ac:dyDescent="0.2">
      <c r="A2159" s="17" t="s">
        <v>991</v>
      </c>
      <c r="B2159" s="16" t="s">
        <v>3</v>
      </c>
      <c r="C2159" s="17" t="s">
        <v>4</v>
      </c>
      <c r="D2159" s="17" t="s">
        <v>5</v>
      </c>
      <c r="E2159" s="151" t="s">
        <v>1547</v>
      </c>
      <c r="F2159" s="151"/>
      <c r="G2159" s="18" t="s">
        <v>6</v>
      </c>
      <c r="H2159" s="16" t="s">
        <v>7</v>
      </c>
      <c r="I2159" s="16" t="s">
        <v>8</v>
      </c>
      <c r="J2159" s="16" t="s">
        <v>10</v>
      </c>
    </row>
    <row r="2160" spans="1:10" ht="26.1" customHeight="1" x14ac:dyDescent="0.2">
      <c r="A2160" s="32" t="s">
        <v>1626</v>
      </c>
      <c r="B2160" s="33" t="s">
        <v>993</v>
      </c>
      <c r="C2160" s="32" t="s">
        <v>23</v>
      </c>
      <c r="D2160" s="32" t="s">
        <v>994</v>
      </c>
      <c r="E2160" s="154">
        <v>28.2</v>
      </c>
      <c r="F2160" s="154"/>
      <c r="G2160" s="34" t="s">
        <v>25</v>
      </c>
      <c r="H2160" s="35">
        <v>1</v>
      </c>
      <c r="I2160" s="36">
        <v>192.9</v>
      </c>
      <c r="J2160" s="36">
        <v>192.9</v>
      </c>
    </row>
    <row r="2161" spans="1:10" ht="39" customHeight="1" x14ac:dyDescent="0.2">
      <c r="A2161" s="23" t="s">
        <v>1676</v>
      </c>
      <c r="B2161" s="22" t="s">
        <v>2071</v>
      </c>
      <c r="C2161" s="23" t="s">
        <v>18</v>
      </c>
      <c r="D2161" s="23" t="s">
        <v>2072</v>
      </c>
      <c r="E2161" s="153" t="s">
        <v>1679</v>
      </c>
      <c r="F2161" s="153"/>
      <c r="G2161" s="24" t="s">
        <v>25</v>
      </c>
      <c r="H2161" s="39">
        <v>1</v>
      </c>
      <c r="I2161" s="40">
        <v>141.62</v>
      </c>
      <c r="J2161" s="40">
        <v>141.62</v>
      </c>
    </row>
    <row r="2162" spans="1:10" ht="24" customHeight="1" x14ac:dyDescent="0.2">
      <c r="A2162" s="23" t="s">
        <v>1676</v>
      </c>
      <c r="B2162" s="22" t="s">
        <v>2073</v>
      </c>
      <c r="C2162" s="23" t="s">
        <v>18</v>
      </c>
      <c r="D2162" s="23" t="s">
        <v>2074</v>
      </c>
      <c r="E2162" s="153" t="s">
        <v>1789</v>
      </c>
      <c r="F2162" s="153"/>
      <c r="G2162" s="24" t="s">
        <v>1640</v>
      </c>
      <c r="H2162" s="39">
        <v>1.5</v>
      </c>
      <c r="I2162" s="40">
        <v>19.760000000000002</v>
      </c>
      <c r="J2162" s="40">
        <v>29.64</v>
      </c>
    </row>
    <row r="2163" spans="1:10" ht="24" customHeight="1" x14ac:dyDescent="0.2">
      <c r="A2163" s="23" t="s">
        <v>1676</v>
      </c>
      <c r="B2163" s="22" t="s">
        <v>2075</v>
      </c>
      <c r="C2163" s="23" t="s">
        <v>18</v>
      </c>
      <c r="D2163" s="23" t="s">
        <v>2076</v>
      </c>
      <c r="E2163" s="153" t="s">
        <v>1789</v>
      </c>
      <c r="F2163" s="153"/>
      <c r="G2163" s="24" t="s">
        <v>1640</v>
      </c>
      <c r="H2163" s="39">
        <v>1.5</v>
      </c>
      <c r="I2163" s="40">
        <v>14.43</v>
      </c>
      <c r="J2163" s="40">
        <v>21.64</v>
      </c>
    </row>
    <row r="2164" spans="1:10" x14ac:dyDescent="0.2">
      <c r="A2164" s="41"/>
      <c r="B2164" s="41"/>
      <c r="C2164" s="41"/>
      <c r="D2164" s="41"/>
      <c r="E2164" s="41" t="s">
        <v>1692</v>
      </c>
      <c r="F2164" s="46">
        <v>51.28</v>
      </c>
      <c r="G2164" s="41" t="s">
        <v>1693</v>
      </c>
      <c r="H2164" s="46">
        <v>0</v>
      </c>
      <c r="I2164" s="41" t="s">
        <v>1694</v>
      </c>
      <c r="J2164" s="46">
        <v>51.28</v>
      </c>
    </row>
    <row r="2165" spans="1:10" ht="15" thickBot="1" x14ac:dyDescent="0.25">
      <c r="A2165" s="41"/>
      <c r="B2165" s="41"/>
      <c r="C2165" s="41"/>
      <c r="D2165" s="41"/>
      <c r="E2165" s="41" t="s">
        <v>1695</v>
      </c>
      <c r="F2165" s="46">
        <v>49.99</v>
      </c>
      <c r="G2165" s="41"/>
      <c r="H2165" s="152" t="s">
        <v>1696</v>
      </c>
      <c r="I2165" s="152"/>
      <c r="J2165" s="46">
        <v>242.89</v>
      </c>
    </row>
    <row r="2166" spans="1:10" ht="0.95" customHeight="1" thickTop="1" x14ac:dyDescent="0.2">
      <c r="A2166" s="42"/>
      <c r="B2166" s="42"/>
      <c r="C2166" s="42"/>
      <c r="D2166" s="42"/>
      <c r="E2166" s="42"/>
      <c r="F2166" s="42"/>
      <c r="G2166" s="42"/>
      <c r="H2166" s="42"/>
      <c r="I2166" s="42"/>
      <c r="J2166" s="42"/>
    </row>
    <row r="2167" spans="1:10" ht="18" customHeight="1" x14ac:dyDescent="0.2">
      <c r="A2167" s="17" t="s">
        <v>992</v>
      </c>
      <c r="B2167" s="16" t="s">
        <v>3</v>
      </c>
      <c r="C2167" s="17" t="s">
        <v>4</v>
      </c>
      <c r="D2167" s="17" t="s">
        <v>5</v>
      </c>
      <c r="E2167" s="151" t="s">
        <v>1547</v>
      </c>
      <c r="F2167" s="151"/>
      <c r="G2167" s="18" t="s">
        <v>6</v>
      </c>
      <c r="H2167" s="16" t="s">
        <v>7</v>
      </c>
      <c r="I2167" s="16" t="s">
        <v>8</v>
      </c>
      <c r="J2167" s="16" t="s">
        <v>10</v>
      </c>
    </row>
    <row r="2168" spans="1:10" ht="24" customHeight="1" x14ac:dyDescent="0.2">
      <c r="A2168" s="32" t="s">
        <v>1626</v>
      </c>
      <c r="B2168" s="33" t="s">
        <v>995</v>
      </c>
      <c r="C2168" s="32" t="s">
        <v>23</v>
      </c>
      <c r="D2168" s="32" t="s">
        <v>996</v>
      </c>
      <c r="E2168" s="154">
        <v>112</v>
      </c>
      <c r="F2168" s="154"/>
      <c r="G2168" s="34" t="s">
        <v>29</v>
      </c>
      <c r="H2168" s="35">
        <v>1</v>
      </c>
      <c r="I2168" s="36">
        <v>102.52</v>
      </c>
      <c r="J2168" s="36">
        <v>102.52</v>
      </c>
    </row>
    <row r="2169" spans="1:10" ht="26.1" customHeight="1" x14ac:dyDescent="0.2">
      <c r="A2169" s="23" t="s">
        <v>1676</v>
      </c>
      <c r="B2169" s="22" t="s">
        <v>2077</v>
      </c>
      <c r="C2169" s="23" t="s">
        <v>1631</v>
      </c>
      <c r="D2169" s="23" t="s">
        <v>2078</v>
      </c>
      <c r="E2169" s="153" t="s">
        <v>1679</v>
      </c>
      <c r="F2169" s="153"/>
      <c r="G2169" s="24" t="s">
        <v>633</v>
      </c>
      <c r="H2169" s="39">
        <v>1</v>
      </c>
      <c r="I2169" s="40">
        <v>44.37</v>
      </c>
      <c r="J2169" s="40">
        <v>44.37</v>
      </c>
    </row>
    <row r="2170" spans="1:10" ht="24" customHeight="1" x14ac:dyDescent="0.2">
      <c r="A2170" s="23" t="s">
        <v>1676</v>
      </c>
      <c r="B2170" s="22" t="s">
        <v>2075</v>
      </c>
      <c r="C2170" s="23" t="s">
        <v>18</v>
      </c>
      <c r="D2170" s="23" t="s">
        <v>2076</v>
      </c>
      <c r="E2170" s="153" t="s">
        <v>1789</v>
      </c>
      <c r="F2170" s="153"/>
      <c r="G2170" s="24" t="s">
        <v>1640</v>
      </c>
      <c r="H2170" s="39">
        <v>1.7010000000000001</v>
      </c>
      <c r="I2170" s="40">
        <v>14.43</v>
      </c>
      <c r="J2170" s="40">
        <v>24.54</v>
      </c>
    </row>
    <row r="2171" spans="1:10" ht="24" customHeight="1" x14ac:dyDescent="0.2">
      <c r="A2171" s="23" t="s">
        <v>1676</v>
      </c>
      <c r="B2171" s="22" t="s">
        <v>2073</v>
      </c>
      <c r="C2171" s="23" t="s">
        <v>18</v>
      </c>
      <c r="D2171" s="23" t="s">
        <v>2074</v>
      </c>
      <c r="E2171" s="153" t="s">
        <v>1789</v>
      </c>
      <c r="F2171" s="153"/>
      <c r="G2171" s="24" t="s">
        <v>1640</v>
      </c>
      <c r="H2171" s="39">
        <v>1.7010000000000001</v>
      </c>
      <c r="I2171" s="40">
        <v>19.760000000000002</v>
      </c>
      <c r="J2171" s="40">
        <v>33.61</v>
      </c>
    </row>
    <row r="2172" spans="1:10" x14ac:dyDescent="0.2">
      <c r="A2172" s="41"/>
      <c r="B2172" s="41"/>
      <c r="C2172" s="41"/>
      <c r="D2172" s="41"/>
      <c r="E2172" s="41" t="s">
        <v>1692</v>
      </c>
      <c r="F2172" s="46">
        <v>58.15</v>
      </c>
      <c r="G2172" s="41" t="s">
        <v>1693</v>
      </c>
      <c r="H2172" s="46">
        <v>0</v>
      </c>
      <c r="I2172" s="41" t="s">
        <v>1694</v>
      </c>
      <c r="J2172" s="46">
        <v>58.15</v>
      </c>
    </row>
    <row r="2173" spans="1:10" ht="15" thickBot="1" x14ac:dyDescent="0.25">
      <c r="A2173" s="41"/>
      <c r="B2173" s="41"/>
      <c r="C2173" s="41"/>
      <c r="D2173" s="41"/>
      <c r="E2173" s="41" t="s">
        <v>1695</v>
      </c>
      <c r="F2173" s="46">
        <v>26.57</v>
      </c>
      <c r="G2173" s="41"/>
      <c r="H2173" s="152" t="s">
        <v>1696</v>
      </c>
      <c r="I2173" s="152"/>
      <c r="J2173" s="46">
        <v>129.09</v>
      </c>
    </row>
    <row r="2174" spans="1:10" ht="0.95" customHeight="1" thickTop="1" x14ac:dyDescent="0.2">
      <c r="A2174" s="42"/>
      <c r="B2174" s="42"/>
      <c r="C2174" s="42"/>
      <c r="D2174" s="42"/>
      <c r="E2174" s="42"/>
      <c r="F2174" s="42"/>
      <c r="G2174" s="42"/>
      <c r="H2174" s="42"/>
      <c r="I2174" s="42"/>
      <c r="J2174" s="42"/>
    </row>
    <row r="2175" spans="1:10" ht="18" customHeight="1" x14ac:dyDescent="0.2">
      <c r="A2175" s="17" t="s">
        <v>1008</v>
      </c>
      <c r="B2175" s="16" t="s">
        <v>3</v>
      </c>
      <c r="C2175" s="17" t="s">
        <v>4</v>
      </c>
      <c r="D2175" s="17" t="s">
        <v>5</v>
      </c>
      <c r="E2175" s="151" t="s">
        <v>1547</v>
      </c>
      <c r="F2175" s="151"/>
      <c r="G2175" s="18" t="s">
        <v>6</v>
      </c>
      <c r="H2175" s="16" t="s">
        <v>7</v>
      </c>
      <c r="I2175" s="16" t="s">
        <v>8</v>
      </c>
      <c r="J2175" s="16" t="s">
        <v>10</v>
      </c>
    </row>
    <row r="2176" spans="1:10" ht="26.1" customHeight="1" x14ac:dyDescent="0.2">
      <c r="A2176" s="32" t="s">
        <v>1626</v>
      </c>
      <c r="B2176" s="33" t="s">
        <v>1009</v>
      </c>
      <c r="C2176" s="32" t="s">
        <v>23</v>
      </c>
      <c r="D2176" s="32" t="s">
        <v>3252</v>
      </c>
      <c r="E2176" s="154" t="s">
        <v>1549</v>
      </c>
      <c r="F2176" s="154"/>
      <c r="G2176" s="34" t="s">
        <v>20</v>
      </c>
      <c r="H2176" s="35">
        <v>1</v>
      </c>
      <c r="I2176" s="36">
        <v>198.54</v>
      </c>
      <c r="J2176" s="36">
        <v>198.54</v>
      </c>
    </row>
    <row r="2177" spans="1:10" ht="26.1" customHeight="1" x14ac:dyDescent="0.2">
      <c r="A2177" s="20" t="s">
        <v>1627</v>
      </c>
      <c r="B2177" s="19" t="s">
        <v>2079</v>
      </c>
      <c r="C2177" s="20" t="s">
        <v>18</v>
      </c>
      <c r="D2177" s="20" t="s">
        <v>2080</v>
      </c>
      <c r="E2177" s="155" t="s">
        <v>1639</v>
      </c>
      <c r="F2177" s="155"/>
      <c r="G2177" s="21" t="s">
        <v>1640</v>
      </c>
      <c r="H2177" s="37">
        <v>1.6</v>
      </c>
      <c r="I2177" s="38">
        <v>24.29</v>
      </c>
      <c r="J2177" s="38">
        <v>38.86</v>
      </c>
    </row>
    <row r="2178" spans="1:10" ht="26.1" customHeight="1" x14ac:dyDescent="0.2">
      <c r="A2178" s="20" t="s">
        <v>1627</v>
      </c>
      <c r="B2178" s="19" t="s">
        <v>2081</v>
      </c>
      <c r="C2178" s="20" t="s">
        <v>18</v>
      </c>
      <c r="D2178" s="20" t="s">
        <v>2082</v>
      </c>
      <c r="E2178" s="155" t="s">
        <v>1639</v>
      </c>
      <c r="F2178" s="155"/>
      <c r="G2178" s="21" t="s">
        <v>1640</v>
      </c>
      <c r="H2178" s="37">
        <v>1.8</v>
      </c>
      <c r="I2178" s="38">
        <v>20.54</v>
      </c>
      <c r="J2178" s="38">
        <v>36.97</v>
      </c>
    </row>
    <row r="2179" spans="1:10" ht="24" customHeight="1" x14ac:dyDescent="0.2">
      <c r="A2179" s="23" t="s">
        <v>1676</v>
      </c>
      <c r="B2179" s="22" t="s">
        <v>2083</v>
      </c>
      <c r="C2179" s="23" t="s">
        <v>18</v>
      </c>
      <c r="D2179" s="23" t="s">
        <v>2084</v>
      </c>
      <c r="E2179" s="153" t="s">
        <v>1679</v>
      </c>
      <c r="F2179" s="153"/>
      <c r="G2179" s="24" t="s">
        <v>89</v>
      </c>
      <c r="H2179" s="39">
        <v>5</v>
      </c>
      <c r="I2179" s="40">
        <v>3.07</v>
      </c>
      <c r="J2179" s="40">
        <v>15.35</v>
      </c>
    </row>
    <row r="2180" spans="1:10" ht="39" customHeight="1" x14ac:dyDescent="0.2">
      <c r="A2180" s="23" t="s">
        <v>1676</v>
      </c>
      <c r="B2180" s="22" t="s">
        <v>3284</v>
      </c>
      <c r="C2180" s="23" t="s">
        <v>18</v>
      </c>
      <c r="D2180" s="23" t="s">
        <v>3285</v>
      </c>
      <c r="E2180" s="153" t="s">
        <v>1679</v>
      </c>
      <c r="F2180" s="153"/>
      <c r="G2180" s="24" t="s">
        <v>20</v>
      </c>
      <c r="H2180" s="39">
        <v>1.1000000000000001</v>
      </c>
      <c r="I2180" s="40">
        <v>69.5</v>
      </c>
      <c r="J2180" s="40">
        <v>76.45</v>
      </c>
    </row>
    <row r="2181" spans="1:10" ht="24" customHeight="1" x14ac:dyDescent="0.2">
      <c r="A2181" s="23" t="s">
        <v>1676</v>
      </c>
      <c r="B2181" s="22" t="s">
        <v>1899</v>
      </c>
      <c r="C2181" s="23" t="s">
        <v>18</v>
      </c>
      <c r="D2181" s="23" t="s">
        <v>1900</v>
      </c>
      <c r="E2181" s="153" t="s">
        <v>1679</v>
      </c>
      <c r="F2181" s="153"/>
      <c r="G2181" s="24" t="s">
        <v>89</v>
      </c>
      <c r="H2181" s="39">
        <v>0.25</v>
      </c>
      <c r="I2181" s="40">
        <v>123.67</v>
      </c>
      <c r="J2181" s="40">
        <v>30.91</v>
      </c>
    </row>
    <row r="2182" spans="1:10" x14ac:dyDescent="0.2">
      <c r="A2182" s="41"/>
      <c r="B2182" s="41"/>
      <c r="C2182" s="41"/>
      <c r="D2182" s="41"/>
      <c r="E2182" s="41" t="s">
        <v>1692</v>
      </c>
      <c r="F2182" s="46">
        <v>55.38</v>
      </c>
      <c r="G2182" s="41" t="s">
        <v>1693</v>
      </c>
      <c r="H2182" s="46">
        <v>0</v>
      </c>
      <c r="I2182" s="41" t="s">
        <v>1694</v>
      </c>
      <c r="J2182" s="46">
        <v>55.38</v>
      </c>
    </row>
    <row r="2183" spans="1:10" ht="15" thickBot="1" x14ac:dyDescent="0.25">
      <c r="A2183" s="41"/>
      <c r="B2183" s="41"/>
      <c r="C2183" s="41"/>
      <c r="D2183" s="41"/>
      <c r="E2183" s="41" t="s">
        <v>1695</v>
      </c>
      <c r="F2183" s="46">
        <v>51.46</v>
      </c>
      <c r="G2183" s="41"/>
      <c r="H2183" s="152" t="s">
        <v>1696</v>
      </c>
      <c r="I2183" s="152"/>
      <c r="J2183" s="46">
        <v>250</v>
      </c>
    </row>
    <row r="2184" spans="1:10" ht="0.95" customHeight="1" thickTop="1" x14ac:dyDescent="0.2">
      <c r="A2184" s="42"/>
      <c r="B2184" s="42"/>
      <c r="C2184" s="42"/>
      <c r="D2184" s="42"/>
      <c r="E2184" s="42"/>
      <c r="F2184" s="42"/>
      <c r="G2184" s="42"/>
      <c r="H2184" s="42"/>
      <c r="I2184" s="42"/>
      <c r="J2184" s="42"/>
    </row>
    <row r="2185" spans="1:10" ht="18" customHeight="1" x14ac:dyDescent="0.2">
      <c r="A2185" s="17" t="s">
        <v>1022</v>
      </c>
      <c r="B2185" s="16" t="s">
        <v>3</v>
      </c>
      <c r="C2185" s="17" t="s">
        <v>4</v>
      </c>
      <c r="D2185" s="17" t="s">
        <v>5</v>
      </c>
      <c r="E2185" s="151" t="s">
        <v>1547</v>
      </c>
      <c r="F2185" s="151"/>
      <c r="G2185" s="18" t="s">
        <v>6</v>
      </c>
      <c r="H2185" s="16" t="s">
        <v>7</v>
      </c>
      <c r="I2185" s="16" t="s">
        <v>8</v>
      </c>
      <c r="J2185" s="16" t="s">
        <v>10</v>
      </c>
    </row>
    <row r="2186" spans="1:10" ht="24" customHeight="1" x14ac:dyDescent="0.2">
      <c r="A2186" s="32" t="s">
        <v>1626</v>
      </c>
      <c r="B2186" s="33" t="s">
        <v>1023</v>
      </c>
      <c r="C2186" s="32" t="s">
        <v>23</v>
      </c>
      <c r="D2186" s="32" t="s">
        <v>3255</v>
      </c>
      <c r="E2186" s="154" t="s">
        <v>1582</v>
      </c>
      <c r="F2186" s="154"/>
      <c r="G2186" s="34" t="s">
        <v>1024</v>
      </c>
      <c r="H2186" s="35">
        <v>1</v>
      </c>
      <c r="I2186" s="36">
        <v>36.869999999999997</v>
      </c>
      <c r="J2186" s="36">
        <v>36.869999999999997</v>
      </c>
    </row>
    <row r="2187" spans="1:10" ht="39" customHeight="1" x14ac:dyDescent="0.2">
      <c r="A2187" s="20" t="s">
        <v>1627</v>
      </c>
      <c r="B2187" s="19" t="s">
        <v>3286</v>
      </c>
      <c r="C2187" s="20" t="s">
        <v>18</v>
      </c>
      <c r="D2187" s="20" t="s">
        <v>3287</v>
      </c>
      <c r="E2187" s="155" t="s">
        <v>1706</v>
      </c>
      <c r="F2187" s="155"/>
      <c r="G2187" s="21" t="s">
        <v>1712</v>
      </c>
      <c r="H2187" s="37">
        <v>1</v>
      </c>
      <c r="I2187" s="38">
        <v>3.72</v>
      </c>
      <c r="J2187" s="38">
        <v>3.72</v>
      </c>
    </row>
    <row r="2188" spans="1:10" ht="24" customHeight="1" x14ac:dyDescent="0.2">
      <c r="A2188" s="20" t="s">
        <v>1627</v>
      </c>
      <c r="B2188" s="19" t="s">
        <v>1662</v>
      </c>
      <c r="C2188" s="20" t="s">
        <v>18</v>
      </c>
      <c r="D2188" s="20" t="s">
        <v>1663</v>
      </c>
      <c r="E2188" s="155" t="s">
        <v>1639</v>
      </c>
      <c r="F2188" s="155"/>
      <c r="G2188" s="21" t="s">
        <v>1640</v>
      </c>
      <c r="H2188" s="37">
        <v>0.4</v>
      </c>
      <c r="I2188" s="38">
        <v>19.72</v>
      </c>
      <c r="J2188" s="38">
        <v>7.88</v>
      </c>
    </row>
    <row r="2189" spans="1:10" ht="24" customHeight="1" x14ac:dyDescent="0.2">
      <c r="A2189" s="20" t="s">
        <v>1627</v>
      </c>
      <c r="B2189" s="19" t="s">
        <v>1834</v>
      </c>
      <c r="C2189" s="20" t="s">
        <v>18</v>
      </c>
      <c r="D2189" s="20" t="s">
        <v>1835</v>
      </c>
      <c r="E2189" s="155" t="s">
        <v>1639</v>
      </c>
      <c r="F2189" s="155"/>
      <c r="G2189" s="21" t="s">
        <v>1640</v>
      </c>
      <c r="H2189" s="37">
        <v>0.5</v>
      </c>
      <c r="I2189" s="38">
        <v>26.1</v>
      </c>
      <c r="J2189" s="38">
        <v>13.05</v>
      </c>
    </row>
    <row r="2190" spans="1:10" ht="39" customHeight="1" x14ac:dyDescent="0.2">
      <c r="A2190" s="20" t="s">
        <v>1627</v>
      </c>
      <c r="B2190" s="19" t="s">
        <v>3288</v>
      </c>
      <c r="C2190" s="20" t="s">
        <v>18</v>
      </c>
      <c r="D2190" s="20" t="s">
        <v>3289</v>
      </c>
      <c r="E2190" s="155" t="s">
        <v>1706</v>
      </c>
      <c r="F2190" s="155"/>
      <c r="G2190" s="21" t="s">
        <v>1707</v>
      </c>
      <c r="H2190" s="37">
        <v>1</v>
      </c>
      <c r="I2190" s="38">
        <v>0.72</v>
      </c>
      <c r="J2190" s="38">
        <v>0.72</v>
      </c>
    </row>
    <row r="2191" spans="1:10" ht="24" customHeight="1" x14ac:dyDescent="0.2">
      <c r="A2191" s="23" t="s">
        <v>1676</v>
      </c>
      <c r="B2191" s="22" t="s">
        <v>2085</v>
      </c>
      <c r="C2191" s="23" t="s">
        <v>18</v>
      </c>
      <c r="D2191" s="23" t="s">
        <v>2086</v>
      </c>
      <c r="E2191" s="153" t="s">
        <v>1679</v>
      </c>
      <c r="F2191" s="153"/>
      <c r="G2191" s="24" t="s">
        <v>1774</v>
      </c>
      <c r="H2191" s="39">
        <v>0.3</v>
      </c>
      <c r="I2191" s="40">
        <v>38.35</v>
      </c>
      <c r="J2191" s="40">
        <v>11.5</v>
      </c>
    </row>
    <row r="2192" spans="1:10" x14ac:dyDescent="0.2">
      <c r="A2192" s="41"/>
      <c r="B2192" s="41"/>
      <c r="C2192" s="41"/>
      <c r="D2192" s="41"/>
      <c r="E2192" s="41" t="s">
        <v>1692</v>
      </c>
      <c r="F2192" s="46">
        <v>14.61</v>
      </c>
      <c r="G2192" s="41" t="s">
        <v>1693</v>
      </c>
      <c r="H2192" s="46">
        <v>0</v>
      </c>
      <c r="I2192" s="41" t="s">
        <v>1694</v>
      </c>
      <c r="J2192" s="46">
        <v>14.61</v>
      </c>
    </row>
    <row r="2193" spans="1:10" ht="15" thickBot="1" x14ac:dyDescent="0.25">
      <c r="A2193" s="41"/>
      <c r="B2193" s="41"/>
      <c r="C2193" s="41"/>
      <c r="D2193" s="41"/>
      <c r="E2193" s="41" t="s">
        <v>1695</v>
      </c>
      <c r="F2193" s="46">
        <v>9.5500000000000007</v>
      </c>
      <c r="G2193" s="41"/>
      <c r="H2193" s="152" t="s">
        <v>1696</v>
      </c>
      <c r="I2193" s="152"/>
      <c r="J2193" s="46">
        <v>46.42</v>
      </c>
    </row>
    <row r="2194" spans="1:10" ht="0.95" customHeight="1" thickTop="1" x14ac:dyDescent="0.2">
      <c r="A2194" s="42"/>
      <c r="B2194" s="42"/>
      <c r="C2194" s="42"/>
      <c r="D2194" s="42"/>
      <c r="E2194" s="42"/>
      <c r="F2194" s="42"/>
      <c r="G2194" s="42"/>
      <c r="H2194" s="42"/>
      <c r="I2194" s="42"/>
      <c r="J2194" s="42"/>
    </row>
    <row r="2195" spans="1:10" ht="18" customHeight="1" x14ac:dyDescent="0.2">
      <c r="A2195" s="17" t="s">
        <v>1072</v>
      </c>
      <c r="B2195" s="16" t="s">
        <v>3</v>
      </c>
      <c r="C2195" s="17" t="s">
        <v>4</v>
      </c>
      <c r="D2195" s="17" t="s">
        <v>5</v>
      </c>
      <c r="E2195" s="151" t="s">
        <v>1547</v>
      </c>
      <c r="F2195" s="151"/>
      <c r="G2195" s="18" t="s">
        <v>6</v>
      </c>
      <c r="H2195" s="16" t="s">
        <v>7</v>
      </c>
      <c r="I2195" s="16" t="s">
        <v>8</v>
      </c>
      <c r="J2195" s="16" t="s">
        <v>10</v>
      </c>
    </row>
    <row r="2196" spans="1:10" ht="24" customHeight="1" x14ac:dyDescent="0.2">
      <c r="A2196" s="32" t="s">
        <v>1626</v>
      </c>
      <c r="B2196" s="33" t="s">
        <v>1073</v>
      </c>
      <c r="C2196" s="32" t="s">
        <v>23</v>
      </c>
      <c r="D2196" s="32" t="s">
        <v>1074</v>
      </c>
      <c r="E2196" s="154">
        <v>331</v>
      </c>
      <c r="F2196" s="154"/>
      <c r="G2196" s="34" t="s">
        <v>20</v>
      </c>
      <c r="H2196" s="35">
        <v>1</v>
      </c>
      <c r="I2196" s="36">
        <v>710.78</v>
      </c>
      <c r="J2196" s="36">
        <v>710.78</v>
      </c>
    </row>
    <row r="2197" spans="1:10" ht="24" customHeight="1" x14ac:dyDescent="0.2">
      <c r="A2197" s="20" t="s">
        <v>1627</v>
      </c>
      <c r="B2197" s="19" t="s">
        <v>1662</v>
      </c>
      <c r="C2197" s="20" t="s">
        <v>18</v>
      </c>
      <c r="D2197" s="20" t="s">
        <v>1663</v>
      </c>
      <c r="E2197" s="155" t="s">
        <v>1639</v>
      </c>
      <c r="F2197" s="155"/>
      <c r="G2197" s="21" t="s">
        <v>1640</v>
      </c>
      <c r="H2197" s="37">
        <v>1.1399999999999999</v>
      </c>
      <c r="I2197" s="38">
        <v>19.72</v>
      </c>
      <c r="J2197" s="38">
        <v>22.48</v>
      </c>
    </row>
    <row r="2198" spans="1:10" ht="24" customHeight="1" x14ac:dyDescent="0.2">
      <c r="A2198" s="20" t="s">
        <v>1627</v>
      </c>
      <c r="B2198" s="19" t="s">
        <v>1713</v>
      </c>
      <c r="C2198" s="20" t="s">
        <v>18</v>
      </c>
      <c r="D2198" s="20" t="s">
        <v>1714</v>
      </c>
      <c r="E2198" s="155" t="s">
        <v>1639</v>
      </c>
      <c r="F2198" s="155"/>
      <c r="G2198" s="21" t="s">
        <v>1640</v>
      </c>
      <c r="H2198" s="37">
        <v>0.65</v>
      </c>
      <c r="I2198" s="38">
        <v>24.41</v>
      </c>
      <c r="J2198" s="38">
        <v>15.86</v>
      </c>
    </row>
    <row r="2199" spans="1:10" ht="39" customHeight="1" x14ac:dyDescent="0.2">
      <c r="A2199" s="23" t="s">
        <v>1676</v>
      </c>
      <c r="B2199" s="22" t="s">
        <v>1893</v>
      </c>
      <c r="C2199" s="23" t="s">
        <v>18</v>
      </c>
      <c r="D2199" s="23" t="s">
        <v>1894</v>
      </c>
      <c r="E2199" s="153" t="s">
        <v>1679</v>
      </c>
      <c r="F2199" s="153"/>
      <c r="G2199" s="24" t="s">
        <v>20</v>
      </c>
      <c r="H2199" s="39">
        <v>1</v>
      </c>
      <c r="I2199" s="40">
        <v>663.39</v>
      </c>
      <c r="J2199" s="40">
        <v>663.39</v>
      </c>
    </row>
    <row r="2200" spans="1:10" ht="39" customHeight="1" x14ac:dyDescent="0.2">
      <c r="A2200" s="23" t="s">
        <v>1676</v>
      </c>
      <c r="B2200" s="22" t="s">
        <v>2087</v>
      </c>
      <c r="C2200" s="23" t="s">
        <v>18</v>
      </c>
      <c r="D2200" s="23" t="s">
        <v>2088</v>
      </c>
      <c r="E2200" s="153" t="s">
        <v>1679</v>
      </c>
      <c r="F2200" s="153"/>
      <c r="G2200" s="24" t="s">
        <v>89</v>
      </c>
      <c r="H2200" s="39">
        <v>0.24479999999999999</v>
      </c>
      <c r="I2200" s="40">
        <v>37</v>
      </c>
      <c r="J2200" s="40">
        <v>9.0500000000000007</v>
      </c>
    </row>
    <row r="2201" spans="1:10" x14ac:dyDescent="0.2">
      <c r="A2201" s="41"/>
      <c r="B2201" s="41"/>
      <c r="C2201" s="41"/>
      <c r="D2201" s="41"/>
      <c r="E2201" s="41" t="s">
        <v>1692</v>
      </c>
      <c r="F2201" s="46">
        <v>27.59</v>
      </c>
      <c r="G2201" s="41" t="s">
        <v>1693</v>
      </c>
      <c r="H2201" s="46">
        <v>0</v>
      </c>
      <c r="I2201" s="41" t="s">
        <v>1694</v>
      </c>
      <c r="J2201" s="46">
        <v>27.59</v>
      </c>
    </row>
    <row r="2202" spans="1:10" ht="15" thickBot="1" x14ac:dyDescent="0.25">
      <c r="A2202" s="41"/>
      <c r="B2202" s="41"/>
      <c r="C2202" s="41"/>
      <c r="D2202" s="41"/>
      <c r="E2202" s="41" t="s">
        <v>1695</v>
      </c>
      <c r="F2202" s="46">
        <v>184.23</v>
      </c>
      <c r="G2202" s="41"/>
      <c r="H2202" s="152" t="s">
        <v>1696</v>
      </c>
      <c r="I2202" s="152"/>
      <c r="J2202" s="46">
        <v>895.01</v>
      </c>
    </row>
    <row r="2203" spans="1:10" ht="0.95" customHeight="1" thickTop="1" x14ac:dyDescent="0.2">
      <c r="A2203" s="42"/>
      <c r="B2203" s="42"/>
      <c r="C2203" s="42"/>
      <c r="D2203" s="42"/>
      <c r="E2203" s="42"/>
      <c r="F2203" s="42"/>
      <c r="G2203" s="42"/>
      <c r="H2203" s="42"/>
      <c r="I2203" s="42"/>
      <c r="J2203" s="42"/>
    </row>
    <row r="2204" spans="1:10" ht="18" customHeight="1" x14ac:dyDescent="0.2">
      <c r="A2204" s="17" t="s">
        <v>1139</v>
      </c>
      <c r="B2204" s="16" t="s">
        <v>3</v>
      </c>
      <c r="C2204" s="17" t="s">
        <v>4</v>
      </c>
      <c r="D2204" s="17" t="s">
        <v>5</v>
      </c>
      <c r="E2204" s="151" t="s">
        <v>1547</v>
      </c>
      <c r="F2204" s="151"/>
      <c r="G2204" s="18" t="s">
        <v>6</v>
      </c>
      <c r="H2204" s="16" t="s">
        <v>7</v>
      </c>
      <c r="I2204" s="16" t="s">
        <v>8</v>
      </c>
      <c r="J2204" s="16" t="s">
        <v>10</v>
      </c>
    </row>
    <row r="2205" spans="1:10" ht="39" customHeight="1" x14ac:dyDescent="0.2">
      <c r="A2205" s="32" t="s">
        <v>1626</v>
      </c>
      <c r="B2205" s="33" t="s">
        <v>1140</v>
      </c>
      <c r="C2205" s="32" t="s">
        <v>23</v>
      </c>
      <c r="D2205" s="32" t="s">
        <v>1141</v>
      </c>
      <c r="E2205" s="154" t="s">
        <v>1596</v>
      </c>
      <c r="F2205" s="154"/>
      <c r="G2205" s="34" t="s">
        <v>25</v>
      </c>
      <c r="H2205" s="35">
        <v>1</v>
      </c>
      <c r="I2205" s="36">
        <v>16.670000000000002</v>
      </c>
      <c r="J2205" s="36">
        <v>16.670000000000002</v>
      </c>
    </row>
    <row r="2206" spans="1:10" ht="26.1" customHeight="1" x14ac:dyDescent="0.2">
      <c r="A2206" s="20" t="s">
        <v>1627</v>
      </c>
      <c r="B2206" s="19" t="s">
        <v>1889</v>
      </c>
      <c r="C2206" s="20" t="s">
        <v>18</v>
      </c>
      <c r="D2206" s="20" t="s">
        <v>1890</v>
      </c>
      <c r="E2206" s="155" t="s">
        <v>1639</v>
      </c>
      <c r="F2206" s="155"/>
      <c r="G2206" s="21" t="s">
        <v>1640</v>
      </c>
      <c r="H2206" s="37">
        <v>0.15</v>
      </c>
      <c r="I2206" s="38">
        <v>20.09</v>
      </c>
      <c r="J2206" s="38">
        <v>3.01</v>
      </c>
    </row>
    <row r="2207" spans="1:10" ht="26.1" customHeight="1" x14ac:dyDescent="0.2">
      <c r="A2207" s="20" t="s">
        <v>1627</v>
      </c>
      <c r="B2207" s="19" t="s">
        <v>1660</v>
      </c>
      <c r="C2207" s="20" t="s">
        <v>18</v>
      </c>
      <c r="D2207" s="20" t="s">
        <v>1661</v>
      </c>
      <c r="E2207" s="155" t="s">
        <v>1639</v>
      </c>
      <c r="F2207" s="155"/>
      <c r="G2207" s="21" t="s">
        <v>1640</v>
      </c>
      <c r="H2207" s="37">
        <v>0.15</v>
      </c>
      <c r="I2207" s="38">
        <v>28.52</v>
      </c>
      <c r="J2207" s="38">
        <v>4.2699999999999996</v>
      </c>
    </row>
    <row r="2208" spans="1:10" ht="24" customHeight="1" x14ac:dyDescent="0.2">
      <c r="A2208" s="23" t="s">
        <v>1676</v>
      </c>
      <c r="B2208" s="22" t="s">
        <v>2089</v>
      </c>
      <c r="C2208" s="23" t="s">
        <v>18</v>
      </c>
      <c r="D2208" s="23" t="s">
        <v>2090</v>
      </c>
      <c r="E2208" s="153" t="s">
        <v>1679</v>
      </c>
      <c r="F2208" s="153"/>
      <c r="G2208" s="24" t="s">
        <v>25</v>
      </c>
      <c r="H2208" s="39">
        <v>1.8800000000000001E-2</v>
      </c>
      <c r="I2208" s="40">
        <v>1.94</v>
      </c>
      <c r="J2208" s="40">
        <v>0.03</v>
      </c>
    </row>
    <row r="2209" spans="1:10" ht="24" customHeight="1" x14ac:dyDescent="0.2">
      <c r="A2209" s="23" t="s">
        <v>1676</v>
      </c>
      <c r="B2209" s="22" t="s">
        <v>2091</v>
      </c>
      <c r="C2209" s="23" t="s">
        <v>18</v>
      </c>
      <c r="D2209" s="23" t="s">
        <v>2092</v>
      </c>
      <c r="E2209" s="153" t="s">
        <v>1679</v>
      </c>
      <c r="F2209" s="153"/>
      <c r="G2209" s="24" t="s">
        <v>25</v>
      </c>
      <c r="H2209" s="39">
        <v>0.02</v>
      </c>
      <c r="I2209" s="40">
        <v>53.86</v>
      </c>
      <c r="J2209" s="40">
        <v>1.07</v>
      </c>
    </row>
    <row r="2210" spans="1:10" ht="26.1" customHeight="1" x14ac:dyDescent="0.2">
      <c r="A2210" s="23" t="s">
        <v>1676</v>
      </c>
      <c r="B2210" s="22" t="s">
        <v>2093</v>
      </c>
      <c r="C2210" s="23" t="s">
        <v>18</v>
      </c>
      <c r="D2210" s="23" t="s">
        <v>2094</v>
      </c>
      <c r="E2210" s="153" t="s">
        <v>1679</v>
      </c>
      <c r="F2210" s="153"/>
      <c r="G2210" s="24" t="s">
        <v>25</v>
      </c>
      <c r="H2210" s="39">
        <v>1</v>
      </c>
      <c r="I2210" s="40">
        <v>6.71</v>
      </c>
      <c r="J2210" s="40">
        <v>6.71</v>
      </c>
    </row>
    <row r="2211" spans="1:10" ht="26.1" customHeight="1" x14ac:dyDescent="0.2">
      <c r="A2211" s="23" t="s">
        <v>1676</v>
      </c>
      <c r="B2211" s="22" t="s">
        <v>2095</v>
      </c>
      <c r="C2211" s="23" t="s">
        <v>18</v>
      </c>
      <c r="D2211" s="23" t="s">
        <v>2096</v>
      </c>
      <c r="E2211" s="153" t="s">
        <v>1679</v>
      </c>
      <c r="F2211" s="153"/>
      <c r="G2211" s="24" t="s">
        <v>25</v>
      </c>
      <c r="H2211" s="39">
        <v>2.5999999999999999E-2</v>
      </c>
      <c r="I2211" s="40">
        <v>61.02</v>
      </c>
      <c r="J2211" s="40">
        <v>1.58</v>
      </c>
    </row>
    <row r="2212" spans="1:10" x14ac:dyDescent="0.2">
      <c r="A2212" s="41"/>
      <c r="B2212" s="41"/>
      <c r="C2212" s="41"/>
      <c r="D2212" s="41"/>
      <c r="E2212" s="41" t="s">
        <v>1692</v>
      </c>
      <c r="F2212" s="46">
        <v>5.66</v>
      </c>
      <c r="G2212" s="41" t="s">
        <v>1693</v>
      </c>
      <c r="H2212" s="46">
        <v>0</v>
      </c>
      <c r="I2212" s="41" t="s">
        <v>1694</v>
      </c>
      <c r="J2212" s="46">
        <v>5.66</v>
      </c>
    </row>
    <row r="2213" spans="1:10" ht="15" thickBot="1" x14ac:dyDescent="0.25">
      <c r="A2213" s="41"/>
      <c r="B2213" s="41"/>
      <c r="C2213" s="41"/>
      <c r="D2213" s="41"/>
      <c r="E2213" s="41" t="s">
        <v>1695</v>
      </c>
      <c r="F2213" s="46">
        <v>4.32</v>
      </c>
      <c r="G2213" s="41"/>
      <c r="H2213" s="152" t="s">
        <v>1696</v>
      </c>
      <c r="I2213" s="152"/>
      <c r="J2213" s="46">
        <v>20.99</v>
      </c>
    </row>
    <row r="2214" spans="1:10" ht="0.95" customHeight="1" thickTop="1" x14ac:dyDescent="0.2">
      <c r="A2214" s="42"/>
      <c r="B2214" s="42"/>
      <c r="C2214" s="42"/>
      <c r="D2214" s="42"/>
      <c r="E2214" s="42"/>
      <c r="F2214" s="42"/>
      <c r="G2214" s="42"/>
      <c r="H2214" s="42"/>
      <c r="I2214" s="42"/>
      <c r="J2214" s="42"/>
    </row>
    <row r="2215" spans="1:10" ht="18" customHeight="1" x14ac:dyDescent="0.2">
      <c r="A2215" s="17" t="s">
        <v>1142</v>
      </c>
      <c r="B2215" s="16" t="s">
        <v>3</v>
      </c>
      <c r="C2215" s="17" t="s">
        <v>4</v>
      </c>
      <c r="D2215" s="17" t="s">
        <v>5</v>
      </c>
      <c r="E2215" s="151" t="s">
        <v>1547</v>
      </c>
      <c r="F2215" s="151"/>
      <c r="G2215" s="18" t="s">
        <v>6</v>
      </c>
      <c r="H2215" s="16" t="s">
        <v>7</v>
      </c>
      <c r="I2215" s="16" t="s">
        <v>8</v>
      </c>
      <c r="J2215" s="16" t="s">
        <v>10</v>
      </c>
    </row>
    <row r="2216" spans="1:10" ht="26.1" customHeight="1" x14ac:dyDescent="0.2">
      <c r="A2216" s="32" t="s">
        <v>1626</v>
      </c>
      <c r="B2216" s="33" t="s">
        <v>1143</v>
      </c>
      <c r="C2216" s="32" t="s">
        <v>23</v>
      </c>
      <c r="D2216" s="32" t="s">
        <v>1144</v>
      </c>
      <c r="E2216" s="154">
        <v>104</v>
      </c>
      <c r="F2216" s="154"/>
      <c r="G2216" s="34" t="s">
        <v>61</v>
      </c>
      <c r="H2216" s="35">
        <v>1</v>
      </c>
      <c r="I2216" s="36">
        <v>724.99</v>
      </c>
      <c r="J2216" s="36">
        <v>724.99</v>
      </c>
    </row>
    <row r="2217" spans="1:10" ht="24" customHeight="1" x14ac:dyDescent="0.2">
      <c r="A2217" s="20" t="s">
        <v>1627</v>
      </c>
      <c r="B2217" s="19" t="s">
        <v>1662</v>
      </c>
      <c r="C2217" s="20" t="s">
        <v>18</v>
      </c>
      <c r="D2217" s="20" t="s">
        <v>1663</v>
      </c>
      <c r="E2217" s="155" t="s">
        <v>1639</v>
      </c>
      <c r="F2217" s="155"/>
      <c r="G2217" s="21" t="s">
        <v>1640</v>
      </c>
      <c r="H2217" s="37">
        <v>7.7</v>
      </c>
      <c r="I2217" s="38">
        <v>19.72</v>
      </c>
      <c r="J2217" s="38">
        <v>151.84</v>
      </c>
    </row>
    <row r="2218" spans="1:10" ht="26.1" customHeight="1" x14ac:dyDescent="0.2">
      <c r="A2218" s="20" t="s">
        <v>1627</v>
      </c>
      <c r="B2218" s="19" t="s">
        <v>1660</v>
      </c>
      <c r="C2218" s="20" t="s">
        <v>18</v>
      </c>
      <c r="D2218" s="20" t="s">
        <v>1661</v>
      </c>
      <c r="E2218" s="155" t="s">
        <v>1639</v>
      </c>
      <c r="F2218" s="155"/>
      <c r="G2218" s="21" t="s">
        <v>1640</v>
      </c>
      <c r="H2218" s="37">
        <v>7.7</v>
      </c>
      <c r="I2218" s="38">
        <v>28.52</v>
      </c>
      <c r="J2218" s="38">
        <v>219.6</v>
      </c>
    </row>
    <row r="2219" spans="1:10" ht="26.1" customHeight="1" x14ac:dyDescent="0.2">
      <c r="A2219" s="23" t="s">
        <v>1676</v>
      </c>
      <c r="B2219" s="22" t="s">
        <v>2097</v>
      </c>
      <c r="C2219" s="23" t="s">
        <v>18</v>
      </c>
      <c r="D2219" s="23" t="s">
        <v>2098</v>
      </c>
      <c r="E2219" s="153" t="s">
        <v>1679</v>
      </c>
      <c r="F2219" s="153"/>
      <c r="G2219" s="24" t="s">
        <v>25</v>
      </c>
      <c r="H2219" s="39">
        <v>1</v>
      </c>
      <c r="I2219" s="40">
        <v>11.37</v>
      </c>
      <c r="J2219" s="40">
        <v>11.37</v>
      </c>
    </row>
    <row r="2220" spans="1:10" ht="26.1" customHeight="1" x14ac:dyDescent="0.2">
      <c r="A2220" s="23" t="s">
        <v>1676</v>
      </c>
      <c r="B2220" s="22" t="s">
        <v>2099</v>
      </c>
      <c r="C2220" s="23" t="s">
        <v>18</v>
      </c>
      <c r="D2220" s="23" t="s">
        <v>2100</v>
      </c>
      <c r="E2220" s="153" t="s">
        <v>1679</v>
      </c>
      <c r="F2220" s="153"/>
      <c r="G2220" s="24" t="s">
        <v>25</v>
      </c>
      <c r="H2220" s="39">
        <v>1</v>
      </c>
      <c r="I2220" s="40">
        <v>26.33</v>
      </c>
      <c r="J2220" s="40">
        <v>26.33</v>
      </c>
    </row>
    <row r="2221" spans="1:10" ht="26.1" customHeight="1" x14ac:dyDescent="0.2">
      <c r="A2221" s="23" t="s">
        <v>1676</v>
      </c>
      <c r="B2221" s="22" t="s">
        <v>2101</v>
      </c>
      <c r="C2221" s="23" t="s">
        <v>18</v>
      </c>
      <c r="D2221" s="23" t="s">
        <v>2102</v>
      </c>
      <c r="E2221" s="153" t="s">
        <v>1679</v>
      </c>
      <c r="F2221" s="153"/>
      <c r="G2221" s="24" t="s">
        <v>25</v>
      </c>
      <c r="H2221" s="39">
        <v>1</v>
      </c>
      <c r="I2221" s="40">
        <v>289.07</v>
      </c>
      <c r="J2221" s="40">
        <v>289.07</v>
      </c>
    </row>
    <row r="2222" spans="1:10" ht="26.1" customHeight="1" x14ac:dyDescent="0.2">
      <c r="A2222" s="23" t="s">
        <v>1676</v>
      </c>
      <c r="B2222" s="22" t="s">
        <v>2103</v>
      </c>
      <c r="C2222" s="23" t="s">
        <v>18</v>
      </c>
      <c r="D2222" s="23" t="s">
        <v>2104</v>
      </c>
      <c r="E2222" s="153" t="s">
        <v>1679</v>
      </c>
      <c r="F2222" s="153"/>
      <c r="G2222" s="24" t="s">
        <v>25</v>
      </c>
      <c r="H2222" s="39">
        <v>2</v>
      </c>
      <c r="I2222" s="40">
        <v>12.37</v>
      </c>
      <c r="J2222" s="40">
        <v>24.74</v>
      </c>
    </row>
    <row r="2223" spans="1:10" ht="26.1" customHeight="1" x14ac:dyDescent="0.2">
      <c r="A2223" s="23" t="s">
        <v>1676</v>
      </c>
      <c r="B2223" s="22" t="s">
        <v>2105</v>
      </c>
      <c r="C2223" s="23" t="s">
        <v>18</v>
      </c>
      <c r="D2223" s="23" t="s">
        <v>2106</v>
      </c>
      <c r="E2223" s="153" t="s">
        <v>1679</v>
      </c>
      <c r="F2223" s="153"/>
      <c r="G2223" s="24" t="s">
        <v>25</v>
      </c>
      <c r="H2223" s="39">
        <v>0.3</v>
      </c>
      <c r="I2223" s="40">
        <v>3</v>
      </c>
      <c r="J2223" s="40">
        <v>0.9</v>
      </c>
    </row>
    <row r="2224" spans="1:10" ht="24" customHeight="1" x14ac:dyDescent="0.2">
      <c r="A2224" s="23" t="s">
        <v>1676</v>
      </c>
      <c r="B2224" s="22" t="s">
        <v>2107</v>
      </c>
      <c r="C2224" s="23" t="s">
        <v>18</v>
      </c>
      <c r="D2224" s="23" t="s">
        <v>2108</v>
      </c>
      <c r="E2224" s="153" t="s">
        <v>1679</v>
      </c>
      <c r="F2224" s="153"/>
      <c r="G2224" s="24" t="s">
        <v>89</v>
      </c>
      <c r="H2224" s="39">
        <v>0.1</v>
      </c>
      <c r="I2224" s="40">
        <v>11.46</v>
      </c>
      <c r="J2224" s="40">
        <v>1.1399999999999999</v>
      </c>
    </row>
    <row r="2225" spans="1:10" x14ac:dyDescent="0.2">
      <c r="A2225" s="41"/>
      <c r="B2225" s="41"/>
      <c r="C2225" s="41"/>
      <c r="D2225" s="41"/>
      <c r="E2225" s="41" t="s">
        <v>1692</v>
      </c>
      <c r="F2225" s="46">
        <v>283.81</v>
      </c>
      <c r="G2225" s="41" t="s">
        <v>1693</v>
      </c>
      <c r="H2225" s="46">
        <v>0</v>
      </c>
      <c r="I2225" s="41" t="s">
        <v>1694</v>
      </c>
      <c r="J2225" s="46">
        <v>283.81</v>
      </c>
    </row>
    <row r="2226" spans="1:10" ht="15" thickBot="1" x14ac:dyDescent="0.25">
      <c r="A2226" s="41"/>
      <c r="B2226" s="41"/>
      <c r="C2226" s="41"/>
      <c r="D2226" s="41"/>
      <c r="E2226" s="41" t="s">
        <v>1695</v>
      </c>
      <c r="F2226" s="46">
        <v>187.91</v>
      </c>
      <c r="G2226" s="41"/>
      <c r="H2226" s="152" t="s">
        <v>1696</v>
      </c>
      <c r="I2226" s="152"/>
      <c r="J2226" s="46">
        <v>912.9</v>
      </c>
    </row>
    <row r="2227" spans="1:10" ht="0.95" customHeight="1" thickTop="1" x14ac:dyDescent="0.2">
      <c r="A2227" s="42"/>
      <c r="B2227" s="42"/>
      <c r="C2227" s="42"/>
      <c r="D2227" s="42"/>
      <c r="E2227" s="42"/>
      <c r="F2227" s="42"/>
      <c r="G2227" s="42"/>
      <c r="H2227" s="42"/>
      <c r="I2227" s="42"/>
      <c r="J2227" s="42"/>
    </row>
    <row r="2228" spans="1:10" ht="18" customHeight="1" x14ac:dyDescent="0.2">
      <c r="A2228" s="17" t="s">
        <v>1161</v>
      </c>
      <c r="B2228" s="16" t="s">
        <v>3</v>
      </c>
      <c r="C2228" s="17" t="s">
        <v>4</v>
      </c>
      <c r="D2228" s="17" t="s">
        <v>5</v>
      </c>
      <c r="E2228" s="151" t="s">
        <v>1547</v>
      </c>
      <c r="F2228" s="151"/>
      <c r="G2228" s="18" t="s">
        <v>6</v>
      </c>
      <c r="H2228" s="16" t="s">
        <v>7</v>
      </c>
      <c r="I2228" s="16" t="s">
        <v>8</v>
      </c>
      <c r="J2228" s="16" t="s">
        <v>10</v>
      </c>
    </row>
    <row r="2229" spans="1:10" ht="39" customHeight="1" x14ac:dyDescent="0.2">
      <c r="A2229" s="32" t="s">
        <v>1626</v>
      </c>
      <c r="B2229" s="33" t="s">
        <v>1162</v>
      </c>
      <c r="C2229" s="32" t="s">
        <v>23</v>
      </c>
      <c r="D2229" s="32" t="s">
        <v>1163</v>
      </c>
      <c r="E2229" s="154">
        <v>343</v>
      </c>
      <c r="F2229" s="154"/>
      <c r="G2229" s="34" t="s">
        <v>61</v>
      </c>
      <c r="H2229" s="35">
        <v>1</v>
      </c>
      <c r="I2229" s="36">
        <v>52.72</v>
      </c>
      <c r="J2229" s="36">
        <v>52.72</v>
      </c>
    </row>
    <row r="2230" spans="1:10" ht="26.1" customHeight="1" x14ac:dyDescent="0.2">
      <c r="A2230" s="20" t="s">
        <v>1627</v>
      </c>
      <c r="B2230" s="19" t="s">
        <v>1660</v>
      </c>
      <c r="C2230" s="20" t="s">
        <v>18</v>
      </c>
      <c r="D2230" s="20" t="s">
        <v>1661</v>
      </c>
      <c r="E2230" s="155" t="s">
        <v>1639</v>
      </c>
      <c r="F2230" s="155"/>
      <c r="G2230" s="21" t="s">
        <v>1640</v>
      </c>
      <c r="H2230" s="37">
        <v>0.6</v>
      </c>
      <c r="I2230" s="38">
        <v>28.52</v>
      </c>
      <c r="J2230" s="38">
        <v>17.11</v>
      </c>
    </row>
    <row r="2231" spans="1:10" ht="24" customHeight="1" x14ac:dyDescent="0.2">
      <c r="A2231" s="20" t="s">
        <v>1627</v>
      </c>
      <c r="B2231" s="19" t="s">
        <v>1662</v>
      </c>
      <c r="C2231" s="20" t="s">
        <v>18</v>
      </c>
      <c r="D2231" s="20" t="s">
        <v>1663</v>
      </c>
      <c r="E2231" s="155" t="s">
        <v>1639</v>
      </c>
      <c r="F2231" s="155"/>
      <c r="G2231" s="21" t="s">
        <v>1640</v>
      </c>
      <c r="H2231" s="37">
        <v>0.6</v>
      </c>
      <c r="I2231" s="38">
        <v>19.72</v>
      </c>
      <c r="J2231" s="38">
        <v>11.83</v>
      </c>
    </row>
    <row r="2232" spans="1:10" ht="26.1" customHeight="1" x14ac:dyDescent="0.2">
      <c r="A2232" s="23" t="s">
        <v>1676</v>
      </c>
      <c r="B2232" s="22" t="s">
        <v>2109</v>
      </c>
      <c r="C2232" s="23" t="s">
        <v>18</v>
      </c>
      <c r="D2232" s="23" t="s">
        <v>2110</v>
      </c>
      <c r="E2232" s="153" t="s">
        <v>1679</v>
      </c>
      <c r="F2232" s="153"/>
      <c r="G2232" s="24" t="s">
        <v>25</v>
      </c>
      <c r="H2232" s="39">
        <v>8.9999999999999993E-3</v>
      </c>
      <c r="I2232" s="40">
        <v>11.06</v>
      </c>
      <c r="J2232" s="40">
        <v>0.09</v>
      </c>
    </row>
    <row r="2233" spans="1:10" ht="39" customHeight="1" x14ac:dyDescent="0.2">
      <c r="A2233" s="23" t="s">
        <v>1676</v>
      </c>
      <c r="B2233" s="22" t="s">
        <v>2111</v>
      </c>
      <c r="C2233" s="23" t="s">
        <v>1631</v>
      </c>
      <c r="D2233" s="23" t="s">
        <v>1163</v>
      </c>
      <c r="E2233" s="153" t="s">
        <v>1679</v>
      </c>
      <c r="F2233" s="153"/>
      <c r="G2233" s="24" t="s">
        <v>61</v>
      </c>
      <c r="H2233" s="39">
        <v>1</v>
      </c>
      <c r="I2233" s="40">
        <v>18.3</v>
      </c>
      <c r="J2233" s="40">
        <v>18.3</v>
      </c>
    </row>
    <row r="2234" spans="1:10" ht="26.1" customHeight="1" x14ac:dyDescent="0.2">
      <c r="A2234" s="23" t="s">
        <v>1676</v>
      </c>
      <c r="B2234" s="22" t="s">
        <v>2112</v>
      </c>
      <c r="C2234" s="23" t="s">
        <v>18</v>
      </c>
      <c r="D2234" s="23" t="s">
        <v>2113</v>
      </c>
      <c r="E2234" s="153" t="s">
        <v>1679</v>
      </c>
      <c r="F2234" s="153"/>
      <c r="G2234" s="24" t="s">
        <v>25</v>
      </c>
      <c r="H2234" s="39">
        <v>1</v>
      </c>
      <c r="I2234" s="40">
        <v>5.39</v>
      </c>
      <c r="J2234" s="40">
        <v>5.39</v>
      </c>
    </row>
    <row r="2235" spans="1:10" x14ac:dyDescent="0.2">
      <c r="A2235" s="41"/>
      <c r="B2235" s="41"/>
      <c r="C2235" s="41"/>
      <c r="D2235" s="41"/>
      <c r="E2235" s="41" t="s">
        <v>1692</v>
      </c>
      <c r="F2235" s="46">
        <v>22.11</v>
      </c>
      <c r="G2235" s="41" t="s">
        <v>1693</v>
      </c>
      <c r="H2235" s="46">
        <v>0</v>
      </c>
      <c r="I2235" s="41" t="s">
        <v>1694</v>
      </c>
      <c r="J2235" s="46">
        <v>22.11</v>
      </c>
    </row>
    <row r="2236" spans="1:10" ht="15" thickBot="1" x14ac:dyDescent="0.25">
      <c r="A2236" s="41"/>
      <c r="B2236" s="41"/>
      <c r="C2236" s="41"/>
      <c r="D2236" s="41"/>
      <c r="E2236" s="41" t="s">
        <v>1695</v>
      </c>
      <c r="F2236" s="46">
        <v>13.66</v>
      </c>
      <c r="G2236" s="41"/>
      <c r="H2236" s="152" t="s">
        <v>1696</v>
      </c>
      <c r="I2236" s="152"/>
      <c r="J2236" s="46">
        <v>66.38</v>
      </c>
    </row>
    <row r="2237" spans="1:10" ht="0.95" customHeight="1" thickTop="1" x14ac:dyDescent="0.2">
      <c r="A2237" s="42"/>
      <c r="B2237" s="42"/>
      <c r="C2237" s="42"/>
      <c r="D2237" s="42"/>
      <c r="E2237" s="42"/>
      <c r="F2237" s="42"/>
      <c r="G2237" s="42"/>
      <c r="H2237" s="42"/>
      <c r="I2237" s="42"/>
      <c r="J2237" s="42"/>
    </row>
    <row r="2238" spans="1:10" ht="18" customHeight="1" x14ac:dyDescent="0.2">
      <c r="A2238" s="17" t="s">
        <v>1171</v>
      </c>
      <c r="B2238" s="16" t="s">
        <v>3</v>
      </c>
      <c r="C2238" s="17" t="s">
        <v>4</v>
      </c>
      <c r="D2238" s="17" t="s">
        <v>5</v>
      </c>
      <c r="E2238" s="151" t="s">
        <v>1547</v>
      </c>
      <c r="F2238" s="151"/>
      <c r="G2238" s="18" t="s">
        <v>6</v>
      </c>
      <c r="H2238" s="16" t="s">
        <v>7</v>
      </c>
      <c r="I2238" s="16" t="s">
        <v>8</v>
      </c>
      <c r="J2238" s="16" t="s">
        <v>10</v>
      </c>
    </row>
    <row r="2239" spans="1:10" ht="24" customHeight="1" x14ac:dyDescent="0.2">
      <c r="A2239" s="32" t="s">
        <v>1626</v>
      </c>
      <c r="B2239" s="33" t="s">
        <v>1172</v>
      </c>
      <c r="C2239" s="32" t="s">
        <v>23</v>
      </c>
      <c r="D2239" s="32" t="s">
        <v>1173</v>
      </c>
      <c r="E2239" s="154">
        <v>100</v>
      </c>
      <c r="F2239" s="154"/>
      <c r="G2239" s="34" t="s">
        <v>61</v>
      </c>
      <c r="H2239" s="35">
        <v>1</v>
      </c>
      <c r="I2239" s="36">
        <v>3.89</v>
      </c>
      <c r="J2239" s="36">
        <v>3.89</v>
      </c>
    </row>
    <row r="2240" spans="1:10" ht="24" customHeight="1" x14ac:dyDescent="0.2">
      <c r="A2240" s="20" t="s">
        <v>1627</v>
      </c>
      <c r="B2240" s="19" t="s">
        <v>1662</v>
      </c>
      <c r="C2240" s="20" t="s">
        <v>18</v>
      </c>
      <c r="D2240" s="20" t="s">
        <v>1663</v>
      </c>
      <c r="E2240" s="155" t="s">
        <v>1639</v>
      </c>
      <c r="F2240" s="155"/>
      <c r="G2240" s="21" t="s">
        <v>1640</v>
      </c>
      <c r="H2240" s="37">
        <v>4.4999999999999998E-2</v>
      </c>
      <c r="I2240" s="38">
        <v>19.72</v>
      </c>
      <c r="J2240" s="38">
        <v>0.88</v>
      </c>
    </row>
    <row r="2241" spans="1:10" ht="26.1" customHeight="1" x14ac:dyDescent="0.2">
      <c r="A2241" s="20" t="s">
        <v>1627</v>
      </c>
      <c r="B2241" s="19" t="s">
        <v>1660</v>
      </c>
      <c r="C2241" s="20" t="s">
        <v>18</v>
      </c>
      <c r="D2241" s="20" t="s">
        <v>1661</v>
      </c>
      <c r="E2241" s="155" t="s">
        <v>1639</v>
      </c>
      <c r="F2241" s="155"/>
      <c r="G2241" s="21" t="s">
        <v>1640</v>
      </c>
      <c r="H2241" s="37">
        <v>4.4999999999999998E-2</v>
      </c>
      <c r="I2241" s="38">
        <v>28.52</v>
      </c>
      <c r="J2241" s="38">
        <v>1.28</v>
      </c>
    </row>
    <row r="2242" spans="1:10" ht="24" customHeight="1" x14ac:dyDescent="0.2">
      <c r="A2242" s="23" t="s">
        <v>1676</v>
      </c>
      <c r="B2242" s="22" t="s">
        <v>2114</v>
      </c>
      <c r="C2242" s="23" t="s">
        <v>18</v>
      </c>
      <c r="D2242" s="23" t="s">
        <v>2115</v>
      </c>
      <c r="E2242" s="153" t="s">
        <v>1679</v>
      </c>
      <c r="F2242" s="153"/>
      <c r="G2242" s="24" t="s">
        <v>25</v>
      </c>
      <c r="H2242" s="39">
        <v>1</v>
      </c>
      <c r="I2242" s="40">
        <v>1.25</v>
      </c>
      <c r="J2242" s="40">
        <v>1.25</v>
      </c>
    </row>
    <row r="2243" spans="1:10" ht="24" customHeight="1" x14ac:dyDescent="0.2">
      <c r="A2243" s="23" t="s">
        <v>1676</v>
      </c>
      <c r="B2243" s="22" t="s">
        <v>2116</v>
      </c>
      <c r="C2243" s="23" t="s">
        <v>1631</v>
      </c>
      <c r="D2243" s="23" t="s">
        <v>2117</v>
      </c>
      <c r="E2243" s="153" t="s">
        <v>1679</v>
      </c>
      <c r="F2243" s="153"/>
      <c r="G2243" s="24" t="s">
        <v>1729</v>
      </c>
      <c r="H2243" s="39">
        <v>3.0000000000000001E-3</v>
      </c>
      <c r="I2243" s="40">
        <v>72.41</v>
      </c>
      <c r="J2243" s="40">
        <v>0.21</v>
      </c>
    </row>
    <row r="2244" spans="1:10" ht="24" customHeight="1" x14ac:dyDescent="0.2">
      <c r="A2244" s="23" t="s">
        <v>1676</v>
      </c>
      <c r="B2244" s="22" t="s">
        <v>2118</v>
      </c>
      <c r="C2244" s="23" t="s">
        <v>1631</v>
      </c>
      <c r="D2244" s="23" t="s">
        <v>2119</v>
      </c>
      <c r="E2244" s="153" t="s">
        <v>1679</v>
      </c>
      <c r="F2244" s="153"/>
      <c r="G2244" s="24" t="s">
        <v>1841</v>
      </c>
      <c r="H2244" s="39">
        <v>4.0000000000000001E-3</v>
      </c>
      <c r="I2244" s="40">
        <v>69.739999999999995</v>
      </c>
      <c r="J2244" s="40">
        <v>0.27</v>
      </c>
    </row>
    <row r="2245" spans="1:10" x14ac:dyDescent="0.2">
      <c r="A2245" s="41"/>
      <c r="B2245" s="41"/>
      <c r="C2245" s="41"/>
      <c r="D2245" s="41"/>
      <c r="E2245" s="41" t="s">
        <v>1692</v>
      </c>
      <c r="F2245" s="46">
        <v>1.64</v>
      </c>
      <c r="G2245" s="41" t="s">
        <v>1693</v>
      </c>
      <c r="H2245" s="46">
        <v>0</v>
      </c>
      <c r="I2245" s="41" t="s">
        <v>1694</v>
      </c>
      <c r="J2245" s="46">
        <v>1.64</v>
      </c>
    </row>
    <row r="2246" spans="1:10" ht="15" thickBot="1" x14ac:dyDescent="0.25">
      <c r="A2246" s="41"/>
      <c r="B2246" s="41"/>
      <c r="C2246" s="41"/>
      <c r="D2246" s="41"/>
      <c r="E2246" s="41" t="s">
        <v>1695</v>
      </c>
      <c r="F2246" s="46">
        <v>1</v>
      </c>
      <c r="G2246" s="41"/>
      <c r="H2246" s="152" t="s">
        <v>1696</v>
      </c>
      <c r="I2246" s="152"/>
      <c r="J2246" s="46">
        <v>4.8899999999999997</v>
      </c>
    </row>
    <row r="2247" spans="1:10" ht="0.95" customHeight="1" thickTop="1" x14ac:dyDescent="0.2">
      <c r="A2247" s="42"/>
      <c r="B2247" s="42"/>
      <c r="C2247" s="42"/>
      <c r="D2247" s="42"/>
      <c r="E2247" s="42"/>
      <c r="F2247" s="42"/>
      <c r="G2247" s="42"/>
      <c r="H2247" s="42"/>
      <c r="I2247" s="42"/>
      <c r="J2247" s="42"/>
    </row>
    <row r="2248" spans="1:10" ht="18" customHeight="1" x14ac:dyDescent="0.2">
      <c r="A2248" s="17" t="s">
        <v>1174</v>
      </c>
      <c r="B2248" s="16" t="s">
        <v>3</v>
      </c>
      <c r="C2248" s="17" t="s">
        <v>4</v>
      </c>
      <c r="D2248" s="17" t="s">
        <v>5</v>
      </c>
      <c r="E2248" s="151" t="s">
        <v>1547</v>
      </c>
      <c r="F2248" s="151"/>
      <c r="G2248" s="18" t="s">
        <v>6</v>
      </c>
      <c r="H2248" s="16" t="s">
        <v>7</v>
      </c>
      <c r="I2248" s="16" t="s">
        <v>8</v>
      </c>
      <c r="J2248" s="16" t="s">
        <v>10</v>
      </c>
    </row>
    <row r="2249" spans="1:10" ht="39" customHeight="1" x14ac:dyDescent="0.2">
      <c r="A2249" s="32" t="s">
        <v>1626</v>
      </c>
      <c r="B2249" s="33" t="s">
        <v>1175</v>
      </c>
      <c r="C2249" s="32" t="s">
        <v>23</v>
      </c>
      <c r="D2249" s="32" t="s">
        <v>1176</v>
      </c>
      <c r="E2249" s="154" t="s">
        <v>1572</v>
      </c>
      <c r="F2249" s="154"/>
      <c r="G2249" s="34" t="s">
        <v>25</v>
      </c>
      <c r="H2249" s="35">
        <v>1</v>
      </c>
      <c r="I2249" s="36">
        <v>1203.25</v>
      </c>
      <c r="J2249" s="36">
        <v>1203.25</v>
      </c>
    </row>
    <row r="2250" spans="1:10" ht="39" customHeight="1" x14ac:dyDescent="0.2">
      <c r="A2250" s="20" t="s">
        <v>1627</v>
      </c>
      <c r="B2250" s="19" t="s">
        <v>2120</v>
      </c>
      <c r="C2250" s="20" t="s">
        <v>18</v>
      </c>
      <c r="D2250" s="20" t="s">
        <v>2121</v>
      </c>
      <c r="E2250" s="155" t="s">
        <v>1578</v>
      </c>
      <c r="F2250" s="155"/>
      <c r="G2250" s="21" t="s">
        <v>37</v>
      </c>
      <c r="H2250" s="37">
        <v>0.17979999999999999</v>
      </c>
      <c r="I2250" s="38">
        <v>563.46</v>
      </c>
      <c r="J2250" s="38">
        <v>101.31</v>
      </c>
    </row>
    <row r="2251" spans="1:10" ht="26.1" customHeight="1" x14ac:dyDescent="0.2">
      <c r="A2251" s="20" t="s">
        <v>1627</v>
      </c>
      <c r="B2251" s="19" t="s">
        <v>2122</v>
      </c>
      <c r="C2251" s="20" t="s">
        <v>18</v>
      </c>
      <c r="D2251" s="20" t="s">
        <v>2123</v>
      </c>
      <c r="E2251" s="155" t="s">
        <v>2124</v>
      </c>
      <c r="F2251" s="155"/>
      <c r="G2251" s="21" t="s">
        <v>37</v>
      </c>
      <c r="H2251" s="37">
        <v>5.8500000000000003E-2</v>
      </c>
      <c r="I2251" s="38">
        <v>960.97</v>
      </c>
      <c r="J2251" s="38">
        <v>56.21</v>
      </c>
    </row>
    <row r="2252" spans="1:10" ht="65.099999999999994" customHeight="1" x14ac:dyDescent="0.2">
      <c r="A2252" s="20" t="s">
        <v>1627</v>
      </c>
      <c r="B2252" s="19" t="s">
        <v>2125</v>
      </c>
      <c r="C2252" s="20" t="s">
        <v>18</v>
      </c>
      <c r="D2252" s="20" t="s">
        <v>2126</v>
      </c>
      <c r="E2252" s="155" t="s">
        <v>1706</v>
      </c>
      <c r="F2252" s="155"/>
      <c r="G2252" s="21" t="s">
        <v>1707</v>
      </c>
      <c r="H2252" s="37">
        <v>4.3799999999999999E-2</v>
      </c>
      <c r="I2252" s="38">
        <v>56.02</v>
      </c>
      <c r="J2252" s="38">
        <v>2.4500000000000002</v>
      </c>
    </row>
    <row r="2253" spans="1:10" ht="26.1" customHeight="1" x14ac:dyDescent="0.2">
      <c r="A2253" s="20" t="s">
        <v>1627</v>
      </c>
      <c r="B2253" s="19" t="s">
        <v>2127</v>
      </c>
      <c r="C2253" s="20" t="s">
        <v>18</v>
      </c>
      <c r="D2253" s="20" t="s">
        <v>2128</v>
      </c>
      <c r="E2253" s="155" t="s">
        <v>2129</v>
      </c>
      <c r="F2253" s="155"/>
      <c r="G2253" s="21" t="s">
        <v>20</v>
      </c>
      <c r="H2253" s="37">
        <v>1.04</v>
      </c>
      <c r="I2253" s="38">
        <v>5.67</v>
      </c>
      <c r="J2253" s="38">
        <v>5.89</v>
      </c>
    </row>
    <row r="2254" spans="1:10" ht="65.099999999999994" customHeight="1" x14ac:dyDescent="0.2">
      <c r="A2254" s="20" t="s">
        <v>1627</v>
      </c>
      <c r="B2254" s="19" t="s">
        <v>2130</v>
      </c>
      <c r="C2254" s="20" t="s">
        <v>18</v>
      </c>
      <c r="D2254" s="20" t="s">
        <v>2131</v>
      </c>
      <c r="E2254" s="155" t="s">
        <v>1706</v>
      </c>
      <c r="F2254" s="155"/>
      <c r="G2254" s="21" t="s">
        <v>1712</v>
      </c>
      <c r="H2254" s="37">
        <v>2.1499999999999998E-2</v>
      </c>
      <c r="I2254" s="38">
        <v>138.69999999999999</v>
      </c>
      <c r="J2254" s="38">
        <v>2.98</v>
      </c>
    </row>
    <row r="2255" spans="1:10" ht="24" customHeight="1" x14ac:dyDescent="0.2">
      <c r="A2255" s="20" t="s">
        <v>1627</v>
      </c>
      <c r="B2255" s="19" t="s">
        <v>1662</v>
      </c>
      <c r="C2255" s="20" t="s">
        <v>18</v>
      </c>
      <c r="D2255" s="20" t="s">
        <v>1663</v>
      </c>
      <c r="E2255" s="155" t="s">
        <v>1639</v>
      </c>
      <c r="F2255" s="155"/>
      <c r="G2255" s="21" t="s">
        <v>1640</v>
      </c>
      <c r="H2255" s="37">
        <v>6.1341999999999999</v>
      </c>
      <c r="I2255" s="38">
        <v>19.72</v>
      </c>
      <c r="J2255" s="38">
        <v>120.96</v>
      </c>
    </row>
    <row r="2256" spans="1:10" ht="26.1" customHeight="1" x14ac:dyDescent="0.2">
      <c r="A2256" s="20" t="s">
        <v>1627</v>
      </c>
      <c r="B2256" s="19" t="s">
        <v>2132</v>
      </c>
      <c r="C2256" s="20" t="s">
        <v>18</v>
      </c>
      <c r="D2256" s="20" t="s">
        <v>2133</v>
      </c>
      <c r="E2256" s="155" t="s">
        <v>2124</v>
      </c>
      <c r="F2256" s="155"/>
      <c r="G2256" s="21" t="s">
        <v>89</v>
      </c>
      <c r="H2256" s="37">
        <v>2.3445999999999998</v>
      </c>
      <c r="I2256" s="38">
        <v>11.63</v>
      </c>
      <c r="J2256" s="38">
        <v>27.26</v>
      </c>
    </row>
    <row r="2257" spans="1:10" ht="39" customHeight="1" x14ac:dyDescent="0.2">
      <c r="A2257" s="20" t="s">
        <v>1627</v>
      </c>
      <c r="B2257" s="19" t="s">
        <v>2134</v>
      </c>
      <c r="C2257" s="20" t="s">
        <v>18</v>
      </c>
      <c r="D2257" s="20" t="s">
        <v>2135</v>
      </c>
      <c r="E2257" s="155" t="s">
        <v>1578</v>
      </c>
      <c r="F2257" s="155"/>
      <c r="G2257" s="21" t="s">
        <v>37</v>
      </c>
      <c r="H2257" s="37">
        <v>3.3000000000000002E-2</v>
      </c>
      <c r="I2257" s="38">
        <v>466.17</v>
      </c>
      <c r="J2257" s="38">
        <v>15.38</v>
      </c>
    </row>
    <row r="2258" spans="1:10" ht="24" customHeight="1" x14ac:dyDescent="0.2">
      <c r="A2258" s="20" t="s">
        <v>1627</v>
      </c>
      <c r="B2258" s="19" t="s">
        <v>1713</v>
      </c>
      <c r="C2258" s="20" t="s">
        <v>18</v>
      </c>
      <c r="D2258" s="20" t="s">
        <v>1714</v>
      </c>
      <c r="E2258" s="155" t="s">
        <v>1639</v>
      </c>
      <c r="F2258" s="155"/>
      <c r="G2258" s="21" t="s">
        <v>1640</v>
      </c>
      <c r="H2258" s="37">
        <v>7.8071999999999999</v>
      </c>
      <c r="I2258" s="38">
        <v>24.41</v>
      </c>
      <c r="J2258" s="38">
        <v>190.57</v>
      </c>
    </row>
    <row r="2259" spans="1:10" ht="39" customHeight="1" x14ac:dyDescent="0.2">
      <c r="A2259" s="20" t="s">
        <v>1627</v>
      </c>
      <c r="B2259" s="19" t="s">
        <v>1634</v>
      </c>
      <c r="C2259" s="20" t="s">
        <v>18</v>
      </c>
      <c r="D2259" s="20" t="s">
        <v>1635</v>
      </c>
      <c r="E2259" s="155" t="s">
        <v>1636</v>
      </c>
      <c r="F2259" s="155"/>
      <c r="G2259" s="21" t="s">
        <v>37</v>
      </c>
      <c r="H2259" s="37">
        <v>0.14649999999999999</v>
      </c>
      <c r="I2259" s="38">
        <v>463.23</v>
      </c>
      <c r="J2259" s="38">
        <v>67.86</v>
      </c>
    </row>
    <row r="2260" spans="1:10" ht="26.1" customHeight="1" x14ac:dyDescent="0.2">
      <c r="A2260" s="23" t="s">
        <v>1676</v>
      </c>
      <c r="B2260" s="22" t="s">
        <v>2136</v>
      </c>
      <c r="C2260" s="23" t="s">
        <v>18</v>
      </c>
      <c r="D2260" s="23" t="s">
        <v>2137</v>
      </c>
      <c r="E2260" s="153" t="s">
        <v>1679</v>
      </c>
      <c r="F2260" s="153"/>
      <c r="G2260" s="24" t="s">
        <v>89</v>
      </c>
      <c r="H2260" s="39">
        <v>1.7899999999999999E-2</v>
      </c>
      <c r="I2260" s="40">
        <v>24.63</v>
      </c>
      <c r="J2260" s="40">
        <v>0.44</v>
      </c>
    </row>
    <row r="2261" spans="1:10" ht="26.1" customHeight="1" x14ac:dyDescent="0.2">
      <c r="A2261" s="23" t="s">
        <v>1676</v>
      </c>
      <c r="B2261" s="22" t="s">
        <v>2138</v>
      </c>
      <c r="C2261" s="23" t="s">
        <v>18</v>
      </c>
      <c r="D2261" s="23" t="s">
        <v>2139</v>
      </c>
      <c r="E2261" s="153" t="s">
        <v>1679</v>
      </c>
      <c r="F2261" s="153"/>
      <c r="G2261" s="24" t="s">
        <v>1774</v>
      </c>
      <c r="H2261" s="39">
        <v>7.7999999999999996E-3</v>
      </c>
      <c r="I2261" s="40">
        <v>9.65</v>
      </c>
      <c r="J2261" s="40">
        <v>7.0000000000000007E-2</v>
      </c>
    </row>
    <row r="2262" spans="1:10" ht="26.1" customHeight="1" x14ac:dyDescent="0.2">
      <c r="A2262" s="23" t="s">
        <v>1676</v>
      </c>
      <c r="B2262" s="22" t="s">
        <v>2140</v>
      </c>
      <c r="C2262" s="23" t="s">
        <v>18</v>
      </c>
      <c r="D2262" s="23" t="s">
        <v>2141</v>
      </c>
      <c r="E2262" s="153" t="s">
        <v>1679</v>
      </c>
      <c r="F2262" s="153"/>
      <c r="G2262" s="24" t="s">
        <v>25</v>
      </c>
      <c r="H2262" s="39">
        <v>38.250700000000002</v>
      </c>
      <c r="I2262" s="40">
        <v>5.08</v>
      </c>
      <c r="J2262" s="40">
        <v>194.31</v>
      </c>
    </row>
    <row r="2263" spans="1:10" ht="39" customHeight="1" x14ac:dyDescent="0.2">
      <c r="A2263" s="23" t="s">
        <v>1676</v>
      </c>
      <c r="B2263" s="22" t="s">
        <v>2027</v>
      </c>
      <c r="C2263" s="23" t="s">
        <v>18</v>
      </c>
      <c r="D2263" s="23" t="s">
        <v>2028</v>
      </c>
      <c r="E2263" s="153" t="s">
        <v>1679</v>
      </c>
      <c r="F2263" s="153"/>
      <c r="G2263" s="24" t="s">
        <v>29</v>
      </c>
      <c r="H2263" s="39">
        <v>0.63480000000000003</v>
      </c>
      <c r="I2263" s="40">
        <v>13.89</v>
      </c>
      <c r="J2263" s="40">
        <v>8.81</v>
      </c>
    </row>
    <row r="2264" spans="1:10" ht="26.1" customHeight="1" x14ac:dyDescent="0.2">
      <c r="A2264" s="23" t="s">
        <v>1676</v>
      </c>
      <c r="B2264" s="22" t="s">
        <v>2142</v>
      </c>
      <c r="C2264" s="23" t="s">
        <v>18</v>
      </c>
      <c r="D2264" s="23" t="s">
        <v>2143</v>
      </c>
      <c r="E2264" s="153" t="s">
        <v>1679</v>
      </c>
      <c r="F2264" s="153"/>
      <c r="G2264" s="24" t="s">
        <v>29</v>
      </c>
      <c r="H2264" s="39">
        <v>0.2024</v>
      </c>
      <c r="I2264" s="40">
        <v>4</v>
      </c>
      <c r="J2264" s="40">
        <v>0.8</v>
      </c>
    </row>
    <row r="2265" spans="1:10" ht="26.1" customHeight="1" x14ac:dyDescent="0.2">
      <c r="A2265" s="23" t="s">
        <v>1676</v>
      </c>
      <c r="B2265" s="22" t="s">
        <v>2144</v>
      </c>
      <c r="C2265" s="23" t="s">
        <v>18</v>
      </c>
      <c r="D2265" s="23" t="s">
        <v>2145</v>
      </c>
      <c r="E2265" s="153" t="s">
        <v>1679</v>
      </c>
      <c r="F2265" s="153"/>
      <c r="G2265" s="24" t="s">
        <v>25</v>
      </c>
      <c r="H2265" s="39">
        <v>19.95</v>
      </c>
      <c r="I2265" s="40">
        <v>3.16</v>
      </c>
      <c r="J2265" s="40">
        <v>63.04</v>
      </c>
    </row>
    <row r="2266" spans="1:10" ht="39" customHeight="1" x14ac:dyDescent="0.2">
      <c r="A2266" s="23" t="s">
        <v>1676</v>
      </c>
      <c r="B2266" s="22" t="s">
        <v>2146</v>
      </c>
      <c r="C2266" s="23" t="s">
        <v>18</v>
      </c>
      <c r="D2266" s="23" t="s">
        <v>2147</v>
      </c>
      <c r="E2266" s="153" t="s">
        <v>1679</v>
      </c>
      <c r="F2266" s="153"/>
      <c r="G2266" s="24" t="s">
        <v>25</v>
      </c>
      <c r="H2266" s="39">
        <v>1</v>
      </c>
      <c r="I2266" s="40">
        <v>342.97</v>
      </c>
      <c r="J2266" s="40">
        <v>342.97</v>
      </c>
    </row>
    <row r="2267" spans="1:10" ht="26.1" customHeight="1" x14ac:dyDescent="0.2">
      <c r="A2267" s="23" t="s">
        <v>1676</v>
      </c>
      <c r="B2267" s="22" t="s">
        <v>2148</v>
      </c>
      <c r="C2267" s="23" t="s">
        <v>18</v>
      </c>
      <c r="D2267" s="23" t="s">
        <v>2149</v>
      </c>
      <c r="E2267" s="153" t="s">
        <v>1679</v>
      </c>
      <c r="F2267" s="153"/>
      <c r="G2267" s="24" t="s">
        <v>29</v>
      </c>
      <c r="H2267" s="39">
        <v>0.17019999999999999</v>
      </c>
      <c r="I2267" s="40">
        <v>11.43</v>
      </c>
      <c r="J2267" s="40">
        <v>1.94</v>
      </c>
    </row>
    <row r="2268" spans="1:10" x14ac:dyDescent="0.2">
      <c r="A2268" s="41"/>
      <c r="B2268" s="41"/>
      <c r="C2268" s="41"/>
      <c r="D2268" s="41"/>
      <c r="E2268" s="41" t="s">
        <v>1692</v>
      </c>
      <c r="F2268" s="46">
        <v>267.33999999999997</v>
      </c>
      <c r="G2268" s="41" t="s">
        <v>1693</v>
      </c>
      <c r="H2268" s="46">
        <v>0</v>
      </c>
      <c r="I2268" s="41" t="s">
        <v>1694</v>
      </c>
      <c r="J2268" s="46">
        <v>267.33999999999997</v>
      </c>
    </row>
    <row r="2269" spans="1:10" ht="15" thickBot="1" x14ac:dyDescent="0.25">
      <c r="A2269" s="41"/>
      <c r="B2269" s="41"/>
      <c r="C2269" s="41"/>
      <c r="D2269" s="41"/>
      <c r="E2269" s="41" t="s">
        <v>1695</v>
      </c>
      <c r="F2269" s="46">
        <v>311.88</v>
      </c>
      <c r="G2269" s="41"/>
      <c r="H2269" s="152" t="s">
        <v>1696</v>
      </c>
      <c r="I2269" s="152"/>
      <c r="J2269" s="46">
        <v>1515.13</v>
      </c>
    </row>
    <row r="2270" spans="1:10" ht="0.95" customHeight="1" thickTop="1" x14ac:dyDescent="0.2">
      <c r="A2270" s="42"/>
      <c r="B2270" s="42"/>
      <c r="C2270" s="42"/>
      <c r="D2270" s="42"/>
      <c r="E2270" s="42"/>
      <c r="F2270" s="42"/>
      <c r="G2270" s="42"/>
      <c r="H2270" s="42"/>
      <c r="I2270" s="42"/>
      <c r="J2270" s="42"/>
    </row>
    <row r="2271" spans="1:10" ht="18" customHeight="1" x14ac:dyDescent="0.2">
      <c r="A2271" s="17" t="s">
        <v>1180</v>
      </c>
      <c r="B2271" s="16" t="s">
        <v>3</v>
      </c>
      <c r="C2271" s="17" t="s">
        <v>4</v>
      </c>
      <c r="D2271" s="17" t="s">
        <v>5</v>
      </c>
      <c r="E2271" s="151" t="s">
        <v>1547</v>
      </c>
      <c r="F2271" s="151"/>
      <c r="G2271" s="18" t="s">
        <v>6</v>
      </c>
      <c r="H2271" s="16" t="s">
        <v>7</v>
      </c>
      <c r="I2271" s="16" t="s">
        <v>8</v>
      </c>
      <c r="J2271" s="16" t="s">
        <v>10</v>
      </c>
    </row>
    <row r="2272" spans="1:10" ht="26.1" customHeight="1" x14ac:dyDescent="0.2">
      <c r="A2272" s="32" t="s">
        <v>1626</v>
      </c>
      <c r="B2272" s="33" t="s">
        <v>1181</v>
      </c>
      <c r="C2272" s="32" t="s">
        <v>23</v>
      </c>
      <c r="D2272" s="32" t="s">
        <v>1182</v>
      </c>
      <c r="E2272" s="154">
        <v>77</v>
      </c>
      <c r="F2272" s="154"/>
      <c r="G2272" s="34" t="s">
        <v>61</v>
      </c>
      <c r="H2272" s="35">
        <v>1</v>
      </c>
      <c r="I2272" s="36">
        <v>19.04</v>
      </c>
      <c r="J2272" s="36">
        <v>19.04</v>
      </c>
    </row>
    <row r="2273" spans="1:10" ht="24" customHeight="1" x14ac:dyDescent="0.2">
      <c r="A2273" s="20" t="s">
        <v>1627</v>
      </c>
      <c r="B2273" s="19" t="s">
        <v>1708</v>
      </c>
      <c r="C2273" s="20" t="s">
        <v>18</v>
      </c>
      <c r="D2273" s="20" t="s">
        <v>1709</v>
      </c>
      <c r="E2273" s="155" t="s">
        <v>1639</v>
      </c>
      <c r="F2273" s="155"/>
      <c r="G2273" s="21" t="s">
        <v>1640</v>
      </c>
      <c r="H2273" s="37">
        <v>0.05</v>
      </c>
      <c r="I2273" s="38">
        <v>29.64</v>
      </c>
      <c r="J2273" s="38">
        <v>1.48</v>
      </c>
    </row>
    <row r="2274" spans="1:10" ht="24" customHeight="1" x14ac:dyDescent="0.2">
      <c r="A2274" s="20" t="s">
        <v>1627</v>
      </c>
      <c r="B2274" s="19" t="s">
        <v>1662</v>
      </c>
      <c r="C2274" s="20" t="s">
        <v>18</v>
      </c>
      <c r="D2274" s="20" t="s">
        <v>1663</v>
      </c>
      <c r="E2274" s="155" t="s">
        <v>1639</v>
      </c>
      <c r="F2274" s="155"/>
      <c r="G2274" s="21" t="s">
        <v>1640</v>
      </c>
      <c r="H2274" s="37">
        <v>0.05</v>
      </c>
      <c r="I2274" s="38">
        <v>19.72</v>
      </c>
      <c r="J2274" s="38">
        <v>0.98</v>
      </c>
    </row>
    <row r="2275" spans="1:10" ht="26.1" customHeight="1" x14ac:dyDescent="0.2">
      <c r="A2275" s="23" t="s">
        <v>1676</v>
      </c>
      <c r="B2275" s="22" t="s">
        <v>2150</v>
      </c>
      <c r="C2275" s="23" t="s">
        <v>18</v>
      </c>
      <c r="D2275" s="23" t="s">
        <v>2151</v>
      </c>
      <c r="E2275" s="153" t="s">
        <v>1679</v>
      </c>
      <c r="F2275" s="153"/>
      <c r="G2275" s="24" t="s">
        <v>25</v>
      </c>
      <c r="H2275" s="39">
        <v>1</v>
      </c>
      <c r="I2275" s="40">
        <v>16.579999999999998</v>
      </c>
      <c r="J2275" s="40">
        <v>16.579999999999998</v>
      </c>
    </row>
    <row r="2276" spans="1:10" x14ac:dyDescent="0.2">
      <c r="A2276" s="41"/>
      <c r="B2276" s="41"/>
      <c r="C2276" s="41"/>
      <c r="D2276" s="41"/>
      <c r="E2276" s="41" t="s">
        <v>1692</v>
      </c>
      <c r="F2276" s="46">
        <v>1.85</v>
      </c>
      <c r="G2276" s="41" t="s">
        <v>1693</v>
      </c>
      <c r="H2276" s="46">
        <v>0</v>
      </c>
      <c r="I2276" s="41" t="s">
        <v>1694</v>
      </c>
      <c r="J2276" s="46">
        <v>1.85</v>
      </c>
    </row>
    <row r="2277" spans="1:10" ht="15" thickBot="1" x14ac:dyDescent="0.25">
      <c r="A2277" s="41"/>
      <c r="B2277" s="41"/>
      <c r="C2277" s="41"/>
      <c r="D2277" s="41"/>
      <c r="E2277" s="41" t="s">
        <v>1695</v>
      </c>
      <c r="F2277" s="46">
        <v>4.93</v>
      </c>
      <c r="G2277" s="41"/>
      <c r="H2277" s="152" t="s">
        <v>1696</v>
      </c>
      <c r="I2277" s="152"/>
      <c r="J2277" s="46">
        <v>23.97</v>
      </c>
    </row>
    <row r="2278" spans="1:10" ht="0.95" customHeight="1" thickTop="1" x14ac:dyDescent="0.2">
      <c r="A2278" s="42"/>
      <c r="B2278" s="42"/>
      <c r="C2278" s="42"/>
      <c r="D2278" s="42"/>
      <c r="E2278" s="42"/>
      <c r="F2278" s="42"/>
      <c r="G2278" s="42"/>
      <c r="H2278" s="42"/>
      <c r="I2278" s="42"/>
      <c r="J2278" s="42"/>
    </row>
    <row r="2279" spans="1:10" ht="18" customHeight="1" x14ac:dyDescent="0.2">
      <c r="A2279" s="17" t="s">
        <v>1183</v>
      </c>
      <c r="B2279" s="16" t="s">
        <v>3</v>
      </c>
      <c r="C2279" s="17" t="s">
        <v>4</v>
      </c>
      <c r="D2279" s="17" t="s">
        <v>5</v>
      </c>
      <c r="E2279" s="151" t="s">
        <v>1547</v>
      </c>
      <c r="F2279" s="151"/>
      <c r="G2279" s="18" t="s">
        <v>6</v>
      </c>
      <c r="H2279" s="16" t="s">
        <v>7</v>
      </c>
      <c r="I2279" s="16" t="s">
        <v>8</v>
      </c>
      <c r="J2279" s="16" t="s">
        <v>10</v>
      </c>
    </row>
    <row r="2280" spans="1:10" ht="39" customHeight="1" x14ac:dyDescent="0.2">
      <c r="A2280" s="32" t="s">
        <v>1626</v>
      </c>
      <c r="B2280" s="33" t="s">
        <v>1184</v>
      </c>
      <c r="C2280" s="32" t="s">
        <v>23</v>
      </c>
      <c r="D2280" s="32" t="s">
        <v>1185</v>
      </c>
      <c r="E2280" s="154" t="s">
        <v>1595</v>
      </c>
      <c r="F2280" s="154"/>
      <c r="G2280" s="34" t="s">
        <v>25</v>
      </c>
      <c r="H2280" s="35">
        <v>1</v>
      </c>
      <c r="I2280" s="36">
        <v>117.18</v>
      </c>
      <c r="J2280" s="36">
        <v>117.18</v>
      </c>
    </row>
    <row r="2281" spans="1:10" ht="26.1" customHeight="1" x14ac:dyDescent="0.2">
      <c r="A2281" s="20" t="s">
        <v>1627</v>
      </c>
      <c r="B2281" s="19" t="s">
        <v>1660</v>
      </c>
      <c r="C2281" s="20" t="s">
        <v>18</v>
      </c>
      <c r="D2281" s="20" t="s">
        <v>1661</v>
      </c>
      <c r="E2281" s="155" t="s">
        <v>1639</v>
      </c>
      <c r="F2281" s="155"/>
      <c r="G2281" s="21" t="s">
        <v>1640</v>
      </c>
      <c r="H2281" s="37">
        <v>0.72099999999999997</v>
      </c>
      <c r="I2281" s="38">
        <v>28.52</v>
      </c>
      <c r="J2281" s="38">
        <v>20.56</v>
      </c>
    </row>
    <row r="2282" spans="1:10" ht="51.95" customHeight="1" x14ac:dyDescent="0.2">
      <c r="A2282" s="20" t="s">
        <v>1627</v>
      </c>
      <c r="B2282" s="19" t="s">
        <v>1938</v>
      </c>
      <c r="C2282" s="20" t="s">
        <v>18</v>
      </c>
      <c r="D2282" s="20" t="s">
        <v>1939</v>
      </c>
      <c r="E2282" s="155" t="s">
        <v>1578</v>
      </c>
      <c r="F2282" s="155"/>
      <c r="G2282" s="21" t="s">
        <v>37</v>
      </c>
      <c r="H2282" s="37">
        <v>3.3E-3</v>
      </c>
      <c r="I2282" s="38">
        <v>680.23</v>
      </c>
      <c r="J2282" s="38">
        <v>2.2400000000000002</v>
      </c>
    </row>
    <row r="2283" spans="1:10" ht="26.1" customHeight="1" x14ac:dyDescent="0.2">
      <c r="A2283" s="20" t="s">
        <v>1627</v>
      </c>
      <c r="B2283" s="19" t="s">
        <v>1889</v>
      </c>
      <c r="C2283" s="20" t="s">
        <v>18</v>
      </c>
      <c r="D2283" s="20" t="s">
        <v>1890</v>
      </c>
      <c r="E2283" s="155" t="s">
        <v>1639</v>
      </c>
      <c r="F2283" s="155"/>
      <c r="G2283" s="21" t="s">
        <v>1640</v>
      </c>
      <c r="H2283" s="37">
        <v>0.72099999999999997</v>
      </c>
      <c r="I2283" s="38">
        <v>20.09</v>
      </c>
      <c r="J2283" s="38">
        <v>14.48</v>
      </c>
    </row>
    <row r="2284" spans="1:10" ht="26.1" customHeight="1" x14ac:dyDescent="0.2">
      <c r="A2284" s="23" t="s">
        <v>1676</v>
      </c>
      <c r="B2284" s="22" t="s">
        <v>2152</v>
      </c>
      <c r="C2284" s="23" t="s">
        <v>1631</v>
      </c>
      <c r="D2284" s="23" t="s">
        <v>2153</v>
      </c>
      <c r="E2284" s="153" t="s">
        <v>1679</v>
      </c>
      <c r="F2284" s="153"/>
      <c r="G2284" s="24" t="s">
        <v>61</v>
      </c>
      <c r="H2284" s="39">
        <v>1</v>
      </c>
      <c r="I2284" s="40">
        <v>79.900000000000006</v>
      </c>
      <c r="J2284" s="40">
        <v>79.900000000000006</v>
      </c>
    </row>
    <row r="2285" spans="1:10" x14ac:dyDescent="0.2">
      <c r="A2285" s="41"/>
      <c r="B2285" s="41"/>
      <c r="C2285" s="41"/>
      <c r="D2285" s="41"/>
      <c r="E2285" s="41" t="s">
        <v>1692</v>
      </c>
      <c r="F2285" s="46">
        <v>27.74</v>
      </c>
      <c r="G2285" s="41" t="s">
        <v>1693</v>
      </c>
      <c r="H2285" s="46">
        <v>0</v>
      </c>
      <c r="I2285" s="41" t="s">
        <v>1694</v>
      </c>
      <c r="J2285" s="46">
        <v>27.74</v>
      </c>
    </row>
    <row r="2286" spans="1:10" ht="15" thickBot="1" x14ac:dyDescent="0.25">
      <c r="A2286" s="41"/>
      <c r="B2286" s="41"/>
      <c r="C2286" s="41"/>
      <c r="D2286" s="41"/>
      <c r="E2286" s="41" t="s">
        <v>1695</v>
      </c>
      <c r="F2286" s="46">
        <v>30.37</v>
      </c>
      <c r="G2286" s="41"/>
      <c r="H2286" s="152" t="s">
        <v>1696</v>
      </c>
      <c r="I2286" s="152"/>
      <c r="J2286" s="46">
        <v>147.55000000000001</v>
      </c>
    </row>
    <row r="2287" spans="1:10" ht="0.95" customHeight="1" thickTop="1" x14ac:dyDescent="0.2">
      <c r="A2287" s="42"/>
      <c r="B2287" s="42"/>
      <c r="C2287" s="42"/>
      <c r="D2287" s="42"/>
      <c r="E2287" s="42"/>
      <c r="F2287" s="42"/>
      <c r="G2287" s="42"/>
      <c r="H2287" s="42"/>
      <c r="I2287" s="42"/>
      <c r="J2287" s="42"/>
    </row>
    <row r="2288" spans="1:10" ht="18" customHeight="1" x14ac:dyDescent="0.2">
      <c r="A2288" s="17" t="s">
        <v>1258</v>
      </c>
      <c r="B2288" s="16" t="s">
        <v>3</v>
      </c>
      <c r="C2288" s="17" t="s">
        <v>4</v>
      </c>
      <c r="D2288" s="17" t="s">
        <v>5</v>
      </c>
      <c r="E2288" s="151" t="s">
        <v>1547</v>
      </c>
      <c r="F2288" s="151"/>
      <c r="G2288" s="18" t="s">
        <v>6</v>
      </c>
      <c r="H2288" s="16" t="s">
        <v>7</v>
      </c>
      <c r="I2288" s="16" t="s">
        <v>8</v>
      </c>
      <c r="J2288" s="16" t="s">
        <v>10</v>
      </c>
    </row>
    <row r="2289" spans="1:10" ht="26.1" customHeight="1" x14ac:dyDescent="0.2">
      <c r="A2289" s="32" t="s">
        <v>1626</v>
      </c>
      <c r="B2289" s="33" t="s">
        <v>1259</v>
      </c>
      <c r="C2289" s="32" t="s">
        <v>23</v>
      </c>
      <c r="D2289" s="32" t="s">
        <v>1260</v>
      </c>
      <c r="E2289" s="154" t="s">
        <v>1599</v>
      </c>
      <c r="F2289" s="154"/>
      <c r="G2289" s="34" t="s">
        <v>25</v>
      </c>
      <c r="H2289" s="35">
        <v>1</v>
      </c>
      <c r="I2289" s="36">
        <v>6.6</v>
      </c>
      <c r="J2289" s="36">
        <v>6.6</v>
      </c>
    </row>
    <row r="2290" spans="1:10" ht="26.1" customHeight="1" x14ac:dyDescent="0.2">
      <c r="A2290" s="20" t="s">
        <v>1627</v>
      </c>
      <c r="B2290" s="19" t="s">
        <v>1660</v>
      </c>
      <c r="C2290" s="20" t="s">
        <v>18</v>
      </c>
      <c r="D2290" s="20" t="s">
        <v>1661</v>
      </c>
      <c r="E2290" s="155" t="s">
        <v>1639</v>
      </c>
      <c r="F2290" s="155"/>
      <c r="G2290" s="21" t="s">
        <v>1640</v>
      </c>
      <c r="H2290" s="37">
        <v>0.1</v>
      </c>
      <c r="I2290" s="38">
        <v>28.52</v>
      </c>
      <c r="J2290" s="38">
        <v>2.85</v>
      </c>
    </row>
    <row r="2291" spans="1:10" ht="26.1" customHeight="1" x14ac:dyDescent="0.2">
      <c r="A2291" s="23" t="s">
        <v>1676</v>
      </c>
      <c r="B2291" s="22" t="s">
        <v>2154</v>
      </c>
      <c r="C2291" s="23" t="s">
        <v>18</v>
      </c>
      <c r="D2291" s="23" t="s">
        <v>2155</v>
      </c>
      <c r="E2291" s="153" t="s">
        <v>1679</v>
      </c>
      <c r="F2291" s="153"/>
      <c r="G2291" s="24" t="s">
        <v>25</v>
      </c>
      <c r="H2291" s="39">
        <v>1</v>
      </c>
      <c r="I2291" s="40">
        <v>3.75</v>
      </c>
      <c r="J2291" s="40">
        <v>3.75</v>
      </c>
    </row>
    <row r="2292" spans="1:10" x14ac:dyDescent="0.2">
      <c r="A2292" s="41"/>
      <c r="B2292" s="41"/>
      <c r="C2292" s="41"/>
      <c r="D2292" s="41"/>
      <c r="E2292" s="41" t="s">
        <v>1692</v>
      </c>
      <c r="F2292" s="46">
        <v>2.31</v>
      </c>
      <c r="G2292" s="41" t="s">
        <v>1693</v>
      </c>
      <c r="H2292" s="46">
        <v>0</v>
      </c>
      <c r="I2292" s="41" t="s">
        <v>1694</v>
      </c>
      <c r="J2292" s="46">
        <v>2.31</v>
      </c>
    </row>
    <row r="2293" spans="1:10" ht="15" thickBot="1" x14ac:dyDescent="0.25">
      <c r="A2293" s="41"/>
      <c r="B2293" s="41"/>
      <c r="C2293" s="41"/>
      <c r="D2293" s="41"/>
      <c r="E2293" s="41" t="s">
        <v>1695</v>
      </c>
      <c r="F2293" s="46">
        <v>1.71</v>
      </c>
      <c r="G2293" s="41"/>
      <c r="H2293" s="152" t="s">
        <v>1696</v>
      </c>
      <c r="I2293" s="152"/>
      <c r="J2293" s="46">
        <v>8.31</v>
      </c>
    </row>
    <row r="2294" spans="1:10" ht="0.95" customHeight="1" thickTop="1" x14ac:dyDescent="0.2">
      <c r="A2294" s="42"/>
      <c r="B2294" s="42"/>
      <c r="C2294" s="42"/>
      <c r="D2294" s="42"/>
      <c r="E2294" s="42"/>
      <c r="F2294" s="42"/>
      <c r="G2294" s="42"/>
      <c r="H2294" s="42"/>
      <c r="I2294" s="42"/>
      <c r="J2294" s="42"/>
    </row>
    <row r="2295" spans="1:10" ht="18" customHeight="1" x14ac:dyDescent="0.2">
      <c r="A2295" s="17" t="s">
        <v>1261</v>
      </c>
      <c r="B2295" s="16" t="s">
        <v>3</v>
      </c>
      <c r="C2295" s="17" t="s">
        <v>4</v>
      </c>
      <c r="D2295" s="17" t="s">
        <v>5</v>
      </c>
      <c r="E2295" s="151" t="s">
        <v>1547</v>
      </c>
      <c r="F2295" s="151"/>
      <c r="G2295" s="18" t="s">
        <v>6</v>
      </c>
      <c r="H2295" s="16" t="s">
        <v>7</v>
      </c>
      <c r="I2295" s="16" t="s">
        <v>8</v>
      </c>
      <c r="J2295" s="16" t="s">
        <v>10</v>
      </c>
    </row>
    <row r="2296" spans="1:10" ht="24" customHeight="1" x14ac:dyDescent="0.2">
      <c r="A2296" s="32" t="s">
        <v>1626</v>
      </c>
      <c r="B2296" s="33" t="s">
        <v>1262</v>
      </c>
      <c r="C2296" s="32" t="s">
        <v>23</v>
      </c>
      <c r="D2296" s="32" t="s">
        <v>1263</v>
      </c>
      <c r="E2296" s="154" t="s">
        <v>1599</v>
      </c>
      <c r="F2296" s="154"/>
      <c r="G2296" s="34" t="s">
        <v>25</v>
      </c>
      <c r="H2296" s="35">
        <v>1</v>
      </c>
      <c r="I2296" s="36">
        <v>5.78</v>
      </c>
      <c r="J2296" s="36">
        <v>5.78</v>
      </c>
    </row>
    <row r="2297" spans="1:10" ht="26.1" customHeight="1" x14ac:dyDescent="0.2">
      <c r="A2297" s="20" t="s">
        <v>1627</v>
      </c>
      <c r="B2297" s="19" t="s">
        <v>1660</v>
      </c>
      <c r="C2297" s="20" t="s">
        <v>18</v>
      </c>
      <c r="D2297" s="20" t="s">
        <v>1661</v>
      </c>
      <c r="E2297" s="155" t="s">
        <v>1639</v>
      </c>
      <c r="F2297" s="155"/>
      <c r="G2297" s="21" t="s">
        <v>1640</v>
      </c>
      <c r="H2297" s="37">
        <v>0.1</v>
      </c>
      <c r="I2297" s="38">
        <v>28.52</v>
      </c>
      <c r="J2297" s="38">
        <v>2.85</v>
      </c>
    </row>
    <row r="2298" spans="1:10" ht="26.1" customHeight="1" x14ac:dyDescent="0.2">
      <c r="A2298" s="23" t="s">
        <v>1676</v>
      </c>
      <c r="B2298" s="22" t="s">
        <v>2156</v>
      </c>
      <c r="C2298" s="23" t="s">
        <v>18</v>
      </c>
      <c r="D2298" s="23" t="s">
        <v>2157</v>
      </c>
      <c r="E2298" s="153" t="s">
        <v>1679</v>
      </c>
      <c r="F2298" s="153"/>
      <c r="G2298" s="24" t="s">
        <v>25</v>
      </c>
      <c r="H2298" s="39">
        <v>1</v>
      </c>
      <c r="I2298" s="40">
        <v>2.93</v>
      </c>
      <c r="J2298" s="40">
        <v>2.93</v>
      </c>
    </row>
    <row r="2299" spans="1:10" x14ac:dyDescent="0.2">
      <c r="A2299" s="41"/>
      <c r="B2299" s="41"/>
      <c r="C2299" s="41"/>
      <c r="D2299" s="41"/>
      <c r="E2299" s="41" t="s">
        <v>1692</v>
      </c>
      <c r="F2299" s="46">
        <v>2.31</v>
      </c>
      <c r="G2299" s="41" t="s">
        <v>1693</v>
      </c>
      <c r="H2299" s="46">
        <v>0</v>
      </c>
      <c r="I2299" s="41" t="s">
        <v>1694</v>
      </c>
      <c r="J2299" s="46">
        <v>2.31</v>
      </c>
    </row>
    <row r="2300" spans="1:10" ht="15" thickBot="1" x14ac:dyDescent="0.25">
      <c r="A2300" s="41"/>
      <c r="B2300" s="41"/>
      <c r="C2300" s="41"/>
      <c r="D2300" s="41"/>
      <c r="E2300" s="41" t="s">
        <v>1695</v>
      </c>
      <c r="F2300" s="46">
        <v>1.49</v>
      </c>
      <c r="G2300" s="41"/>
      <c r="H2300" s="152" t="s">
        <v>1696</v>
      </c>
      <c r="I2300" s="152"/>
      <c r="J2300" s="46">
        <v>7.27</v>
      </c>
    </row>
    <row r="2301" spans="1:10" ht="0.95" customHeight="1" thickTop="1" x14ac:dyDescent="0.2">
      <c r="A2301" s="42"/>
      <c r="B2301" s="42"/>
      <c r="C2301" s="42"/>
      <c r="D2301" s="42"/>
      <c r="E2301" s="42"/>
      <c r="F2301" s="42"/>
      <c r="G2301" s="42"/>
      <c r="H2301" s="42"/>
      <c r="I2301" s="42"/>
      <c r="J2301" s="42"/>
    </row>
    <row r="2302" spans="1:10" ht="18" customHeight="1" x14ac:dyDescent="0.2">
      <c r="A2302" s="17" t="s">
        <v>1264</v>
      </c>
      <c r="B2302" s="16" t="s">
        <v>3</v>
      </c>
      <c r="C2302" s="17" t="s">
        <v>4</v>
      </c>
      <c r="D2302" s="17" t="s">
        <v>5</v>
      </c>
      <c r="E2302" s="151" t="s">
        <v>1547</v>
      </c>
      <c r="F2302" s="151"/>
      <c r="G2302" s="18" t="s">
        <v>6</v>
      </c>
      <c r="H2302" s="16" t="s">
        <v>7</v>
      </c>
      <c r="I2302" s="16" t="s">
        <v>8</v>
      </c>
      <c r="J2302" s="16" t="s">
        <v>10</v>
      </c>
    </row>
    <row r="2303" spans="1:10" ht="24" customHeight="1" x14ac:dyDescent="0.2">
      <c r="A2303" s="32" t="s">
        <v>1626</v>
      </c>
      <c r="B2303" s="33" t="s">
        <v>1265</v>
      </c>
      <c r="C2303" s="32" t="s">
        <v>23</v>
      </c>
      <c r="D2303" s="32" t="s">
        <v>1266</v>
      </c>
      <c r="E2303" s="154" t="s">
        <v>1599</v>
      </c>
      <c r="F2303" s="154"/>
      <c r="G2303" s="34" t="s">
        <v>25</v>
      </c>
      <c r="H2303" s="35">
        <v>1</v>
      </c>
      <c r="I2303" s="36">
        <v>11.16</v>
      </c>
      <c r="J2303" s="36">
        <v>11.16</v>
      </c>
    </row>
    <row r="2304" spans="1:10" ht="26.1" customHeight="1" x14ac:dyDescent="0.2">
      <c r="A2304" s="20" t="s">
        <v>1627</v>
      </c>
      <c r="B2304" s="19" t="s">
        <v>1660</v>
      </c>
      <c r="C2304" s="20" t="s">
        <v>18</v>
      </c>
      <c r="D2304" s="20" t="s">
        <v>1661</v>
      </c>
      <c r="E2304" s="155" t="s">
        <v>1639</v>
      </c>
      <c r="F2304" s="155"/>
      <c r="G2304" s="21" t="s">
        <v>1640</v>
      </c>
      <c r="H2304" s="37">
        <v>0.1</v>
      </c>
      <c r="I2304" s="38">
        <v>28.52</v>
      </c>
      <c r="J2304" s="38">
        <v>2.85</v>
      </c>
    </row>
    <row r="2305" spans="1:10" ht="26.1" customHeight="1" x14ac:dyDescent="0.2">
      <c r="A2305" s="23" t="s">
        <v>1676</v>
      </c>
      <c r="B2305" s="22" t="s">
        <v>2158</v>
      </c>
      <c r="C2305" s="23" t="s">
        <v>18</v>
      </c>
      <c r="D2305" s="23" t="s">
        <v>2159</v>
      </c>
      <c r="E2305" s="153" t="s">
        <v>1679</v>
      </c>
      <c r="F2305" s="153"/>
      <c r="G2305" s="24" t="s">
        <v>25</v>
      </c>
      <c r="H2305" s="39">
        <v>1</v>
      </c>
      <c r="I2305" s="40">
        <v>8.31</v>
      </c>
      <c r="J2305" s="40">
        <v>8.31</v>
      </c>
    </row>
    <row r="2306" spans="1:10" x14ac:dyDescent="0.2">
      <c r="A2306" s="41"/>
      <c r="B2306" s="41"/>
      <c r="C2306" s="41"/>
      <c r="D2306" s="41"/>
      <c r="E2306" s="41" t="s">
        <v>1692</v>
      </c>
      <c r="F2306" s="46">
        <v>2.31</v>
      </c>
      <c r="G2306" s="41" t="s">
        <v>1693</v>
      </c>
      <c r="H2306" s="46">
        <v>0</v>
      </c>
      <c r="I2306" s="41" t="s">
        <v>1694</v>
      </c>
      <c r="J2306" s="46">
        <v>2.31</v>
      </c>
    </row>
    <row r="2307" spans="1:10" ht="15" thickBot="1" x14ac:dyDescent="0.25">
      <c r="A2307" s="41"/>
      <c r="B2307" s="41"/>
      <c r="C2307" s="41"/>
      <c r="D2307" s="41"/>
      <c r="E2307" s="41" t="s">
        <v>1695</v>
      </c>
      <c r="F2307" s="46">
        <v>2.89</v>
      </c>
      <c r="G2307" s="41"/>
      <c r="H2307" s="152" t="s">
        <v>1696</v>
      </c>
      <c r="I2307" s="152"/>
      <c r="J2307" s="46">
        <v>14.05</v>
      </c>
    </row>
    <row r="2308" spans="1:10" ht="0.95" customHeight="1" thickTop="1" x14ac:dyDescent="0.2">
      <c r="A2308" s="42"/>
      <c r="B2308" s="42"/>
      <c r="C2308" s="42"/>
      <c r="D2308" s="42"/>
      <c r="E2308" s="42"/>
      <c r="F2308" s="42"/>
      <c r="G2308" s="42"/>
      <c r="H2308" s="42"/>
      <c r="I2308" s="42"/>
      <c r="J2308" s="42"/>
    </row>
    <row r="2309" spans="1:10" ht="18" customHeight="1" x14ac:dyDescent="0.2">
      <c r="A2309" s="17" t="s">
        <v>1267</v>
      </c>
      <c r="B2309" s="16" t="s">
        <v>3</v>
      </c>
      <c r="C2309" s="17" t="s">
        <v>4</v>
      </c>
      <c r="D2309" s="17" t="s">
        <v>5</v>
      </c>
      <c r="E2309" s="151" t="s">
        <v>1547</v>
      </c>
      <c r="F2309" s="151"/>
      <c r="G2309" s="18" t="s">
        <v>6</v>
      </c>
      <c r="H2309" s="16" t="s">
        <v>7</v>
      </c>
      <c r="I2309" s="16" t="s">
        <v>8</v>
      </c>
      <c r="J2309" s="16" t="s">
        <v>10</v>
      </c>
    </row>
    <row r="2310" spans="1:10" ht="39" customHeight="1" x14ac:dyDescent="0.2">
      <c r="A2310" s="32" t="s">
        <v>1626</v>
      </c>
      <c r="B2310" s="33" t="s">
        <v>1268</v>
      </c>
      <c r="C2310" s="32" t="s">
        <v>23</v>
      </c>
      <c r="D2310" s="32" t="s">
        <v>1269</v>
      </c>
      <c r="E2310" s="154" t="s">
        <v>1586</v>
      </c>
      <c r="F2310" s="154"/>
      <c r="G2310" s="34" t="s">
        <v>25</v>
      </c>
      <c r="H2310" s="35">
        <v>1</v>
      </c>
      <c r="I2310" s="36">
        <v>34.24</v>
      </c>
      <c r="J2310" s="36">
        <v>34.24</v>
      </c>
    </row>
    <row r="2311" spans="1:10" ht="26.1" customHeight="1" x14ac:dyDescent="0.2">
      <c r="A2311" s="20" t="s">
        <v>1627</v>
      </c>
      <c r="B2311" s="19" t="s">
        <v>1889</v>
      </c>
      <c r="C2311" s="20" t="s">
        <v>18</v>
      </c>
      <c r="D2311" s="20" t="s">
        <v>1890</v>
      </c>
      <c r="E2311" s="155" t="s">
        <v>1639</v>
      </c>
      <c r="F2311" s="155"/>
      <c r="G2311" s="21" t="s">
        <v>1640</v>
      </c>
      <c r="H2311" s="37">
        <v>0.1676</v>
      </c>
      <c r="I2311" s="38">
        <v>20.09</v>
      </c>
      <c r="J2311" s="38">
        <v>3.36</v>
      </c>
    </row>
    <row r="2312" spans="1:10" ht="26.1" customHeight="1" x14ac:dyDescent="0.2">
      <c r="A2312" s="20" t="s">
        <v>1627</v>
      </c>
      <c r="B2312" s="19" t="s">
        <v>1660</v>
      </c>
      <c r="C2312" s="20" t="s">
        <v>18</v>
      </c>
      <c r="D2312" s="20" t="s">
        <v>1661</v>
      </c>
      <c r="E2312" s="155" t="s">
        <v>1639</v>
      </c>
      <c r="F2312" s="155"/>
      <c r="G2312" s="21" t="s">
        <v>1640</v>
      </c>
      <c r="H2312" s="37">
        <v>0.1676</v>
      </c>
      <c r="I2312" s="38">
        <v>28.52</v>
      </c>
      <c r="J2312" s="38">
        <v>4.7699999999999996</v>
      </c>
    </row>
    <row r="2313" spans="1:10" ht="26.1" customHeight="1" x14ac:dyDescent="0.2">
      <c r="A2313" s="23" t="s">
        <v>1676</v>
      </c>
      <c r="B2313" s="22" t="s">
        <v>2160</v>
      </c>
      <c r="C2313" s="23" t="s">
        <v>18</v>
      </c>
      <c r="D2313" s="23" t="s">
        <v>2161</v>
      </c>
      <c r="E2313" s="153" t="s">
        <v>1679</v>
      </c>
      <c r="F2313" s="153"/>
      <c r="G2313" s="24" t="s">
        <v>25</v>
      </c>
      <c r="H2313" s="39">
        <v>3</v>
      </c>
      <c r="I2313" s="40">
        <v>3.11</v>
      </c>
      <c r="J2313" s="40">
        <v>9.33</v>
      </c>
    </row>
    <row r="2314" spans="1:10" ht="39" customHeight="1" x14ac:dyDescent="0.2">
      <c r="A2314" s="23" t="s">
        <v>1676</v>
      </c>
      <c r="B2314" s="22" t="s">
        <v>2162</v>
      </c>
      <c r="C2314" s="23" t="s">
        <v>18</v>
      </c>
      <c r="D2314" s="23" t="s">
        <v>2163</v>
      </c>
      <c r="E2314" s="153" t="s">
        <v>1679</v>
      </c>
      <c r="F2314" s="153"/>
      <c r="G2314" s="24" t="s">
        <v>25</v>
      </c>
      <c r="H2314" s="39">
        <v>0.1125</v>
      </c>
      <c r="I2314" s="40">
        <v>22.23</v>
      </c>
      <c r="J2314" s="40">
        <v>2.5</v>
      </c>
    </row>
    <row r="2315" spans="1:10" ht="24" customHeight="1" x14ac:dyDescent="0.2">
      <c r="A2315" s="23" t="s">
        <v>1676</v>
      </c>
      <c r="B2315" s="22" t="s">
        <v>2164</v>
      </c>
      <c r="C2315" s="23" t="s">
        <v>1631</v>
      </c>
      <c r="D2315" s="23" t="s">
        <v>2165</v>
      </c>
      <c r="E2315" s="153" t="s">
        <v>1679</v>
      </c>
      <c r="F2315" s="153"/>
      <c r="G2315" s="24" t="s">
        <v>61</v>
      </c>
      <c r="H2315" s="39">
        <v>1</v>
      </c>
      <c r="I2315" s="40">
        <v>14.28</v>
      </c>
      <c r="J2315" s="40">
        <v>14.28</v>
      </c>
    </row>
    <row r="2316" spans="1:10" x14ac:dyDescent="0.2">
      <c r="A2316" s="41"/>
      <c r="B2316" s="41"/>
      <c r="C2316" s="41"/>
      <c r="D2316" s="41"/>
      <c r="E2316" s="41" t="s">
        <v>1692</v>
      </c>
      <c r="F2316" s="46">
        <v>6.33</v>
      </c>
      <c r="G2316" s="41" t="s">
        <v>1693</v>
      </c>
      <c r="H2316" s="46">
        <v>0</v>
      </c>
      <c r="I2316" s="41" t="s">
        <v>1694</v>
      </c>
      <c r="J2316" s="46">
        <v>6.33</v>
      </c>
    </row>
    <row r="2317" spans="1:10" ht="15" thickBot="1" x14ac:dyDescent="0.25">
      <c r="A2317" s="41"/>
      <c r="B2317" s="41"/>
      <c r="C2317" s="41"/>
      <c r="D2317" s="41"/>
      <c r="E2317" s="41" t="s">
        <v>1695</v>
      </c>
      <c r="F2317" s="46">
        <v>8.8699999999999992</v>
      </c>
      <c r="G2317" s="41"/>
      <c r="H2317" s="152" t="s">
        <v>1696</v>
      </c>
      <c r="I2317" s="152"/>
      <c r="J2317" s="46">
        <v>43.11</v>
      </c>
    </row>
    <row r="2318" spans="1:10" ht="0.95" customHeight="1" thickTop="1" x14ac:dyDescent="0.2">
      <c r="A2318" s="42"/>
      <c r="B2318" s="42"/>
      <c r="C2318" s="42"/>
      <c r="D2318" s="42"/>
      <c r="E2318" s="42"/>
      <c r="F2318" s="42"/>
      <c r="G2318" s="42"/>
      <c r="H2318" s="42"/>
      <c r="I2318" s="42"/>
      <c r="J2318" s="42"/>
    </row>
    <row r="2319" spans="1:10" ht="18" customHeight="1" x14ac:dyDescent="0.2">
      <c r="A2319" s="17" t="s">
        <v>1274</v>
      </c>
      <c r="B2319" s="16" t="s">
        <v>3</v>
      </c>
      <c r="C2319" s="17" t="s">
        <v>4</v>
      </c>
      <c r="D2319" s="17" t="s">
        <v>5</v>
      </c>
      <c r="E2319" s="151" t="s">
        <v>1547</v>
      </c>
      <c r="F2319" s="151"/>
      <c r="G2319" s="18" t="s">
        <v>6</v>
      </c>
      <c r="H2319" s="16" t="s">
        <v>7</v>
      </c>
      <c r="I2319" s="16" t="s">
        <v>8</v>
      </c>
      <c r="J2319" s="16" t="s">
        <v>10</v>
      </c>
    </row>
    <row r="2320" spans="1:10" ht="26.1" customHeight="1" x14ac:dyDescent="0.2">
      <c r="A2320" s="32" t="s">
        <v>1626</v>
      </c>
      <c r="B2320" s="33" t="s">
        <v>1275</v>
      </c>
      <c r="C2320" s="32" t="s">
        <v>23</v>
      </c>
      <c r="D2320" s="32" t="s">
        <v>1276</v>
      </c>
      <c r="E2320" s="154" t="s">
        <v>1563</v>
      </c>
      <c r="F2320" s="154"/>
      <c r="G2320" s="34" t="s">
        <v>29</v>
      </c>
      <c r="H2320" s="35">
        <v>1</v>
      </c>
      <c r="I2320" s="36">
        <v>96.38</v>
      </c>
      <c r="J2320" s="36">
        <v>96.38</v>
      </c>
    </row>
    <row r="2321" spans="1:10" ht="24" customHeight="1" x14ac:dyDescent="0.2">
      <c r="A2321" s="20" t="s">
        <v>1627</v>
      </c>
      <c r="B2321" s="19" t="s">
        <v>1662</v>
      </c>
      <c r="C2321" s="20" t="s">
        <v>18</v>
      </c>
      <c r="D2321" s="20" t="s">
        <v>1663</v>
      </c>
      <c r="E2321" s="155" t="s">
        <v>1639</v>
      </c>
      <c r="F2321" s="155"/>
      <c r="G2321" s="21" t="s">
        <v>1640</v>
      </c>
      <c r="H2321" s="37">
        <v>1.4800000000000001E-2</v>
      </c>
      <c r="I2321" s="38">
        <v>19.72</v>
      </c>
      <c r="J2321" s="38">
        <v>0.28999999999999998</v>
      </c>
    </row>
    <row r="2322" spans="1:10" ht="24" customHeight="1" x14ac:dyDescent="0.2">
      <c r="A2322" s="20" t="s">
        <v>1627</v>
      </c>
      <c r="B2322" s="19" t="s">
        <v>1713</v>
      </c>
      <c r="C2322" s="20" t="s">
        <v>18</v>
      </c>
      <c r="D2322" s="20" t="s">
        <v>1714</v>
      </c>
      <c r="E2322" s="155" t="s">
        <v>1639</v>
      </c>
      <c r="F2322" s="155"/>
      <c r="G2322" s="21" t="s">
        <v>1640</v>
      </c>
      <c r="H2322" s="37">
        <v>4.8999999999999998E-3</v>
      </c>
      <c r="I2322" s="38">
        <v>24.41</v>
      </c>
      <c r="J2322" s="38">
        <v>0.11</v>
      </c>
    </row>
    <row r="2323" spans="1:10" ht="39" customHeight="1" x14ac:dyDescent="0.2">
      <c r="A2323" s="23" t="s">
        <v>1676</v>
      </c>
      <c r="B2323" s="22" t="s">
        <v>2166</v>
      </c>
      <c r="C2323" s="23" t="s">
        <v>1631</v>
      </c>
      <c r="D2323" s="23" t="s">
        <v>2167</v>
      </c>
      <c r="E2323" s="153" t="s">
        <v>1679</v>
      </c>
      <c r="F2323" s="153"/>
      <c r="G2323" s="24" t="s">
        <v>633</v>
      </c>
      <c r="H2323" s="39">
        <v>1.0029999999999999</v>
      </c>
      <c r="I2323" s="40">
        <v>95.7</v>
      </c>
      <c r="J2323" s="40">
        <v>95.98</v>
      </c>
    </row>
    <row r="2324" spans="1:10" x14ac:dyDescent="0.2">
      <c r="A2324" s="41"/>
      <c r="B2324" s="41"/>
      <c r="C2324" s="41"/>
      <c r="D2324" s="41"/>
      <c r="E2324" s="41" t="s">
        <v>1692</v>
      </c>
      <c r="F2324" s="46">
        <v>0.28000000000000003</v>
      </c>
      <c r="G2324" s="41" t="s">
        <v>1693</v>
      </c>
      <c r="H2324" s="46">
        <v>0</v>
      </c>
      <c r="I2324" s="41" t="s">
        <v>1694</v>
      </c>
      <c r="J2324" s="46">
        <v>0.28000000000000003</v>
      </c>
    </row>
    <row r="2325" spans="1:10" ht="15" thickBot="1" x14ac:dyDescent="0.25">
      <c r="A2325" s="41"/>
      <c r="B2325" s="41"/>
      <c r="C2325" s="41"/>
      <c r="D2325" s="41"/>
      <c r="E2325" s="41" t="s">
        <v>1695</v>
      </c>
      <c r="F2325" s="46">
        <v>24.98</v>
      </c>
      <c r="G2325" s="41"/>
      <c r="H2325" s="152" t="s">
        <v>1696</v>
      </c>
      <c r="I2325" s="152"/>
      <c r="J2325" s="46">
        <v>121.36</v>
      </c>
    </row>
    <row r="2326" spans="1:10" ht="0.95" customHeight="1" thickTop="1" x14ac:dyDescent="0.2">
      <c r="A2326" s="42"/>
      <c r="B2326" s="42"/>
      <c r="C2326" s="42"/>
      <c r="D2326" s="42"/>
      <c r="E2326" s="42"/>
      <c r="F2326" s="42"/>
      <c r="G2326" s="42"/>
      <c r="H2326" s="42"/>
      <c r="I2326" s="42"/>
      <c r="J2326" s="42"/>
    </row>
    <row r="2327" spans="1:10" ht="18" customHeight="1" x14ac:dyDescent="0.2">
      <c r="A2327" s="17" t="s">
        <v>1277</v>
      </c>
      <c r="B2327" s="16" t="s">
        <v>3</v>
      </c>
      <c r="C2327" s="17" t="s">
        <v>4</v>
      </c>
      <c r="D2327" s="17" t="s">
        <v>5</v>
      </c>
      <c r="E2327" s="151" t="s">
        <v>1547</v>
      </c>
      <c r="F2327" s="151"/>
      <c r="G2327" s="18" t="s">
        <v>6</v>
      </c>
      <c r="H2327" s="16" t="s">
        <v>7</v>
      </c>
      <c r="I2327" s="16" t="s">
        <v>8</v>
      </c>
      <c r="J2327" s="16" t="s">
        <v>10</v>
      </c>
    </row>
    <row r="2328" spans="1:10" ht="26.1" customHeight="1" x14ac:dyDescent="0.2">
      <c r="A2328" s="32" t="s">
        <v>1626</v>
      </c>
      <c r="B2328" s="33" t="s">
        <v>1278</v>
      </c>
      <c r="C2328" s="32" t="s">
        <v>23</v>
      </c>
      <c r="D2328" s="32" t="s">
        <v>1279</v>
      </c>
      <c r="E2328" s="154" t="s">
        <v>1563</v>
      </c>
      <c r="F2328" s="154"/>
      <c r="G2328" s="34" t="s">
        <v>29</v>
      </c>
      <c r="H2328" s="35">
        <v>1</v>
      </c>
      <c r="I2328" s="36">
        <v>174.56</v>
      </c>
      <c r="J2328" s="36">
        <v>174.56</v>
      </c>
    </row>
    <row r="2329" spans="1:10" ht="24" customHeight="1" x14ac:dyDescent="0.2">
      <c r="A2329" s="20" t="s">
        <v>1627</v>
      </c>
      <c r="B2329" s="19" t="s">
        <v>1713</v>
      </c>
      <c r="C2329" s="20" t="s">
        <v>18</v>
      </c>
      <c r="D2329" s="20" t="s">
        <v>1714</v>
      </c>
      <c r="E2329" s="155" t="s">
        <v>1639</v>
      </c>
      <c r="F2329" s="155"/>
      <c r="G2329" s="21" t="s">
        <v>1640</v>
      </c>
      <c r="H2329" s="37">
        <v>4.8999999999999998E-3</v>
      </c>
      <c r="I2329" s="38">
        <v>24.41</v>
      </c>
      <c r="J2329" s="38">
        <v>0.11</v>
      </c>
    </row>
    <row r="2330" spans="1:10" ht="24" customHeight="1" x14ac:dyDescent="0.2">
      <c r="A2330" s="20" t="s">
        <v>1627</v>
      </c>
      <c r="B2330" s="19" t="s">
        <v>1662</v>
      </c>
      <c r="C2330" s="20" t="s">
        <v>18</v>
      </c>
      <c r="D2330" s="20" t="s">
        <v>1663</v>
      </c>
      <c r="E2330" s="155" t="s">
        <v>1639</v>
      </c>
      <c r="F2330" s="155"/>
      <c r="G2330" s="21" t="s">
        <v>1640</v>
      </c>
      <c r="H2330" s="37">
        <v>1.4800000000000001E-2</v>
      </c>
      <c r="I2330" s="38">
        <v>19.72</v>
      </c>
      <c r="J2330" s="38">
        <v>0.28999999999999998</v>
      </c>
    </row>
    <row r="2331" spans="1:10" ht="39" customHeight="1" x14ac:dyDescent="0.2">
      <c r="A2331" s="23" t="s">
        <v>1676</v>
      </c>
      <c r="B2331" s="22" t="s">
        <v>2168</v>
      </c>
      <c r="C2331" s="23" t="s">
        <v>18</v>
      </c>
      <c r="D2331" s="23" t="s">
        <v>2169</v>
      </c>
      <c r="E2331" s="153" t="s">
        <v>1679</v>
      </c>
      <c r="F2331" s="153"/>
      <c r="G2331" s="24" t="s">
        <v>29</v>
      </c>
      <c r="H2331" s="39">
        <v>1.0029999999999999</v>
      </c>
      <c r="I2331" s="40">
        <v>173.64</v>
      </c>
      <c r="J2331" s="40">
        <v>174.16</v>
      </c>
    </row>
    <row r="2332" spans="1:10" x14ac:dyDescent="0.2">
      <c r="A2332" s="41"/>
      <c r="B2332" s="41"/>
      <c r="C2332" s="41"/>
      <c r="D2332" s="41"/>
      <c r="E2332" s="41" t="s">
        <v>1692</v>
      </c>
      <c r="F2332" s="46">
        <v>0.28000000000000003</v>
      </c>
      <c r="G2332" s="41" t="s">
        <v>1693</v>
      </c>
      <c r="H2332" s="46">
        <v>0</v>
      </c>
      <c r="I2332" s="41" t="s">
        <v>1694</v>
      </c>
      <c r="J2332" s="46">
        <v>0.28000000000000003</v>
      </c>
    </row>
    <row r="2333" spans="1:10" ht="15" thickBot="1" x14ac:dyDescent="0.25">
      <c r="A2333" s="41"/>
      <c r="B2333" s="41"/>
      <c r="C2333" s="41"/>
      <c r="D2333" s="41"/>
      <c r="E2333" s="41" t="s">
        <v>1695</v>
      </c>
      <c r="F2333" s="46">
        <v>45.24</v>
      </c>
      <c r="G2333" s="41"/>
      <c r="H2333" s="152" t="s">
        <v>1696</v>
      </c>
      <c r="I2333" s="152"/>
      <c r="J2333" s="46">
        <v>219.8</v>
      </c>
    </row>
    <row r="2334" spans="1:10" ht="0.95" customHeight="1" thickTop="1" x14ac:dyDescent="0.2">
      <c r="A2334" s="42"/>
      <c r="B2334" s="42"/>
      <c r="C2334" s="42"/>
      <c r="D2334" s="42"/>
      <c r="E2334" s="42"/>
      <c r="F2334" s="42"/>
      <c r="G2334" s="42"/>
      <c r="H2334" s="42"/>
      <c r="I2334" s="42"/>
      <c r="J2334" s="42"/>
    </row>
    <row r="2335" spans="1:10" ht="18" customHeight="1" x14ac:dyDescent="0.2">
      <c r="A2335" s="17" t="s">
        <v>1280</v>
      </c>
      <c r="B2335" s="16" t="s">
        <v>3</v>
      </c>
      <c r="C2335" s="17" t="s">
        <v>4</v>
      </c>
      <c r="D2335" s="17" t="s">
        <v>5</v>
      </c>
      <c r="E2335" s="151" t="s">
        <v>1547</v>
      </c>
      <c r="F2335" s="151"/>
      <c r="G2335" s="18" t="s">
        <v>6</v>
      </c>
      <c r="H2335" s="16" t="s">
        <v>7</v>
      </c>
      <c r="I2335" s="16" t="s">
        <v>8</v>
      </c>
      <c r="J2335" s="16" t="s">
        <v>10</v>
      </c>
    </row>
    <row r="2336" spans="1:10" ht="26.1" customHeight="1" x14ac:dyDescent="0.2">
      <c r="A2336" s="32" t="s">
        <v>1626</v>
      </c>
      <c r="B2336" s="33" t="s">
        <v>1281</v>
      </c>
      <c r="C2336" s="32" t="s">
        <v>23</v>
      </c>
      <c r="D2336" s="32" t="s">
        <v>1282</v>
      </c>
      <c r="E2336" s="154" t="s">
        <v>1563</v>
      </c>
      <c r="F2336" s="154"/>
      <c r="G2336" s="34" t="s">
        <v>29</v>
      </c>
      <c r="H2336" s="35">
        <v>1</v>
      </c>
      <c r="I2336" s="36">
        <v>273.25</v>
      </c>
      <c r="J2336" s="36">
        <v>273.25</v>
      </c>
    </row>
    <row r="2337" spans="1:10" ht="24" customHeight="1" x14ac:dyDescent="0.2">
      <c r="A2337" s="20" t="s">
        <v>1627</v>
      </c>
      <c r="B2337" s="19" t="s">
        <v>1662</v>
      </c>
      <c r="C2337" s="20" t="s">
        <v>18</v>
      </c>
      <c r="D2337" s="20" t="s">
        <v>1663</v>
      </c>
      <c r="E2337" s="155" t="s">
        <v>1639</v>
      </c>
      <c r="F2337" s="155"/>
      <c r="G2337" s="21" t="s">
        <v>1640</v>
      </c>
      <c r="H2337" s="37">
        <v>1.4800000000000001E-2</v>
      </c>
      <c r="I2337" s="38">
        <v>19.72</v>
      </c>
      <c r="J2337" s="38">
        <v>0.28999999999999998</v>
      </c>
    </row>
    <row r="2338" spans="1:10" ht="24" customHeight="1" x14ac:dyDescent="0.2">
      <c r="A2338" s="20" t="s">
        <v>1627</v>
      </c>
      <c r="B2338" s="19" t="s">
        <v>1713</v>
      </c>
      <c r="C2338" s="20" t="s">
        <v>18</v>
      </c>
      <c r="D2338" s="20" t="s">
        <v>1714</v>
      </c>
      <c r="E2338" s="155" t="s">
        <v>1639</v>
      </c>
      <c r="F2338" s="155"/>
      <c r="G2338" s="21" t="s">
        <v>1640</v>
      </c>
      <c r="H2338" s="37">
        <v>4.8999999999999998E-3</v>
      </c>
      <c r="I2338" s="38">
        <v>24.41</v>
      </c>
      <c r="J2338" s="38">
        <v>0.11</v>
      </c>
    </row>
    <row r="2339" spans="1:10" ht="39" customHeight="1" x14ac:dyDescent="0.2">
      <c r="A2339" s="23" t="s">
        <v>1676</v>
      </c>
      <c r="B2339" s="22" t="s">
        <v>2170</v>
      </c>
      <c r="C2339" s="23" t="s">
        <v>18</v>
      </c>
      <c r="D2339" s="23" t="s">
        <v>2171</v>
      </c>
      <c r="E2339" s="153" t="s">
        <v>1679</v>
      </c>
      <c r="F2339" s="153"/>
      <c r="G2339" s="24" t="s">
        <v>29</v>
      </c>
      <c r="H2339" s="39">
        <v>1.0029999999999999</v>
      </c>
      <c r="I2339" s="40">
        <v>272.04000000000002</v>
      </c>
      <c r="J2339" s="40">
        <v>272.85000000000002</v>
      </c>
    </row>
    <row r="2340" spans="1:10" x14ac:dyDescent="0.2">
      <c r="A2340" s="41"/>
      <c r="B2340" s="41"/>
      <c r="C2340" s="41"/>
      <c r="D2340" s="41"/>
      <c r="E2340" s="41" t="s">
        <v>1692</v>
      </c>
      <c r="F2340" s="46">
        <v>0.28000000000000003</v>
      </c>
      <c r="G2340" s="41" t="s">
        <v>1693</v>
      </c>
      <c r="H2340" s="46">
        <v>0</v>
      </c>
      <c r="I2340" s="41" t="s">
        <v>1694</v>
      </c>
      <c r="J2340" s="46">
        <v>0.28000000000000003</v>
      </c>
    </row>
    <row r="2341" spans="1:10" ht="15" thickBot="1" x14ac:dyDescent="0.25">
      <c r="A2341" s="41"/>
      <c r="B2341" s="41"/>
      <c r="C2341" s="41"/>
      <c r="D2341" s="41"/>
      <c r="E2341" s="41" t="s">
        <v>1695</v>
      </c>
      <c r="F2341" s="46">
        <v>70.819999999999993</v>
      </c>
      <c r="G2341" s="41"/>
      <c r="H2341" s="152" t="s">
        <v>1696</v>
      </c>
      <c r="I2341" s="152"/>
      <c r="J2341" s="46">
        <v>344.07</v>
      </c>
    </row>
    <row r="2342" spans="1:10" ht="0.95" customHeight="1" thickTop="1" x14ac:dyDescent="0.2">
      <c r="A2342" s="42"/>
      <c r="B2342" s="42"/>
      <c r="C2342" s="42"/>
      <c r="D2342" s="42"/>
      <c r="E2342" s="42"/>
      <c r="F2342" s="42"/>
      <c r="G2342" s="42"/>
      <c r="H2342" s="42"/>
      <c r="I2342" s="42"/>
      <c r="J2342" s="42"/>
    </row>
    <row r="2343" spans="1:10" ht="18" customHeight="1" x14ac:dyDescent="0.2">
      <c r="A2343" s="17" t="s">
        <v>1283</v>
      </c>
      <c r="B2343" s="16" t="s">
        <v>3</v>
      </c>
      <c r="C2343" s="17" t="s">
        <v>4</v>
      </c>
      <c r="D2343" s="17" t="s">
        <v>5</v>
      </c>
      <c r="E2343" s="151" t="s">
        <v>1547</v>
      </c>
      <c r="F2343" s="151"/>
      <c r="G2343" s="18" t="s">
        <v>6</v>
      </c>
      <c r="H2343" s="16" t="s">
        <v>7</v>
      </c>
      <c r="I2343" s="16" t="s">
        <v>8</v>
      </c>
      <c r="J2343" s="16" t="s">
        <v>10</v>
      </c>
    </row>
    <row r="2344" spans="1:10" ht="26.1" customHeight="1" x14ac:dyDescent="0.2">
      <c r="A2344" s="32" t="s">
        <v>1626</v>
      </c>
      <c r="B2344" s="33" t="s">
        <v>1284</v>
      </c>
      <c r="C2344" s="32" t="s">
        <v>23</v>
      </c>
      <c r="D2344" s="32" t="s">
        <v>1285</v>
      </c>
      <c r="E2344" s="154">
        <v>107</v>
      </c>
      <c r="F2344" s="154"/>
      <c r="G2344" s="34" t="s">
        <v>61</v>
      </c>
      <c r="H2344" s="35">
        <v>1</v>
      </c>
      <c r="I2344" s="36">
        <v>17.920000000000002</v>
      </c>
      <c r="J2344" s="36">
        <v>17.920000000000002</v>
      </c>
    </row>
    <row r="2345" spans="1:10" ht="24" customHeight="1" x14ac:dyDescent="0.2">
      <c r="A2345" s="20" t="s">
        <v>1627</v>
      </c>
      <c r="B2345" s="19" t="s">
        <v>1662</v>
      </c>
      <c r="C2345" s="20" t="s">
        <v>18</v>
      </c>
      <c r="D2345" s="20" t="s">
        <v>1663</v>
      </c>
      <c r="E2345" s="155" t="s">
        <v>1639</v>
      </c>
      <c r="F2345" s="155"/>
      <c r="G2345" s="21" t="s">
        <v>1640</v>
      </c>
      <c r="H2345" s="37">
        <v>0.28000000000000003</v>
      </c>
      <c r="I2345" s="38">
        <v>19.72</v>
      </c>
      <c r="J2345" s="38">
        <v>5.52</v>
      </c>
    </row>
    <row r="2346" spans="1:10" ht="26.1" customHeight="1" x14ac:dyDescent="0.2">
      <c r="A2346" s="20" t="s">
        <v>1627</v>
      </c>
      <c r="B2346" s="19" t="s">
        <v>1660</v>
      </c>
      <c r="C2346" s="20" t="s">
        <v>18</v>
      </c>
      <c r="D2346" s="20" t="s">
        <v>1661</v>
      </c>
      <c r="E2346" s="155" t="s">
        <v>1639</v>
      </c>
      <c r="F2346" s="155"/>
      <c r="G2346" s="21" t="s">
        <v>1640</v>
      </c>
      <c r="H2346" s="37">
        <v>0.28000000000000003</v>
      </c>
      <c r="I2346" s="38">
        <v>28.52</v>
      </c>
      <c r="J2346" s="38">
        <v>7.98</v>
      </c>
    </row>
    <row r="2347" spans="1:10" ht="26.1" customHeight="1" x14ac:dyDescent="0.2">
      <c r="A2347" s="23" t="s">
        <v>1676</v>
      </c>
      <c r="B2347" s="22" t="s">
        <v>2172</v>
      </c>
      <c r="C2347" s="23" t="s">
        <v>1631</v>
      </c>
      <c r="D2347" s="23" t="s">
        <v>2173</v>
      </c>
      <c r="E2347" s="153" t="s">
        <v>1679</v>
      </c>
      <c r="F2347" s="153"/>
      <c r="G2347" s="24" t="s">
        <v>61</v>
      </c>
      <c r="H2347" s="39">
        <v>1</v>
      </c>
      <c r="I2347" s="40">
        <v>0.98</v>
      </c>
      <c r="J2347" s="40">
        <v>0.98</v>
      </c>
    </row>
    <row r="2348" spans="1:10" ht="26.1" customHeight="1" x14ac:dyDescent="0.2">
      <c r="A2348" s="23" t="s">
        <v>1676</v>
      </c>
      <c r="B2348" s="22" t="s">
        <v>2174</v>
      </c>
      <c r="C2348" s="23" t="s">
        <v>1631</v>
      </c>
      <c r="D2348" s="23" t="s">
        <v>2175</v>
      </c>
      <c r="E2348" s="153" t="s">
        <v>1679</v>
      </c>
      <c r="F2348" s="153"/>
      <c r="G2348" s="24" t="s">
        <v>61</v>
      </c>
      <c r="H2348" s="39">
        <v>1</v>
      </c>
      <c r="I2348" s="40">
        <v>2.11</v>
      </c>
      <c r="J2348" s="40">
        <v>2.11</v>
      </c>
    </row>
    <row r="2349" spans="1:10" ht="39" customHeight="1" x14ac:dyDescent="0.2">
      <c r="A2349" s="23" t="s">
        <v>1676</v>
      </c>
      <c r="B2349" s="22" t="s">
        <v>2162</v>
      </c>
      <c r="C2349" s="23" t="s">
        <v>18</v>
      </c>
      <c r="D2349" s="23" t="s">
        <v>2163</v>
      </c>
      <c r="E2349" s="153" t="s">
        <v>1679</v>
      </c>
      <c r="F2349" s="153"/>
      <c r="G2349" s="24" t="s">
        <v>25</v>
      </c>
      <c r="H2349" s="39">
        <v>0.06</v>
      </c>
      <c r="I2349" s="40">
        <v>22.23</v>
      </c>
      <c r="J2349" s="40">
        <v>1.33</v>
      </c>
    </row>
    <row r="2350" spans="1:10" x14ac:dyDescent="0.2">
      <c r="A2350" s="41"/>
      <c r="B2350" s="41"/>
      <c r="C2350" s="41"/>
      <c r="D2350" s="41"/>
      <c r="E2350" s="41" t="s">
        <v>1692</v>
      </c>
      <c r="F2350" s="46">
        <v>10.32</v>
      </c>
      <c r="G2350" s="41" t="s">
        <v>1693</v>
      </c>
      <c r="H2350" s="46">
        <v>0</v>
      </c>
      <c r="I2350" s="41" t="s">
        <v>1694</v>
      </c>
      <c r="J2350" s="46">
        <v>10.32</v>
      </c>
    </row>
    <row r="2351" spans="1:10" ht="15" thickBot="1" x14ac:dyDescent="0.25">
      <c r="A2351" s="41"/>
      <c r="B2351" s="41"/>
      <c r="C2351" s="41"/>
      <c r="D2351" s="41"/>
      <c r="E2351" s="41" t="s">
        <v>1695</v>
      </c>
      <c r="F2351" s="46">
        <v>4.6399999999999997</v>
      </c>
      <c r="G2351" s="41"/>
      <c r="H2351" s="152" t="s">
        <v>1696</v>
      </c>
      <c r="I2351" s="152"/>
      <c r="J2351" s="46">
        <v>22.56</v>
      </c>
    </row>
    <row r="2352" spans="1:10" ht="0.95" customHeight="1" thickTop="1" x14ac:dyDescent="0.2">
      <c r="A2352" s="42"/>
      <c r="B2352" s="42"/>
      <c r="C2352" s="42"/>
      <c r="D2352" s="42"/>
      <c r="E2352" s="42"/>
      <c r="F2352" s="42"/>
      <c r="G2352" s="42"/>
      <c r="H2352" s="42"/>
      <c r="I2352" s="42"/>
      <c r="J2352" s="42"/>
    </row>
    <row r="2353" spans="1:10" ht="18" customHeight="1" x14ac:dyDescent="0.2">
      <c r="A2353" s="17" t="s">
        <v>1309</v>
      </c>
      <c r="B2353" s="16" t="s">
        <v>3</v>
      </c>
      <c r="C2353" s="17" t="s">
        <v>4</v>
      </c>
      <c r="D2353" s="17" t="s">
        <v>5</v>
      </c>
      <c r="E2353" s="151" t="s">
        <v>1547</v>
      </c>
      <c r="F2353" s="151"/>
      <c r="G2353" s="18" t="s">
        <v>6</v>
      </c>
      <c r="H2353" s="16" t="s">
        <v>7</v>
      </c>
      <c r="I2353" s="16" t="s">
        <v>8</v>
      </c>
      <c r="J2353" s="16" t="s">
        <v>10</v>
      </c>
    </row>
    <row r="2354" spans="1:10" ht="26.1" customHeight="1" x14ac:dyDescent="0.2">
      <c r="A2354" s="32" t="s">
        <v>1626</v>
      </c>
      <c r="B2354" s="33" t="s">
        <v>1310</v>
      </c>
      <c r="C2354" s="32" t="s">
        <v>23</v>
      </c>
      <c r="D2354" s="32" t="s">
        <v>1311</v>
      </c>
      <c r="E2354" s="154">
        <v>107</v>
      </c>
      <c r="F2354" s="154"/>
      <c r="G2354" s="34" t="s">
        <v>61</v>
      </c>
      <c r="H2354" s="35">
        <v>1</v>
      </c>
      <c r="I2354" s="36">
        <v>25.35</v>
      </c>
      <c r="J2354" s="36">
        <v>25.35</v>
      </c>
    </row>
    <row r="2355" spans="1:10" ht="26.1" customHeight="1" x14ac:dyDescent="0.2">
      <c r="A2355" s="20" t="s">
        <v>1627</v>
      </c>
      <c r="B2355" s="19" t="s">
        <v>1660</v>
      </c>
      <c r="C2355" s="20" t="s">
        <v>18</v>
      </c>
      <c r="D2355" s="20" t="s">
        <v>1661</v>
      </c>
      <c r="E2355" s="155" t="s">
        <v>1639</v>
      </c>
      <c r="F2355" s="155"/>
      <c r="G2355" s="21" t="s">
        <v>1640</v>
      </c>
      <c r="H2355" s="37">
        <v>0.23</v>
      </c>
      <c r="I2355" s="38">
        <v>28.52</v>
      </c>
      <c r="J2355" s="38">
        <v>6.55</v>
      </c>
    </row>
    <row r="2356" spans="1:10" ht="24" customHeight="1" x14ac:dyDescent="0.2">
      <c r="A2356" s="20" t="s">
        <v>1627</v>
      </c>
      <c r="B2356" s="19" t="s">
        <v>1662</v>
      </c>
      <c r="C2356" s="20" t="s">
        <v>18</v>
      </c>
      <c r="D2356" s="20" t="s">
        <v>1663</v>
      </c>
      <c r="E2356" s="155" t="s">
        <v>1639</v>
      </c>
      <c r="F2356" s="155"/>
      <c r="G2356" s="21" t="s">
        <v>1640</v>
      </c>
      <c r="H2356" s="37">
        <v>0.23</v>
      </c>
      <c r="I2356" s="38">
        <v>19.72</v>
      </c>
      <c r="J2356" s="38">
        <v>4.53</v>
      </c>
    </row>
    <row r="2357" spans="1:10" ht="26.1" customHeight="1" x14ac:dyDescent="0.2">
      <c r="A2357" s="23" t="s">
        <v>1676</v>
      </c>
      <c r="B2357" s="22" t="s">
        <v>2176</v>
      </c>
      <c r="C2357" s="23" t="s">
        <v>18</v>
      </c>
      <c r="D2357" s="23" t="s">
        <v>2177</v>
      </c>
      <c r="E2357" s="153" t="s">
        <v>1679</v>
      </c>
      <c r="F2357" s="153"/>
      <c r="G2357" s="24" t="s">
        <v>25</v>
      </c>
      <c r="H2357" s="39">
        <v>1</v>
      </c>
      <c r="I2357" s="40">
        <v>9.68</v>
      </c>
      <c r="J2357" s="40">
        <v>9.68</v>
      </c>
    </row>
    <row r="2358" spans="1:10" ht="24" customHeight="1" x14ac:dyDescent="0.2">
      <c r="A2358" s="23" t="s">
        <v>1676</v>
      </c>
      <c r="B2358" s="22" t="s">
        <v>2118</v>
      </c>
      <c r="C2358" s="23" t="s">
        <v>1631</v>
      </c>
      <c r="D2358" s="23" t="s">
        <v>2119</v>
      </c>
      <c r="E2358" s="153" t="s">
        <v>1679</v>
      </c>
      <c r="F2358" s="153"/>
      <c r="G2358" s="24" t="s">
        <v>1841</v>
      </c>
      <c r="H2358" s="39">
        <v>0.04</v>
      </c>
      <c r="I2358" s="40">
        <v>69.739999999999995</v>
      </c>
      <c r="J2358" s="40">
        <v>2.78</v>
      </c>
    </row>
    <row r="2359" spans="1:10" ht="24" customHeight="1" x14ac:dyDescent="0.2">
      <c r="A2359" s="23" t="s">
        <v>1676</v>
      </c>
      <c r="B2359" s="22" t="s">
        <v>2116</v>
      </c>
      <c r="C2359" s="23" t="s">
        <v>1631</v>
      </c>
      <c r="D2359" s="23" t="s">
        <v>2117</v>
      </c>
      <c r="E2359" s="153" t="s">
        <v>1679</v>
      </c>
      <c r="F2359" s="153"/>
      <c r="G2359" s="24" t="s">
        <v>1729</v>
      </c>
      <c r="H2359" s="39">
        <v>2.5000000000000001E-2</v>
      </c>
      <c r="I2359" s="40">
        <v>72.41</v>
      </c>
      <c r="J2359" s="40">
        <v>1.81</v>
      </c>
    </row>
    <row r="2360" spans="1:10" x14ac:dyDescent="0.2">
      <c r="A2360" s="41"/>
      <c r="B2360" s="41"/>
      <c r="C2360" s="41"/>
      <c r="D2360" s="41"/>
      <c r="E2360" s="41" t="s">
        <v>1692</v>
      </c>
      <c r="F2360" s="46">
        <v>8.4700000000000006</v>
      </c>
      <c r="G2360" s="41" t="s">
        <v>1693</v>
      </c>
      <c r="H2360" s="46">
        <v>0</v>
      </c>
      <c r="I2360" s="41" t="s">
        <v>1694</v>
      </c>
      <c r="J2360" s="46">
        <v>8.4700000000000006</v>
      </c>
    </row>
    <row r="2361" spans="1:10" ht="15" thickBot="1" x14ac:dyDescent="0.25">
      <c r="A2361" s="41"/>
      <c r="B2361" s="41"/>
      <c r="C2361" s="41"/>
      <c r="D2361" s="41"/>
      <c r="E2361" s="41" t="s">
        <v>1695</v>
      </c>
      <c r="F2361" s="46">
        <v>6.57</v>
      </c>
      <c r="G2361" s="41"/>
      <c r="H2361" s="152" t="s">
        <v>1696</v>
      </c>
      <c r="I2361" s="152"/>
      <c r="J2361" s="46">
        <v>31.92</v>
      </c>
    </row>
    <row r="2362" spans="1:10" ht="0.95" customHeight="1" thickTop="1" x14ac:dyDescent="0.2">
      <c r="A2362" s="42"/>
      <c r="B2362" s="42"/>
      <c r="C2362" s="42"/>
      <c r="D2362" s="42"/>
      <c r="E2362" s="42"/>
      <c r="F2362" s="42"/>
      <c r="G2362" s="42"/>
      <c r="H2362" s="42"/>
      <c r="I2362" s="42"/>
      <c r="J2362" s="42"/>
    </row>
    <row r="2363" spans="1:10" ht="18" customHeight="1" x14ac:dyDescent="0.2">
      <c r="A2363" s="17" t="s">
        <v>1313</v>
      </c>
      <c r="B2363" s="16" t="s">
        <v>3</v>
      </c>
      <c r="C2363" s="17" t="s">
        <v>4</v>
      </c>
      <c r="D2363" s="17" t="s">
        <v>5</v>
      </c>
      <c r="E2363" s="151" t="s">
        <v>1547</v>
      </c>
      <c r="F2363" s="151"/>
      <c r="G2363" s="18" t="s">
        <v>6</v>
      </c>
      <c r="H2363" s="16" t="s">
        <v>7</v>
      </c>
      <c r="I2363" s="16" t="s">
        <v>8</v>
      </c>
      <c r="J2363" s="16" t="s">
        <v>10</v>
      </c>
    </row>
    <row r="2364" spans="1:10" ht="51.95" customHeight="1" x14ac:dyDescent="0.2">
      <c r="A2364" s="32" t="s">
        <v>1626</v>
      </c>
      <c r="B2364" s="33" t="s">
        <v>1314</v>
      </c>
      <c r="C2364" s="32" t="s">
        <v>23</v>
      </c>
      <c r="D2364" s="32" t="s">
        <v>1315</v>
      </c>
      <c r="E2364" s="154" t="s">
        <v>1591</v>
      </c>
      <c r="F2364" s="154"/>
      <c r="G2364" s="34" t="s">
        <v>25</v>
      </c>
      <c r="H2364" s="35">
        <v>1</v>
      </c>
      <c r="I2364" s="36">
        <v>6869.06</v>
      </c>
      <c r="J2364" s="36">
        <v>6869.06</v>
      </c>
    </row>
    <row r="2365" spans="1:10" ht="39" customHeight="1" x14ac:dyDescent="0.2">
      <c r="A2365" s="20" t="s">
        <v>1627</v>
      </c>
      <c r="B2365" s="19" t="s">
        <v>2178</v>
      </c>
      <c r="C2365" s="20" t="s">
        <v>18</v>
      </c>
      <c r="D2365" s="20" t="s">
        <v>2179</v>
      </c>
      <c r="E2365" s="155" t="s">
        <v>2129</v>
      </c>
      <c r="F2365" s="155"/>
      <c r="G2365" s="21" t="s">
        <v>37</v>
      </c>
      <c r="H2365" s="37">
        <v>1.5640000000000001</v>
      </c>
      <c r="I2365" s="38">
        <v>183.24</v>
      </c>
      <c r="J2365" s="38">
        <v>286.58</v>
      </c>
    </row>
    <row r="2366" spans="1:10" ht="39" customHeight="1" x14ac:dyDescent="0.2">
      <c r="A2366" s="20" t="s">
        <v>1627</v>
      </c>
      <c r="B2366" s="19" t="s">
        <v>2180</v>
      </c>
      <c r="C2366" s="20" t="s">
        <v>18</v>
      </c>
      <c r="D2366" s="20" t="s">
        <v>2181</v>
      </c>
      <c r="E2366" s="155" t="s">
        <v>2182</v>
      </c>
      <c r="F2366" s="155"/>
      <c r="G2366" s="21" t="s">
        <v>37</v>
      </c>
      <c r="H2366" s="37">
        <v>0.52900000000000003</v>
      </c>
      <c r="I2366" s="38">
        <v>2163.92</v>
      </c>
      <c r="J2366" s="38">
        <v>1144.71</v>
      </c>
    </row>
    <row r="2367" spans="1:10" ht="39" customHeight="1" x14ac:dyDescent="0.2">
      <c r="A2367" s="20" t="s">
        <v>1627</v>
      </c>
      <c r="B2367" s="19" t="s">
        <v>2120</v>
      </c>
      <c r="C2367" s="20" t="s">
        <v>18</v>
      </c>
      <c r="D2367" s="20" t="s">
        <v>2121</v>
      </c>
      <c r="E2367" s="155" t="s">
        <v>1578</v>
      </c>
      <c r="F2367" s="155"/>
      <c r="G2367" s="21" t="s">
        <v>37</v>
      </c>
      <c r="H2367" s="37">
        <v>0.152</v>
      </c>
      <c r="I2367" s="38">
        <v>563.46</v>
      </c>
      <c r="J2367" s="38">
        <v>85.64</v>
      </c>
    </row>
    <row r="2368" spans="1:10" ht="24" customHeight="1" x14ac:dyDescent="0.2">
      <c r="A2368" s="20" t="s">
        <v>1627</v>
      </c>
      <c r="B2368" s="19" t="s">
        <v>1713</v>
      </c>
      <c r="C2368" s="20" t="s">
        <v>18</v>
      </c>
      <c r="D2368" s="20" t="s">
        <v>1714</v>
      </c>
      <c r="E2368" s="155" t="s">
        <v>1639</v>
      </c>
      <c r="F2368" s="155"/>
      <c r="G2368" s="21" t="s">
        <v>1640</v>
      </c>
      <c r="H2368" s="37">
        <v>4.2300000000000004</v>
      </c>
      <c r="I2368" s="38">
        <v>24.41</v>
      </c>
      <c r="J2368" s="38">
        <v>103.25</v>
      </c>
    </row>
    <row r="2369" spans="1:10" ht="24" customHeight="1" x14ac:dyDescent="0.2">
      <c r="A2369" s="20" t="s">
        <v>1627</v>
      </c>
      <c r="B2369" s="19" t="s">
        <v>1662</v>
      </c>
      <c r="C2369" s="20" t="s">
        <v>18</v>
      </c>
      <c r="D2369" s="20" t="s">
        <v>1663</v>
      </c>
      <c r="E2369" s="155" t="s">
        <v>1639</v>
      </c>
      <c r="F2369" s="155"/>
      <c r="G2369" s="21" t="s">
        <v>1640</v>
      </c>
      <c r="H2369" s="37">
        <v>3.32</v>
      </c>
      <c r="I2369" s="38">
        <v>19.72</v>
      </c>
      <c r="J2369" s="38">
        <v>65.47</v>
      </c>
    </row>
    <row r="2370" spans="1:10" ht="65.099999999999994" customHeight="1" x14ac:dyDescent="0.2">
      <c r="A2370" s="20" t="s">
        <v>1627</v>
      </c>
      <c r="B2370" s="19" t="s">
        <v>2125</v>
      </c>
      <c r="C2370" s="20" t="s">
        <v>18</v>
      </c>
      <c r="D2370" s="20" t="s">
        <v>2126</v>
      </c>
      <c r="E2370" s="155" t="s">
        <v>1706</v>
      </c>
      <c r="F2370" s="155"/>
      <c r="G2370" s="21" t="s">
        <v>1707</v>
      </c>
      <c r="H2370" s="37">
        <v>1.72</v>
      </c>
      <c r="I2370" s="38">
        <v>56.02</v>
      </c>
      <c r="J2370" s="38">
        <v>96.35</v>
      </c>
    </row>
    <row r="2371" spans="1:10" ht="65.099999999999994" customHeight="1" x14ac:dyDescent="0.2">
      <c r="A2371" s="20" t="s">
        <v>1627</v>
      </c>
      <c r="B2371" s="19" t="s">
        <v>2130</v>
      </c>
      <c r="C2371" s="20" t="s">
        <v>18</v>
      </c>
      <c r="D2371" s="20" t="s">
        <v>2131</v>
      </c>
      <c r="E2371" s="155" t="s">
        <v>1706</v>
      </c>
      <c r="F2371" s="155"/>
      <c r="G2371" s="21" t="s">
        <v>1712</v>
      </c>
      <c r="H2371" s="37">
        <v>0.84</v>
      </c>
      <c r="I2371" s="38">
        <v>138.69999999999999</v>
      </c>
      <c r="J2371" s="38">
        <v>116.5</v>
      </c>
    </row>
    <row r="2372" spans="1:10" ht="39" customHeight="1" x14ac:dyDescent="0.2">
      <c r="A2372" s="23" t="s">
        <v>1676</v>
      </c>
      <c r="B2372" s="22" t="s">
        <v>2185</v>
      </c>
      <c r="C2372" s="23" t="s">
        <v>18</v>
      </c>
      <c r="D2372" s="23" t="s">
        <v>2186</v>
      </c>
      <c r="E2372" s="153" t="s">
        <v>1679</v>
      </c>
      <c r="F2372" s="153"/>
      <c r="G2372" s="24" t="s">
        <v>25</v>
      </c>
      <c r="H2372" s="39">
        <v>7</v>
      </c>
      <c r="I2372" s="40">
        <v>710.08</v>
      </c>
      <c r="J2372" s="40">
        <v>4970.5600000000004</v>
      </c>
    </row>
    <row r="2373" spans="1:10" x14ac:dyDescent="0.2">
      <c r="A2373" s="41"/>
      <c r="B2373" s="41"/>
      <c r="C2373" s="41"/>
      <c r="D2373" s="41"/>
      <c r="E2373" s="41" t="s">
        <v>1692</v>
      </c>
      <c r="F2373" s="46">
        <v>479</v>
      </c>
      <c r="G2373" s="41" t="s">
        <v>1693</v>
      </c>
      <c r="H2373" s="46">
        <v>0</v>
      </c>
      <c r="I2373" s="41" t="s">
        <v>1694</v>
      </c>
      <c r="J2373" s="46">
        <v>479</v>
      </c>
    </row>
    <row r="2374" spans="1:10" ht="15" thickBot="1" x14ac:dyDescent="0.25">
      <c r="A2374" s="41"/>
      <c r="B2374" s="41"/>
      <c r="C2374" s="41"/>
      <c r="D2374" s="41"/>
      <c r="E2374" s="41" t="s">
        <v>1695</v>
      </c>
      <c r="F2374" s="46">
        <v>1780.46</v>
      </c>
      <c r="G2374" s="41"/>
      <c r="H2374" s="152" t="s">
        <v>1696</v>
      </c>
      <c r="I2374" s="152"/>
      <c r="J2374" s="46">
        <v>8649.52</v>
      </c>
    </row>
    <row r="2375" spans="1:10" ht="0.95" customHeight="1" thickTop="1" x14ac:dyDescent="0.2">
      <c r="A2375" s="42"/>
      <c r="B2375" s="42"/>
      <c r="C2375" s="42"/>
      <c r="D2375" s="42"/>
      <c r="E2375" s="42"/>
      <c r="F2375" s="42"/>
      <c r="G2375" s="42"/>
      <c r="H2375" s="42"/>
      <c r="I2375" s="42"/>
      <c r="J2375" s="42"/>
    </row>
    <row r="2376" spans="1:10" ht="18" customHeight="1" x14ac:dyDescent="0.2">
      <c r="A2376" s="17" t="s">
        <v>1316</v>
      </c>
      <c r="B2376" s="16" t="s">
        <v>3</v>
      </c>
      <c r="C2376" s="17" t="s">
        <v>4</v>
      </c>
      <c r="D2376" s="17" t="s">
        <v>5</v>
      </c>
      <c r="E2376" s="151" t="s">
        <v>1547</v>
      </c>
      <c r="F2376" s="151"/>
      <c r="G2376" s="18" t="s">
        <v>6</v>
      </c>
      <c r="H2376" s="16" t="s">
        <v>7</v>
      </c>
      <c r="I2376" s="16" t="s">
        <v>8</v>
      </c>
      <c r="J2376" s="16" t="s">
        <v>10</v>
      </c>
    </row>
    <row r="2377" spans="1:10" ht="51.95" customHeight="1" x14ac:dyDescent="0.2">
      <c r="A2377" s="32" t="s">
        <v>1626</v>
      </c>
      <c r="B2377" s="33" t="s">
        <v>1317</v>
      </c>
      <c r="C2377" s="32" t="s">
        <v>23</v>
      </c>
      <c r="D2377" s="32" t="s">
        <v>1318</v>
      </c>
      <c r="E2377" s="154" t="s">
        <v>1591</v>
      </c>
      <c r="F2377" s="154"/>
      <c r="G2377" s="34" t="s">
        <v>25</v>
      </c>
      <c r="H2377" s="35">
        <v>1</v>
      </c>
      <c r="I2377" s="36">
        <v>3992.35</v>
      </c>
      <c r="J2377" s="36">
        <v>3992.35</v>
      </c>
    </row>
    <row r="2378" spans="1:10" ht="39" customHeight="1" x14ac:dyDescent="0.2">
      <c r="A2378" s="20" t="s">
        <v>1627</v>
      </c>
      <c r="B2378" s="19" t="s">
        <v>2120</v>
      </c>
      <c r="C2378" s="20" t="s">
        <v>18</v>
      </c>
      <c r="D2378" s="20" t="s">
        <v>2121</v>
      </c>
      <c r="E2378" s="155" t="s">
        <v>1578</v>
      </c>
      <c r="F2378" s="155"/>
      <c r="G2378" s="21" t="s">
        <v>37</v>
      </c>
      <c r="H2378" s="37">
        <v>8.6999999999999994E-2</v>
      </c>
      <c r="I2378" s="38">
        <v>563.46</v>
      </c>
      <c r="J2378" s="38">
        <v>49.02</v>
      </c>
    </row>
    <row r="2379" spans="1:10" ht="24" customHeight="1" x14ac:dyDescent="0.2">
      <c r="A2379" s="20" t="s">
        <v>1627</v>
      </c>
      <c r="B2379" s="19" t="s">
        <v>1662</v>
      </c>
      <c r="C2379" s="20" t="s">
        <v>18</v>
      </c>
      <c r="D2379" s="20" t="s">
        <v>1663</v>
      </c>
      <c r="E2379" s="155" t="s">
        <v>1639</v>
      </c>
      <c r="F2379" s="155"/>
      <c r="G2379" s="21" t="s">
        <v>1640</v>
      </c>
      <c r="H2379" s="37">
        <v>1.9</v>
      </c>
      <c r="I2379" s="38">
        <v>19.72</v>
      </c>
      <c r="J2379" s="38">
        <v>37.46</v>
      </c>
    </row>
    <row r="2380" spans="1:10" ht="39" customHeight="1" x14ac:dyDescent="0.2">
      <c r="A2380" s="20" t="s">
        <v>1627</v>
      </c>
      <c r="B2380" s="19" t="s">
        <v>2183</v>
      </c>
      <c r="C2380" s="20" t="s">
        <v>18</v>
      </c>
      <c r="D2380" s="20" t="s">
        <v>2184</v>
      </c>
      <c r="E2380" s="155" t="s">
        <v>2182</v>
      </c>
      <c r="F2380" s="155"/>
      <c r="G2380" s="21" t="s">
        <v>37</v>
      </c>
      <c r="H2380" s="37">
        <v>2.3154000000000001E-2</v>
      </c>
      <c r="I2380" s="38">
        <v>3934.97</v>
      </c>
      <c r="J2380" s="38">
        <v>91.11</v>
      </c>
    </row>
    <row r="2381" spans="1:10" ht="65.099999999999994" customHeight="1" x14ac:dyDescent="0.2">
      <c r="A2381" s="20" t="s">
        <v>1627</v>
      </c>
      <c r="B2381" s="19" t="s">
        <v>2130</v>
      </c>
      <c r="C2381" s="20" t="s">
        <v>18</v>
      </c>
      <c r="D2381" s="20" t="s">
        <v>2131</v>
      </c>
      <c r="E2381" s="155" t="s">
        <v>1706</v>
      </c>
      <c r="F2381" s="155"/>
      <c r="G2381" s="21" t="s">
        <v>1712</v>
      </c>
      <c r="H2381" s="37">
        <v>0.56000000000000005</v>
      </c>
      <c r="I2381" s="38">
        <v>138.69999999999999</v>
      </c>
      <c r="J2381" s="38">
        <v>77.67</v>
      </c>
    </row>
    <row r="2382" spans="1:10" ht="39" customHeight="1" x14ac:dyDescent="0.2">
      <c r="A2382" s="20" t="s">
        <v>1627</v>
      </c>
      <c r="B2382" s="19" t="s">
        <v>2180</v>
      </c>
      <c r="C2382" s="20" t="s">
        <v>18</v>
      </c>
      <c r="D2382" s="20" t="s">
        <v>2181</v>
      </c>
      <c r="E2382" s="155" t="s">
        <v>2182</v>
      </c>
      <c r="F2382" s="155"/>
      <c r="G2382" s="21" t="s">
        <v>37</v>
      </c>
      <c r="H2382" s="37">
        <v>0.251</v>
      </c>
      <c r="I2382" s="38">
        <v>2163.92</v>
      </c>
      <c r="J2382" s="38">
        <v>543.14</v>
      </c>
    </row>
    <row r="2383" spans="1:10" ht="65.099999999999994" customHeight="1" x14ac:dyDescent="0.2">
      <c r="A2383" s="20" t="s">
        <v>1627</v>
      </c>
      <c r="B2383" s="19" t="s">
        <v>2125</v>
      </c>
      <c r="C2383" s="20" t="s">
        <v>18</v>
      </c>
      <c r="D2383" s="20" t="s">
        <v>2126</v>
      </c>
      <c r="E2383" s="155" t="s">
        <v>1706</v>
      </c>
      <c r="F2383" s="155"/>
      <c r="G2383" s="21" t="s">
        <v>1707</v>
      </c>
      <c r="H2383" s="37">
        <v>1.1499999999999999</v>
      </c>
      <c r="I2383" s="38">
        <v>56.02</v>
      </c>
      <c r="J2383" s="38">
        <v>64.42</v>
      </c>
    </row>
    <row r="2384" spans="1:10" ht="24" customHeight="1" x14ac:dyDescent="0.2">
      <c r="A2384" s="20" t="s">
        <v>1627</v>
      </c>
      <c r="B2384" s="19" t="s">
        <v>1713</v>
      </c>
      <c r="C2384" s="20" t="s">
        <v>18</v>
      </c>
      <c r="D2384" s="20" t="s">
        <v>1714</v>
      </c>
      <c r="E2384" s="155" t="s">
        <v>1639</v>
      </c>
      <c r="F2384" s="155"/>
      <c r="G2384" s="21" t="s">
        <v>1640</v>
      </c>
      <c r="H2384" s="37">
        <v>2.42</v>
      </c>
      <c r="I2384" s="38">
        <v>24.41</v>
      </c>
      <c r="J2384" s="38">
        <v>59.07</v>
      </c>
    </row>
    <row r="2385" spans="1:10" ht="39" customHeight="1" x14ac:dyDescent="0.2">
      <c r="A2385" s="20" t="s">
        <v>1627</v>
      </c>
      <c r="B2385" s="19" t="s">
        <v>2178</v>
      </c>
      <c r="C2385" s="20" t="s">
        <v>18</v>
      </c>
      <c r="D2385" s="20" t="s">
        <v>2179</v>
      </c>
      <c r="E2385" s="155" t="s">
        <v>2129</v>
      </c>
      <c r="F2385" s="155"/>
      <c r="G2385" s="21" t="s">
        <v>37</v>
      </c>
      <c r="H2385" s="37">
        <v>1.256</v>
      </c>
      <c r="I2385" s="38">
        <v>183.24</v>
      </c>
      <c r="J2385" s="38">
        <v>230.14</v>
      </c>
    </row>
    <row r="2386" spans="1:10" ht="39" customHeight="1" x14ac:dyDescent="0.2">
      <c r="A2386" s="23" t="s">
        <v>1676</v>
      </c>
      <c r="B2386" s="22" t="s">
        <v>2185</v>
      </c>
      <c r="C2386" s="23" t="s">
        <v>18</v>
      </c>
      <c r="D2386" s="23" t="s">
        <v>2186</v>
      </c>
      <c r="E2386" s="153" t="s">
        <v>1679</v>
      </c>
      <c r="F2386" s="153"/>
      <c r="G2386" s="24" t="s">
        <v>25</v>
      </c>
      <c r="H2386" s="39">
        <v>4</v>
      </c>
      <c r="I2386" s="40">
        <v>710.08</v>
      </c>
      <c r="J2386" s="40">
        <v>2840.32</v>
      </c>
    </row>
    <row r="2387" spans="1:10" x14ac:dyDescent="0.2">
      <c r="A2387" s="41"/>
      <c r="B2387" s="41"/>
      <c r="C2387" s="41"/>
      <c r="D2387" s="41"/>
      <c r="E2387" s="41" t="s">
        <v>1692</v>
      </c>
      <c r="F2387" s="46">
        <v>301.82</v>
      </c>
      <c r="G2387" s="41" t="s">
        <v>1693</v>
      </c>
      <c r="H2387" s="46">
        <v>0</v>
      </c>
      <c r="I2387" s="41" t="s">
        <v>1694</v>
      </c>
      <c r="J2387" s="46">
        <v>301.82</v>
      </c>
    </row>
    <row r="2388" spans="1:10" ht="15" thickBot="1" x14ac:dyDescent="0.25">
      <c r="A2388" s="41"/>
      <c r="B2388" s="41"/>
      <c r="C2388" s="41"/>
      <c r="D2388" s="41"/>
      <c r="E2388" s="41" t="s">
        <v>1695</v>
      </c>
      <c r="F2388" s="46">
        <v>1034.81</v>
      </c>
      <c r="G2388" s="41"/>
      <c r="H2388" s="152" t="s">
        <v>1696</v>
      </c>
      <c r="I2388" s="152"/>
      <c r="J2388" s="46">
        <v>5027.16</v>
      </c>
    </row>
    <row r="2389" spans="1:10" ht="0.95" customHeight="1" thickTop="1" x14ac:dyDescent="0.2">
      <c r="A2389" s="42"/>
      <c r="B2389" s="42"/>
      <c r="C2389" s="42"/>
      <c r="D2389" s="42"/>
      <c r="E2389" s="42"/>
      <c r="F2389" s="42"/>
      <c r="G2389" s="42"/>
      <c r="H2389" s="42"/>
      <c r="I2389" s="42"/>
      <c r="J2389" s="42"/>
    </row>
    <row r="2390" spans="1:10" ht="18" customHeight="1" x14ac:dyDescent="0.2">
      <c r="A2390" s="17" t="s">
        <v>1319</v>
      </c>
      <c r="B2390" s="16" t="s">
        <v>3</v>
      </c>
      <c r="C2390" s="17" t="s">
        <v>4</v>
      </c>
      <c r="D2390" s="17" t="s">
        <v>5</v>
      </c>
      <c r="E2390" s="151" t="s">
        <v>1547</v>
      </c>
      <c r="F2390" s="151"/>
      <c r="G2390" s="18" t="s">
        <v>6</v>
      </c>
      <c r="H2390" s="16" t="s">
        <v>7</v>
      </c>
      <c r="I2390" s="16" t="s">
        <v>8</v>
      </c>
      <c r="J2390" s="16" t="s">
        <v>10</v>
      </c>
    </row>
    <row r="2391" spans="1:10" ht="51.95" customHeight="1" x14ac:dyDescent="0.2">
      <c r="A2391" s="32" t="s">
        <v>1626</v>
      </c>
      <c r="B2391" s="33" t="s">
        <v>1320</v>
      </c>
      <c r="C2391" s="32" t="s">
        <v>23</v>
      </c>
      <c r="D2391" s="32" t="s">
        <v>1321</v>
      </c>
      <c r="E2391" s="154" t="s">
        <v>1591</v>
      </c>
      <c r="F2391" s="154"/>
      <c r="G2391" s="34" t="s">
        <v>25</v>
      </c>
      <c r="H2391" s="35">
        <v>1</v>
      </c>
      <c r="I2391" s="36">
        <v>4159.1499999999996</v>
      </c>
      <c r="J2391" s="36">
        <v>4159.1499999999996</v>
      </c>
    </row>
    <row r="2392" spans="1:10" ht="39" customHeight="1" x14ac:dyDescent="0.2">
      <c r="A2392" s="20" t="s">
        <v>1627</v>
      </c>
      <c r="B2392" s="19" t="s">
        <v>2178</v>
      </c>
      <c r="C2392" s="20" t="s">
        <v>18</v>
      </c>
      <c r="D2392" s="20" t="s">
        <v>2179</v>
      </c>
      <c r="E2392" s="155" t="s">
        <v>2129</v>
      </c>
      <c r="F2392" s="155"/>
      <c r="G2392" s="21" t="s">
        <v>37</v>
      </c>
      <c r="H2392" s="37">
        <v>1.5640000000000001</v>
      </c>
      <c r="I2392" s="38">
        <v>183.24</v>
      </c>
      <c r="J2392" s="38">
        <v>286.58</v>
      </c>
    </row>
    <row r="2393" spans="1:10" ht="39" customHeight="1" x14ac:dyDescent="0.2">
      <c r="A2393" s="20" t="s">
        <v>1627</v>
      </c>
      <c r="B2393" s="19" t="s">
        <v>2180</v>
      </c>
      <c r="C2393" s="20" t="s">
        <v>18</v>
      </c>
      <c r="D2393" s="20" t="s">
        <v>2181</v>
      </c>
      <c r="E2393" s="155" t="s">
        <v>2182</v>
      </c>
      <c r="F2393" s="155"/>
      <c r="G2393" s="21" t="s">
        <v>37</v>
      </c>
      <c r="H2393" s="37">
        <v>0.30199999999999999</v>
      </c>
      <c r="I2393" s="38">
        <v>2163.92</v>
      </c>
      <c r="J2393" s="38">
        <v>653.5</v>
      </c>
    </row>
    <row r="2394" spans="1:10" ht="39" customHeight="1" x14ac:dyDescent="0.2">
      <c r="A2394" s="20" t="s">
        <v>1627</v>
      </c>
      <c r="B2394" s="19" t="s">
        <v>2120</v>
      </c>
      <c r="C2394" s="20" t="s">
        <v>18</v>
      </c>
      <c r="D2394" s="20" t="s">
        <v>2121</v>
      </c>
      <c r="E2394" s="155" t="s">
        <v>1578</v>
      </c>
      <c r="F2394" s="155"/>
      <c r="G2394" s="21" t="s">
        <v>37</v>
      </c>
      <c r="H2394" s="37">
        <v>8.6999999999999994E-2</v>
      </c>
      <c r="I2394" s="38">
        <v>563.46</v>
      </c>
      <c r="J2394" s="38">
        <v>49.02</v>
      </c>
    </row>
    <row r="2395" spans="1:10" ht="65.099999999999994" customHeight="1" x14ac:dyDescent="0.2">
      <c r="A2395" s="20" t="s">
        <v>1627</v>
      </c>
      <c r="B2395" s="19" t="s">
        <v>2130</v>
      </c>
      <c r="C2395" s="20" t="s">
        <v>18</v>
      </c>
      <c r="D2395" s="20" t="s">
        <v>2131</v>
      </c>
      <c r="E2395" s="155" t="s">
        <v>1706</v>
      </c>
      <c r="F2395" s="155"/>
      <c r="G2395" s="21" t="s">
        <v>1712</v>
      </c>
      <c r="H2395" s="37">
        <v>0.56000000000000005</v>
      </c>
      <c r="I2395" s="38">
        <v>138.69999999999999</v>
      </c>
      <c r="J2395" s="38">
        <v>77.67</v>
      </c>
    </row>
    <row r="2396" spans="1:10" ht="65.099999999999994" customHeight="1" x14ac:dyDescent="0.2">
      <c r="A2396" s="20" t="s">
        <v>1627</v>
      </c>
      <c r="B2396" s="19" t="s">
        <v>2125</v>
      </c>
      <c r="C2396" s="20" t="s">
        <v>18</v>
      </c>
      <c r="D2396" s="20" t="s">
        <v>2126</v>
      </c>
      <c r="E2396" s="155" t="s">
        <v>1706</v>
      </c>
      <c r="F2396" s="155"/>
      <c r="G2396" s="21" t="s">
        <v>1707</v>
      </c>
      <c r="H2396" s="37">
        <v>1.1499999999999999</v>
      </c>
      <c r="I2396" s="38">
        <v>56.02</v>
      </c>
      <c r="J2396" s="38">
        <v>64.42</v>
      </c>
    </row>
    <row r="2397" spans="1:10" ht="24" customHeight="1" x14ac:dyDescent="0.2">
      <c r="A2397" s="20" t="s">
        <v>1627</v>
      </c>
      <c r="B2397" s="19" t="s">
        <v>1713</v>
      </c>
      <c r="C2397" s="20" t="s">
        <v>18</v>
      </c>
      <c r="D2397" s="20" t="s">
        <v>1714</v>
      </c>
      <c r="E2397" s="155" t="s">
        <v>1639</v>
      </c>
      <c r="F2397" s="155"/>
      <c r="G2397" s="21" t="s">
        <v>1640</v>
      </c>
      <c r="H2397" s="37">
        <v>2.42</v>
      </c>
      <c r="I2397" s="38">
        <v>24.41</v>
      </c>
      <c r="J2397" s="38">
        <v>59.07</v>
      </c>
    </row>
    <row r="2398" spans="1:10" ht="39" customHeight="1" x14ac:dyDescent="0.2">
      <c r="A2398" s="20" t="s">
        <v>1627</v>
      </c>
      <c r="B2398" s="19" t="s">
        <v>2183</v>
      </c>
      <c r="C2398" s="20" t="s">
        <v>18</v>
      </c>
      <c r="D2398" s="20" t="s">
        <v>2184</v>
      </c>
      <c r="E2398" s="155" t="s">
        <v>2182</v>
      </c>
      <c r="F2398" s="155"/>
      <c r="G2398" s="21" t="s">
        <v>37</v>
      </c>
      <c r="H2398" s="37">
        <v>2.3154000000000001E-2</v>
      </c>
      <c r="I2398" s="38">
        <v>3934.97</v>
      </c>
      <c r="J2398" s="38">
        <v>91.11</v>
      </c>
    </row>
    <row r="2399" spans="1:10" ht="24" customHeight="1" x14ac:dyDescent="0.2">
      <c r="A2399" s="20" t="s">
        <v>1627</v>
      </c>
      <c r="B2399" s="19" t="s">
        <v>1662</v>
      </c>
      <c r="C2399" s="20" t="s">
        <v>18</v>
      </c>
      <c r="D2399" s="20" t="s">
        <v>1663</v>
      </c>
      <c r="E2399" s="155" t="s">
        <v>1639</v>
      </c>
      <c r="F2399" s="155"/>
      <c r="G2399" s="21" t="s">
        <v>1640</v>
      </c>
      <c r="H2399" s="37">
        <v>1.9</v>
      </c>
      <c r="I2399" s="38">
        <v>19.72</v>
      </c>
      <c r="J2399" s="38">
        <v>37.46</v>
      </c>
    </row>
    <row r="2400" spans="1:10" ht="39" customHeight="1" x14ac:dyDescent="0.2">
      <c r="A2400" s="23" t="s">
        <v>1676</v>
      </c>
      <c r="B2400" s="22" t="s">
        <v>2185</v>
      </c>
      <c r="C2400" s="23" t="s">
        <v>18</v>
      </c>
      <c r="D2400" s="23" t="s">
        <v>2186</v>
      </c>
      <c r="E2400" s="153" t="s">
        <v>1679</v>
      </c>
      <c r="F2400" s="153"/>
      <c r="G2400" s="24" t="s">
        <v>25</v>
      </c>
      <c r="H2400" s="39">
        <v>4</v>
      </c>
      <c r="I2400" s="40">
        <v>710.08</v>
      </c>
      <c r="J2400" s="40">
        <v>2840.32</v>
      </c>
    </row>
    <row r="2401" spans="1:10" x14ac:dyDescent="0.2">
      <c r="A2401" s="41"/>
      <c r="B2401" s="41"/>
      <c r="C2401" s="41"/>
      <c r="D2401" s="41"/>
      <c r="E2401" s="41" t="s">
        <v>1692</v>
      </c>
      <c r="F2401" s="46">
        <v>336.06</v>
      </c>
      <c r="G2401" s="41" t="s">
        <v>1693</v>
      </c>
      <c r="H2401" s="46">
        <v>0</v>
      </c>
      <c r="I2401" s="41" t="s">
        <v>1694</v>
      </c>
      <c r="J2401" s="46">
        <v>336.06</v>
      </c>
    </row>
    <row r="2402" spans="1:10" ht="15" thickBot="1" x14ac:dyDescent="0.25">
      <c r="A2402" s="41"/>
      <c r="B2402" s="41"/>
      <c r="C2402" s="41"/>
      <c r="D2402" s="41"/>
      <c r="E2402" s="41" t="s">
        <v>1695</v>
      </c>
      <c r="F2402" s="46">
        <v>1078.05</v>
      </c>
      <c r="G2402" s="41"/>
      <c r="H2402" s="152" t="s">
        <v>1696</v>
      </c>
      <c r="I2402" s="152"/>
      <c r="J2402" s="46">
        <v>5237.2</v>
      </c>
    </row>
    <row r="2403" spans="1:10" ht="0.95" customHeight="1" thickTop="1" x14ac:dyDescent="0.2">
      <c r="A2403" s="42"/>
      <c r="B2403" s="42"/>
      <c r="C2403" s="42"/>
      <c r="D2403" s="42"/>
      <c r="E2403" s="42"/>
      <c r="F2403" s="42"/>
      <c r="G2403" s="42"/>
      <c r="H2403" s="42"/>
      <c r="I2403" s="42"/>
      <c r="J2403" s="42"/>
    </row>
    <row r="2404" spans="1:10" ht="18" customHeight="1" x14ac:dyDescent="0.2">
      <c r="A2404" s="17" t="s">
        <v>1322</v>
      </c>
      <c r="B2404" s="16" t="s">
        <v>3</v>
      </c>
      <c r="C2404" s="17" t="s">
        <v>4</v>
      </c>
      <c r="D2404" s="17" t="s">
        <v>5</v>
      </c>
      <c r="E2404" s="151" t="s">
        <v>1547</v>
      </c>
      <c r="F2404" s="151"/>
      <c r="G2404" s="18" t="s">
        <v>6</v>
      </c>
      <c r="H2404" s="16" t="s">
        <v>7</v>
      </c>
      <c r="I2404" s="16" t="s">
        <v>8</v>
      </c>
      <c r="J2404" s="16" t="s">
        <v>10</v>
      </c>
    </row>
    <row r="2405" spans="1:10" ht="39" customHeight="1" x14ac:dyDescent="0.2">
      <c r="A2405" s="32" t="s">
        <v>1626</v>
      </c>
      <c r="B2405" s="33" t="s">
        <v>1323</v>
      </c>
      <c r="C2405" s="32" t="s">
        <v>23</v>
      </c>
      <c r="D2405" s="32" t="s">
        <v>1324</v>
      </c>
      <c r="E2405" s="154">
        <v>110</v>
      </c>
      <c r="F2405" s="154"/>
      <c r="G2405" s="34" t="s">
        <v>61</v>
      </c>
      <c r="H2405" s="35">
        <v>1</v>
      </c>
      <c r="I2405" s="36">
        <v>8532.58</v>
      </c>
      <c r="J2405" s="36">
        <v>8532.58</v>
      </c>
    </row>
    <row r="2406" spans="1:10" ht="51.95" customHeight="1" x14ac:dyDescent="0.2">
      <c r="A2406" s="20" t="s">
        <v>1627</v>
      </c>
      <c r="B2406" s="19" t="s">
        <v>2187</v>
      </c>
      <c r="C2406" s="20" t="s">
        <v>18</v>
      </c>
      <c r="D2406" s="20" t="s">
        <v>2188</v>
      </c>
      <c r="E2406" s="155" t="s">
        <v>1571</v>
      </c>
      <c r="F2406" s="155"/>
      <c r="G2406" s="21" t="s">
        <v>20</v>
      </c>
      <c r="H2406" s="37">
        <v>10.8</v>
      </c>
      <c r="I2406" s="38">
        <v>35.72</v>
      </c>
      <c r="J2406" s="38">
        <v>385.77</v>
      </c>
    </row>
    <row r="2407" spans="1:10" ht="39" customHeight="1" x14ac:dyDescent="0.2">
      <c r="A2407" s="20" t="s">
        <v>1627</v>
      </c>
      <c r="B2407" s="19" t="s">
        <v>1855</v>
      </c>
      <c r="C2407" s="20" t="s">
        <v>1631</v>
      </c>
      <c r="D2407" s="20" t="s">
        <v>1856</v>
      </c>
      <c r="E2407" s="155" t="s">
        <v>1857</v>
      </c>
      <c r="F2407" s="155"/>
      <c r="G2407" s="21" t="s">
        <v>1729</v>
      </c>
      <c r="H2407" s="37">
        <v>180</v>
      </c>
      <c r="I2407" s="38">
        <v>12.7</v>
      </c>
      <c r="J2407" s="38">
        <v>2286</v>
      </c>
    </row>
    <row r="2408" spans="1:10" ht="26.1" customHeight="1" x14ac:dyDescent="0.2">
      <c r="A2408" s="20" t="s">
        <v>1627</v>
      </c>
      <c r="B2408" s="19" t="s">
        <v>1990</v>
      </c>
      <c r="C2408" s="20" t="s">
        <v>18</v>
      </c>
      <c r="D2408" s="20" t="s">
        <v>1991</v>
      </c>
      <c r="E2408" s="155" t="s">
        <v>1559</v>
      </c>
      <c r="F2408" s="155"/>
      <c r="G2408" s="21" t="s">
        <v>20</v>
      </c>
      <c r="H2408" s="37">
        <v>16.8</v>
      </c>
      <c r="I2408" s="38">
        <v>144.54</v>
      </c>
      <c r="J2408" s="38">
        <v>2428.27</v>
      </c>
    </row>
    <row r="2409" spans="1:10" ht="51.95" customHeight="1" x14ac:dyDescent="0.2">
      <c r="A2409" s="20" t="s">
        <v>1627</v>
      </c>
      <c r="B2409" s="19" t="s">
        <v>2189</v>
      </c>
      <c r="C2409" s="20" t="s">
        <v>18</v>
      </c>
      <c r="D2409" s="20" t="s">
        <v>2190</v>
      </c>
      <c r="E2409" s="155" t="s">
        <v>1555</v>
      </c>
      <c r="F2409" s="155"/>
      <c r="G2409" s="21" t="s">
        <v>20</v>
      </c>
      <c r="H2409" s="37">
        <v>10.8</v>
      </c>
      <c r="I2409" s="38">
        <v>68.84</v>
      </c>
      <c r="J2409" s="38">
        <v>743.47</v>
      </c>
    </row>
    <row r="2410" spans="1:10" ht="26.1" customHeight="1" x14ac:dyDescent="0.2">
      <c r="A2410" s="20" t="s">
        <v>1627</v>
      </c>
      <c r="B2410" s="19" t="s">
        <v>1866</v>
      </c>
      <c r="C2410" s="20" t="s">
        <v>1631</v>
      </c>
      <c r="D2410" s="20" t="s">
        <v>1867</v>
      </c>
      <c r="E2410" s="155" t="s">
        <v>1868</v>
      </c>
      <c r="F2410" s="155"/>
      <c r="G2410" s="21" t="s">
        <v>61</v>
      </c>
      <c r="H2410" s="37">
        <v>1</v>
      </c>
      <c r="I2410" s="38">
        <v>57.98</v>
      </c>
      <c r="J2410" s="38">
        <v>57.98</v>
      </c>
    </row>
    <row r="2411" spans="1:10" ht="39" customHeight="1" x14ac:dyDescent="0.2">
      <c r="A2411" s="20" t="s">
        <v>1627</v>
      </c>
      <c r="B2411" s="19" t="s">
        <v>1759</v>
      </c>
      <c r="C2411" s="20" t="s">
        <v>18</v>
      </c>
      <c r="D2411" s="20" t="s">
        <v>1760</v>
      </c>
      <c r="E2411" s="155" t="s">
        <v>1636</v>
      </c>
      <c r="F2411" s="155"/>
      <c r="G2411" s="21" t="s">
        <v>37</v>
      </c>
      <c r="H2411" s="37">
        <v>0.45</v>
      </c>
      <c r="I2411" s="38">
        <v>619.62</v>
      </c>
      <c r="J2411" s="38">
        <v>278.82</v>
      </c>
    </row>
    <row r="2412" spans="1:10" ht="39" customHeight="1" x14ac:dyDescent="0.2">
      <c r="A2412" s="20" t="s">
        <v>1627</v>
      </c>
      <c r="B2412" s="19" t="s">
        <v>2191</v>
      </c>
      <c r="C2412" s="20" t="s">
        <v>1631</v>
      </c>
      <c r="D2412" s="20" t="s">
        <v>2192</v>
      </c>
      <c r="E2412" s="155" t="s">
        <v>1857</v>
      </c>
      <c r="F2412" s="155"/>
      <c r="G2412" s="21" t="s">
        <v>1729</v>
      </c>
      <c r="H2412" s="37">
        <v>15</v>
      </c>
      <c r="I2412" s="38">
        <v>11.84</v>
      </c>
      <c r="J2412" s="38">
        <v>177.6</v>
      </c>
    </row>
    <row r="2413" spans="1:10" ht="26.1" customHeight="1" x14ac:dyDescent="0.2">
      <c r="A2413" s="20" t="s">
        <v>1627</v>
      </c>
      <c r="B2413" s="19" t="s">
        <v>2193</v>
      </c>
      <c r="C2413" s="20" t="s">
        <v>18</v>
      </c>
      <c r="D2413" s="20" t="s">
        <v>2194</v>
      </c>
      <c r="E2413" s="155" t="s">
        <v>1589</v>
      </c>
      <c r="F2413" s="155"/>
      <c r="G2413" s="21" t="s">
        <v>37</v>
      </c>
      <c r="H2413" s="37">
        <v>7.2</v>
      </c>
      <c r="I2413" s="38">
        <v>20.03</v>
      </c>
      <c r="J2413" s="38">
        <v>144.21</v>
      </c>
    </row>
    <row r="2414" spans="1:10" ht="24" customHeight="1" x14ac:dyDescent="0.2">
      <c r="A2414" s="20" t="s">
        <v>1627</v>
      </c>
      <c r="B2414" s="19" t="s">
        <v>945</v>
      </c>
      <c r="C2414" s="20" t="s">
        <v>1631</v>
      </c>
      <c r="D2414" s="20" t="s">
        <v>1885</v>
      </c>
      <c r="E2414" s="155" t="s">
        <v>1886</v>
      </c>
      <c r="F2414" s="155"/>
      <c r="G2414" s="21" t="s">
        <v>37</v>
      </c>
      <c r="H2414" s="37">
        <v>10.8</v>
      </c>
      <c r="I2414" s="38">
        <v>18.440000000000001</v>
      </c>
      <c r="J2414" s="38">
        <v>199.15</v>
      </c>
    </row>
    <row r="2415" spans="1:10" ht="51.95" customHeight="1" x14ac:dyDescent="0.2">
      <c r="A2415" s="20" t="s">
        <v>1627</v>
      </c>
      <c r="B2415" s="19" t="s">
        <v>1848</v>
      </c>
      <c r="C2415" s="20" t="s">
        <v>18</v>
      </c>
      <c r="D2415" s="20" t="s">
        <v>1849</v>
      </c>
      <c r="E2415" s="155" t="s">
        <v>1583</v>
      </c>
      <c r="F2415" s="155"/>
      <c r="G2415" s="21" t="s">
        <v>20</v>
      </c>
      <c r="H2415" s="37">
        <v>10.8</v>
      </c>
      <c r="I2415" s="38">
        <v>6.74</v>
      </c>
      <c r="J2415" s="38">
        <v>72.790000000000006</v>
      </c>
    </row>
    <row r="2416" spans="1:10" ht="24" customHeight="1" x14ac:dyDescent="0.2">
      <c r="A2416" s="20" t="s">
        <v>1627</v>
      </c>
      <c r="B2416" s="19" t="s">
        <v>1882</v>
      </c>
      <c r="C2416" s="20" t="s">
        <v>18</v>
      </c>
      <c r="D2416" s="20" t="s">
        <v>1883</v>
      </c>
      <c r="E2416" s="155" t="s">
        <v>1884</v>
      </c>
      <c r="F2416" s="155"/>
      <c r="G2416" s="21" t="s">
        <v>37</v>
      </c>
      <c r="H2416" s="37">
        <v>10.8</v>
      </c>
      <c r="I2416" s="38">
        <v>78</v>
      </c>
      <c r="J2416" s="38">
        <v>842.4</v>
      </c>
    </row>
    <row r="2417" spans="1:10" ht="24" customHeight="1" x14ac:dyDescent="0.2">
      <c r="A2417" s="20" t="s">
        <v>1627</v>
      </c>
      <c r="B2417" s="19" t="s">
        <v>2195</v>
      </c>
      <c r="C2417" s="20" t="s">
        <v>1631</v>
      </c>
      <c r="D2417" s="20" t="s">
        <v>2196</v>
      </c>
      <c r="E2417" s="155" t="s">
        <v>2197</v>
      </c>
      <c r="F2417" s="155"/>
      <c r="G2417" s="21" t="s">
        <v>20</v>
      </c>
      <c r="H2417" s="37">
        <v>4.5</v>
      </c>
      <c r="I2417" s="38">
        <v>27.71</v>
      </c>
      <c r="J2417" s="38">
        <v>124.69</v>
      </c>
    </row>
    <row r="2418" spans="1:10" ht="39" customHeight="1" x14ac:dyDescent="0.2">
      <c r="A2418" s="20" t="s">
        <v>1627</v>
      </c>
      <c r="B2418" s="19" t="s">
        <v>2198</v>
      </c>
      <c r="C2418" s="20" t="s">
        <v>18</v>
      </c>
      <c r="D2418" s="20" t="s">
        <v>2199</v>
      </c>
      <c r="E2418" s="155" t="s">
        <v>1636</v>
      </c>
      <c r="F2418" s="155"/>
      <c r="G2418" s="21" t="s">
        <v>37</v>
      </c>
      <c r="H2418" s="37">
        <v>1.55</v>
      </c>
      <c r="I2418" s="38">
        <v>510.6</v>
      </c>
      <c r="J2418" s="38">
        <v>791.43</v>
      </c>
    </row>
    <row r="2419" spans="1:10" x14ac:dyDescent="0.2">
      <c r="A2419" s="41"/>
      <c r="B2419" s="41"/>
      <c r="C2419" s="41"/>
      <c r="D2419" s="41"/>
      <c r="E2419" s="41" t="s">
        <v>1692</v>
      </c>
      <c r="F2419" s="46">
        <v>2455.52</v>
      </c>
      <c r="G2419" s="41" t="s">
        <v>1693</v>
      </c>
      <c r="H2419" s="46">
        <v>0</v>
      </c>
      <c r="I2419" s="41" t="s">
        <v>1694</v>
      </c>
      <c r="J2419" s="46">
        <v>2455.52</v>
      </c>
    </row>
    <row r="2420" spans="1:10" ht="15" thickBot="1" x14ac:dyDescent="0.25">
      <c r="A2420" s="41"/>
      <c r="B2420" s="41"/>
      <c r="C2420" s="41"/>
      <c r="D2420" s="41"/>
      <c r="E2420" s="41" t="s">
        <v>1695</v>
      </c>
      <c r="F2420" s="46">
        <v>2211.64</v>
      </c>
      <c r="G2420" s="41"/>
      <c r="H2420" s="152" t="s">
        <v>1696</v>
      </c>
      <c r="I2420" s="152"/>
      <c r="J2420" s="46">
        <v>10744.22</v>
      </c>
    </row>
    <row r="2421" spans="1:10" ht="0.95" customHeight="1" thickTop="1" x14ac:dyDescent="0.2">
      <c r="A2421" s="42"/>
      <c r="B2421" s="42"/>
      <c r="C2421" s="42"/>
      <c r="D2421" s="42"/>
      <c r="E2421" s="42"/>
      <c r="F2421" s="42"/>
      <c r="G2421" s="42"/>
      <c r="H2421" s="42"/>
      <c r="I2421" s="42"/>
      <c r="J2421" s="42"/>
    </row>
    <row r="2422" spans="1:10" ht="18" customHeight="1" x14ac:dyDescent="0.2">
      <c r="A2422" s="17" t="s">
        <v>1325</v>
      </c>
      <c r="B2422" s="16" t="s">
        <v>3</v>
      </c>
      <c r="C2422" s="17" t="s">
        <v>4</v>
      </c>
      <c r="D2422" s="17" t="s">
        <v>5</v>
      </c>
      <c r="E2422" s="151" t="s">
        <v>1547</v>
      </c>
      <c r="F2422" s="151"/>
      <c r="G2422" s="18" t="s">
        <v>6</v>
      </c>
      <c r="H2422" s="16" t="s">
        <v>7</v>
      </c>
      <c r="I2422" s="16" t="s">
        <v>8</v>
      </c>
      <c r="J2422" s="16" t="s">
        <v>10</v>
      </c>
    </row>
    <row r="2423" spans="1:10" ht="39" customHeight="1" x14ac:dyDescent="0.2">
      <c r="A2423" s="32" t="s">
        <v>1626</v>
      </c>
      <c r="B2423" s="33" t="s">
        <v>1326</v>
      </c>
      <c r="C2423" s="32" t="s">
        <v>23</v>
      </c>
      <c r="D2423" s="32" t="s">
        <v>1327</v>
      </c>
      <c r="E2423" s="154">
        <v>110</v>
      </c>
      <c r="F2423" s="154"/>
      <c r="G2423" s="34" t="s">
        <v>61</v>
      </c>
      <c r="H2423" s="35">
        <v>1</v>
      </c>
      <c r="I2423" s="36">
        <v>12461.8</v>
      </c>
      <c r="J2423" s="36">
        <v>12461.8</v>
      </c>
    </row>
    <row r="2424" spans="1:10" ht="26.1" customHeight="1" x14ac:dyDescent="0.2">
      <c r="A2424" s="20" t="s">
        <v>1627</v>
      </c>
      <c r="B2424" s="19" t="s">
        <v>1866</v>
      </c>
      <c r="C2424" s="20" t="s">
        <v>1631</v>
      </c>
      <c r="D2424" s="20" t="s">
        <v>1867</v>
      </c>
      <c r="E2424" s="155" t="s">
        <v>1868</v>
      </c>
      <c r="F2424" s="155"/>
      <c r="G2424" s="21" t="s">
        <v>61</v>
      </c>
      <c r="H2424" s="37">
        <v>2</v>
      </c>
      <c r="I2424" s="38">
        <v>57.98</v>
      </c>
      <c r="J2424" s="38">
        <v>115.96</v>
      </c>
    </row>
    <row r="2425" spans="1:10" ht="24" customHeight="1" x14ac:dyDescent="0.2">
      <c r="A2425" s="20" t="s">
        <v>1627</v>
      </c>
      <c r="B2425" s="19" t="s">
        <v>2195</v>
      </c>
      <c r="C2425" s="20" t="s">
        <v>1631</v>
      </c>
      <c r="D2425" s="20" t="s">
        <v>2196</v>
      </c>
      <c r="E2425" s="155" t="s">
        <v>2197</v>
      </c>
      <c r="F2425" s="155"/>
      <c r="G2425" s="21" t="s">
        <v>20</v>
      </c>
      <c r="H2425" s="37">
        <v>6.13</v>
      </c>
      <c r="I2425" s="38">
        <v>27.71</v>
      </c>
      <c r="J2425" s="38">
        <v>169.86</v>
      </c>
    </row>
    <row r="2426" spans="1:10" ht="39" customHeight="1" x14ac:dyDescent="0.2">
      <c r="A2426" s="20" t="s">
        <v>1627</v>
      </c>
      <c r="B2426" s="19" t="s">
        <v>1759</v>
      </c>
      <c r="C2426" s="20" t="s">
        <v>18</v>
      </c>
      <c r="D2426" s="20" t="s">
        <v>1760</v>
      </c>
      <c r="E2426" s="155" t="s">
        <v>1636</v>
      </c>
      <c r="F2426" s="155"/>
      <c r="G2426" s="21" t="s">
        <v>37</v>
      </c>
      <c r="H2426" s="37">
        <v>0.61</v>
      </c>
      <c r="I2426" s="38">
        <v>619.62</v>
      </c>
      <c r="J2426" s="38">
        <v>377.96</v>
      </c>
    </row>
    <row r="2427" spans="1:10" ht="39" customHeight="1" x14ac:dyDescent="0.2">
      <c r="A2427" s="20" t="s">
        <v>1627</v>
      </c>
      <c r="B2427" s="19" t="s">
        <v>2191</v>
      </c>
      <c r="C2427" s="20" t="s">
        <v>1631</v>
      </c>
      <c r="D2427" s="20" t="s">
        <v>2192</v>
      </c>
      <c r="E2427" s="155" t="s">
        <v>1857</v>
      </c>
      <c r="F2427" s="155"/>
      <c r="G2427" s="21" t="s">
        <v>1729</v>
      </c>
      <c r="H2427" s="37">
        <v>22.5</v>
      </c>
      <c r="I2427" s="38">
        <v>11.84</v>
      </c>
      <c r="J2427" s="38">
        <v>266.39999999999998</v>
      </c>
    </row>
    <row r="2428" spans="1:10" ht="24" customHeight="1" x14ac:dyDescent="0.2">
      <c r="A2428" s="20" t="s">
        <v>1627</v>
      </c>
      <c r="B2428" s="19" t="s">
        <v>1882</v>
      </c>
      <c r="C2428" s="20" t="s">
        <v>18</v>
      </c>
      <c r="D2428" s="20" t="s">
        <v>1883</v>
      </c>
      <c r="E2428" s="155" t="s">
        <v>1884</v>
      </c>
      <c r="F2428" s="155"/>
      <c r="G2428" s="21" t="s">
        <v>37</v>
      </c>
      <c r="H2428" s="37">
        <v>18.399999999999999</v>
      </c>
      <c r="I2428" s="38">
        <v>78</v>
      </c>
      <c r="J2428" s="38">
        <v>1435.2</v>
      </c>
    </row>
    <row r="2429" spans="1:10" ht="26.1" customHeight="1" x14ac:dyDescent="0.2">
      <c r="A2429" s="20" t="s">
        <v>1627</v>
      </c>
      <c r="B2429" s="19" t="s">
        <v>1990</v>
      </c>
      <c r="C2429" s="20" t="s">
        <v>18</v>
      </c>
      <c r="D2429" s="20" t="s">
        <v>1991</v>
      </c>
      <c r="E2429" s="155" t="s">
        <v>1559</v>
      </c>
      <c r="F2429" s="155"/>
      <c r="G2429" s="21" t="s">
        <v>20</v>
      </c>
      <c r="H2429" s="37">
        <v>22.8</v>
      </c>
      <c r="I2429" s="38">
        <v>144.54</v>
      </c>
      <c r="J2429" s="38">
        <v>3295.51</v>
      </c>
    </row>
    <row r="2430" spans="1:10" ht="24" customHeight="1" x14ac:dyDescent="0.2">
      <c r="A2430" s="20" t="s">
        <v>1627</v>
      </c>
      <c r="B2430" s="19" t="s">
        <v>945</v>
      </c>
      <c r="C2430" s="20" t="s">
        <v>1631</v>
      </c>
      <c r="D2430" s="20" t="s">
        <v>1885</v>
      </c>
      <c r="E2430" s="155" t="s">
        <v>1886</v>
      </c>
      <c r="F2430" s="155"/>
      <c r="G2430" s="21" t="s">
        <v>37</v>
      </c>
      <c r="H2430" s="37">
        <v>18.399999999999999</v>
      </c>
      <c r="I2430" s="38">
        <v>18.440000000000001</v>
      </c>
      <c r="J2430" s="38">
        <v>339.29</v>
      </c>
    </row>
    <row r="2431" spans="1:10" ht="51.95" customHeight="1" x14ac:dyDescent="0.2">
      <c r="A2431" s="20" t="s">
        <v>1627</v>
      </c>
      <c r="B2431" s="19" t="s">
        <v>2187</v>
      </c>
      <c r="C2431" s="20" t="s">
        <v>18</v>
      </c>
      <c r="D2431" s="20" t="s">
        <v>2188</v>
      </c>
      <c r="E2431" s="155" t="s">
        <v>1571</v>
      </c>
      <c r="F2431" s="155"/>
      <c r="G2431" s="21" t="s">
        <v>20</v>
      </c>
      <c r="H2431" s="37">
        <v>15.75</v>
      </c>
      <c r="I2431" s="38">
        <v>35.72</v>
      </c>
      <c r="J2431" s="38">
        <v>562.59</v>
      </c>
    </row>
    <row r="2432" spans="1:10" ht="39" customHeight="1" x14ac:dyDescent="0.2">
      <c r="A2432" s="20" t="s">
        <v>1627</v>
      </c>
      <c r="B2432" s="19" t="s">
        <v>2198</v>
      </c>
      <c r="C2432" s="20" t="s">
        <v>18</v>
      </c>
      <c r="D2432" s="20" t="s">
        <v>2199</v>
      </c>
      <c r="E2432" s="155" t="s">
        <v>1636</v>
      </c>
      <c r="F2432" s="155"/>
      <c r="G2432" s="21" t="s">
        <v>37</v>
      </c>
      <c r="H2432" s="37">
        <v>2.15</v>
      </c>
      <c r="I2432" s="38">
        <v>510.6</v>
      </c>
      <c r="J2432" s="38">
        <v>1097.79</v>
      </c>
    </row>
    <row r="2433" spans="1:10" ht="51.95" customHeight="1" x14ac:dyDescent="0.2">
      <c r="A2433" s="20" t="s">
        <v>1627</v>
      </c>
      <c r="B2433" s="19" t="s">
        <v>1848</v>
      </c>
      <c r="C2433" s="20" t="s">
        <v>18</v>
      </c>
      <c r="D2433" s="20" t="s">
        <v>1849</v>
      </c>
      <c r="E2433" s="155" t="s">
        <v>1583</v>
      </c>
      <c r="F2433" s="155"/>
      <c r="G2433" s="21" t="s">
        <v>20</v>
      </c>
      <c r="H2433" s="37">
        <v>15.75</v>
      </c>
      <c r="I2433" s="38">
        <v>6.74</v>
      </c>
      <c r="J2433" s="38">
        <v>106.15</v>
      </c>
    </row>
    <row r="2434" spans="1:10" ht="39" customHeight="1" x14ac:dyDescent="0.2">
      <c r="A2434" s="20" t="s">
        <v>1627</v>
      </c>
      <c r="B2434" s="19" t="s">
        <v>1855</v>
      </c>
      <c r="C2434" s="20" t="s">
        <v>1631</v>
      </c>
      <c r="D2434" s="20" t="s">
        <v>1856</v>
      </c>
      <c r="E2434" s="155" t="s">
        <v>1857</v>
      </c>
      <c r="F2434" s="155"/>
      <c r="G2434" s="21" t="s">
        <v>1729</v>
      </c>
      <c r="H2434" s="37">
        <v>265</v>
      </c>
      <c r="I2434" s="38">
        <v>12.7</v>
      </c>
      <c r="J2434" s="38">
        <v>3365.5</v>
      </c>
    </row>
    <row r="2435" spans="1:10" ht="51.95" customHeight="1" x14ac:dyDescent="0.2">
      <c r="A2435" s="20" t="s">
        <v>1627</v>
      </c>
      <c r="B2435" s="19" t="s">
        <v>2189</v>
      </c>
      <c r="C2435" s="20" t="s">
        <v>18</v>
      </c>
      <c r="D2435" s="20" t="s">
        <v>2190</v>
      </c>
      <c r="E2435" s="155" t="s">
        <v>1555</v>
      </c>
      <c r="F2435" s="155"/>
      <c r="G2435" s="21" t="s">
        <v>20</v>
      </c>
      <c r="H2435" s="37">
        <v>15.75</v>
      </c>
      <c r="I2435" s="38">
        <v>68.84</v>
      </c>
      <c r="J2435" s="38">
        <v>1084.23</v>
      </c>
    </row>
    <row r="2436" spans="1:10" ht="26.1" customHeight="1" x14ac:dyDescent="0.2">
      <c r="A2436" s="20" t="s">
        <v>1627</v>
      </c>
      <c r="B2436" s="19" t="s">
        <v>2193</v>
      </c>
      <c r="C2436" s="20" t="s">
        <v>18</v>
      </c>
      <c r="D2436" s="20" t="s">
        <v>2194</v>
      </c>
      <c r="E2436" s="155" t="s">
        <v>1589</v>
      </c>
      <c r="F2436" s="155"/>
      <c r="G2436" s="21" t="s">
        <v>37</v>
      </c>
      <c r="H2436" s="37">
        <v>12.25</v>
      </c>
      <c r="I2436" s="38">
        <v>20.03</v>
      </c>
      <c r="J2436" s="38">
        <v>245.36</v>
      </c>
    </row>
    <row r="2437" spans="1:10" x14ac:dyDescent="0.2">
      <c r="A2437" s="41"/>
      <c r="B2437" s="41"/>
      <c r="C2437" s="41"/>
      <c r="D2437" s="41"/>
      <c r="E2437" s="41" t="s">
        <v>1692</v>
      </c>
      <c r="F2437" s="46">
        <v>3743.08</v>
      </c>
      <c r="G2437" s="41" t="s">
        <v>1693</v>
      </c>
      <c r="H2437" s="46">
        <v>0</v>
      </c>
      <c r="I2437" s="41" t="s">
        <v>1694</v>
      </c>
      <c r="J2437" s="46">
        <v>3743.08</v>
      </c>
    </row>
    <row r="2438" spans="1:10" ht="15" thickBot="1" x14ac:dyDescent="0.25">
      <c r="A2438" s="41"/>
      <c r="B2438" s="41"/>
      <c r="C2438" s="41"/>
      <c r="D2438" s="41"/>
      <c r="E2438" s="41" t="s">
        <v>1695</v>
      </c>
      <c r="F2438" s="46">
        <v>3230.09</v>
      </c>
      <c r="G2438" s="41"/>
      <c r="H2438" s="152" t="s">
        <v>1696</v>
      </c>
      <c r="I2438" s="152"/>
      <c r="J2438" s="46">
        <v>15691.89</v>
      </c>
    </row>
    <row r="2439" spans="1:10" ht="0.95" customHeight="1" thickTop="1" x14ac:dyDescent="0.2">
      <c r="A2439" s="42"/>
      <c r="B2439" s="42"/>
      <c r="C2439" s="42"/>
      <c r="D2439" s="42"/>
      <c r="E2439" s="42"/>
      <c r="F2439" s="42"/>
      <c r="G2439" s="42"/>
      <c r="H2439" s="42"/>
      <c r="I2439" s="42"/>
      <c r="J2439" s="42"/>
    </row>
    <row r="2440" spans="1:10" ht="18" customHeight="1" x14ac:dyDescent="0.2">
      <c r="A2440" s="17" t="s">
        <v>1328</v>
      </c>
      <c r="B2440" s="16" t="s">
        <v>3</v>
      </c>
      <c r="C2440" s="17" t="s">
        <v>4</v>
      </c>
      <c r="D2440" s="17" t="s">
        <v>5</v>
      </c>
      <c r="E2440" s="151" t="s">
        <v>1547</v>
      </c>
      <c r="F2440" s="151"/>
      <c r="G2440" s="18" t="s">
        <v>6</v>
      </c>
      <c r="H2440" s="16" t="s">
        <v>7</v>
      </c>
      <c r="I2440" s="16" t="s">
        <v>8</v>
      </c>
      <c r="J2440" s="16" t="s">
        <v>10</v>
      </c>
    </row>
    <row r="2441" spans="1:10" ht="39" customHeight="1" x14ac:dyDescent="0.2">
      <c r="A2441" s="32" t="s">
        <v>1626</v>
      </c>
      <c r="B2441" s="33" t="s">
        <v>1329</v>
      </c>
      <c r="C2441" s="32" t="s">
        <v>23</v>
      </c>
      <c r="D2441" s="32" t="s">
        <v>1330</v>
      </c>
      <c r="E2441" s="154">
        <v>110</v>
      </c>
      <c r="F2441" s="154"/>
      <c r="G2441" s="34" t="s">
        <v>61</v>
      </c>
      <c r="H2441" s="35">
        <v>1</v>
      </c>
      <c r="I2441" s="36">
        <v>10132.870000000001</v>
      </c>
      <c r="J2441" s="36">
        <v>10132.870000000001</v>
      </c>
    </row>
    <row r="2442" spans="1:10" ht="39" customHeight="1" x14ac:dyDescent="0.2">
      <c r="A2442" s="20" t="s">
        <v>1627</v>
      </c>
      <c r="B2442" s="19" t="s">
        <v>1855</v>
      </c>
      <c r="C2442" s="20" t="s">
        <v>1631</v>
      </c>
      <c r="D2442" s="20" t="s">
        <v>1856</v>
      </c>
      <c r="E2442" s="155" t="s">
        <v>1857</v>
      </c>
      <c r="F2442" s="155"/>
      <c r="G2442" s="21" t="s">
        <v>1729</v>
      </c>
      <c r="H2442" s="37">
        <v>210</v>
      </c>
      <c r="I2442" s="38">
        <v>12.7</v>
      </c>
      <c r="J2442" s="38">
        <v>2667</v>
      </c>
    </row>
    <row r="2443" spans="1:10" ht="39" customHeight="1" x14ac:dyDescent="0.2">
      <c r="A2443" s="20" t="s">
        <v>1627</v>
      </c>
      <c r="B2443" s="19" t="s">
        <v>2191</v>
      </c>
      <c r="C2443" s="20" t="s">
        <v>1631</v>
      </c>
      <c r="D2443" s="20" t="s">
        <v>2192</v>
      </c>
      <c r="E2443" s="155" t="s">
        <v>1857</v>
      </c>
      <c r="F2443" s="155"/>
      <c r="G2443" s="21" t="s">
        <v>1729</v>
      </c>
      <c r="H2443" s="37">
        <v>18</v>
      </c>
      <c r="I2443" s="38">
        <v>11.84</v>
      </c>
      <c r="J2443" s="38">
        <v>213.12</v>
      </c>
    </row>
    <row r="2444" spans="1:10" ht="26.1" customHeight="1" x14ac:dyDescent="0.2">
      <c r="A2444" s="20" t="s">
        <v>1627</v>
      </c>
      <c r="B2444" s="19" t="s">
        <v>1990</v>
      </c>
      <c r="C2444" s="20" t="s">
        <v>18</v>
      </c>
      <c r="D2444" s="20" t="s">
        <v>1991</v>
      </c>
      <c r="E2444" s="155" t="s">
        <v>1559</v>
      </c>
      <c r="F2444" s="155"/>
      <c r="G2444" s="21" t="s">
        <v>20</v>
      </c>
      <c r="H2444" s="37">
        <v>19.8</v>
      </c>
      <c r="I2444" s="38">
        <v>144.54</v>
      </c>
      <c r="J2444" s="38">
        <v>2861.89</v>
      </c>
    </row>
    <row r="2445" spans="1:10" ht="24" customHeight="1" x14ac:dyDescent="0.2">
      <c r="A2445" s="20" t="s">
        <v>1627</v>
      </c>
      <c r="B2445" s="19" t="s">
        <v>1882</v>
      </c>
      <c r="C2445" s="20" t="s">
        <v>18</v>
      </c>
      <c r="D2445" s="20" t="s">
        <v>1883</v>
      </c>
      <c r="E2445" s="155" t="s">
        <v>1884</v>
      </c>
      <c r="F2445" s="155"/>
      <c r="G2445" s="21" t="s">
        <v>37</v>
      </c>
      <c r="H2445" s="37">
        <v>13.5</v>
      </c>
      <c r="I2445" s="38">
        <v>78</v>
      </c>
      <c r="J2445" s="38">
        <v>1053</v>
      </c>
    </row>
    <row r="2446" spans="1:10" ht="39" customHeight="1" x14ac:dyDescent="0.2">
      <c r="A2446" s="20" t="s">
        <v>1627</v>
      </c>
      <c r="B2446" s="19" t="s">
        <v>2198</v>
      </c>
      <c r="C2446" s="20" t="s">
        <v>18</v>
      </c>
      <c r="D2446" s="20" t="s">
        <v>2199</v>
      </c>
      <c r="E2446" s="155" t="s">
        <v>1636</v>
      </c>
      <c r="F2446" s="155"/>
      <c r="G2446" s="21" t="s">
        <v>37</v>
      </c>
      <c r="H2446" s="37">
        <v>1.85</v>
      </c>
      <c r="I2446" s="38">
        <v>510.6</v>
      </c>
      <c r="J2446" s="38">
        <v>944.61</v>
      </c>
    </row>
    <row r="2447" spans="1:10" ht="51.95" customHeight="1" x14ac:dyDescent="0.2">
      <c r="A2447" s="20" t="s">
        <v>1627</v>
      </c>
      <c r="B2447" s="19" t="s">
        <v>2187</v>
      </c>
      <c r="C2447" s="20" t="s">
        <v>18</v>
      </c>
      <c r="D2447" s="20" t="s">
        <v>2188</v>
      </c>
      <c r="E2447" s="155" t="s">
        <v>1571</v>
      </c>
      <c r="F2447" s="155"/>
      <c r="G2447" s="21" t="s">
        <v>20</v>
      </c>
      <c r="H2447" s="37">
        <v>13.5</v>
      </c>
      <c r="I2447" s="38">
        <v>35.72</v>
      </c>
      <c r="J2447" s="38">
        <v>482.22</v>
      </c>
    </row>
    <row r="2448" spans="1:10" ht="51.95" customHeight="1" x14ac:dyDescent="0.2">
      <c r="A2448" s="20" t="s">
        <v>1627</v>
      </c>
      <c r="B2448" s="19" t="s">
        <v>1848</v>
      </c>
      <c r="C2448" s="20" t="s">
        <v>18</v>
      </c>
      <c r="D2448" s="20" t="s">
        <v>1849</v>
      </c>
      <c r="E2448" s="155" t="s">
        <v>1583</v>
      </c>
      <c r="F2448" s="155"/>
      <c r="G2448" s="21" t="s">
        <v>20</v>
      </c>
      <c r="H2448" s="37">
        <v>13.5</v>
      </c>
      <c r="I2448" s="38">
        <v>6.74</v>
      </c>
      <c r="J2448" s="38">
        <v>90.99</v>
      </c>
    </row>
    <row r="2449" spans="1:10" ht="26.1" customHeight="1" x14ac:dyDescent="0.2">
      <c r="A2449" s="20" t="s">
        <v>1627</v>
      </c>
      <c r="B2449" s="19" t="s">
        <v>2193</v>
      </c>
      <c r="C2449" s="20" t="s">
        <v>18</v>
      </c>
      <c r="D2449" s="20" t="s">
        <v>2194</v>
      </c>
      <c r="E2449" s="155" t="s">
        <v>1589</v>
      </c>
      <c r="F2449" s="155"/>
      <c r="G2449" s="21" t="s">
        <v>37</v>
      </c>
      <c r="H2449" s="37">
        <v>9</v>
      </c>
      <c r="I2449" s="38">
        <v>20.03</v>
      </c>
      <c r="J2449" s="38">
        <v>180.27</v>
      </c>
    </row>
    <row r="2450" spans="1:10" ht="26.1" customHeight="1" x14ac:dyDescent="0.2">
      <c r="A2450" s="20" t="s">
        <v>1627</v>
      </c>
      <c r="B2450" s="19" t="s">
        <v>1866</v>
      </c>
      <c r="C2450" s="20" t="s">
        <v>1631</v>
      </c>
      <c r="D2450" s="20" t="s">
        <v>1867</v>
      </c>
      <c r="E2450" s="155" t="s">
        <v>1868</v>
      </c>
      <c r="F2450" s="155"/>
      <c r="G2450" s="21" t="s">
        <v>61</v>
      </c>
      <c r="H2450" s="37">
        <v>1</v>
      </c>
      <c r="I2450" s="38">
        <v>57.98</v>
      </c>
      <c r="J2450" s="38">
        <v>57.98</v>
      </c>
    </row>
    <row r="2451" spans="1:10" ht="24" customHeight="1" x14ac:dyDescent="0.2">
      <c r="A2451" s="20" t="s">
        <v>1627</v>
      </c>
      <c r="B2451" s="19" t="s">
        <v>2195</v>
      </c>
      <c r="C2451" s="20" t="s">
        <v>1631</v>
      </c>
      <c r="D2451" s="20" t="s">
        <v>2196</v>
      </c>
      <c r="E2451" s="155" t="s">
        <v>2197</v>
      </c>
      <c r="F2451" s="155"/>
      <c r="G2451" s="21" t="s">
        <v>20</v>
      </c>
      <c r="H2451" s="37">
        <v>4.5</v>
      </c>
      <c r="I2451" s="38">
        <v>27.71</v>
      </c>
      <c r="J2451" s="38">
        <v>124.69</v>
      </c>
    </row>
    <row r="2452" spans="1:10" ht="51.95" customHeight="1" x14ac:dyDescent="0.2">
      <c r="A2452" s="20" t="s">
        <v>1627</v>
      </c>
      <c r="B2452" s="19" t="s">
        <v>2189</v>
      </c>
      <c r="C2452" s="20" t="s">
        <v>18</v>
      </c>
      <c r="D2452" s="20" t="s">
        <v>2190</v>
      </c>
      <c r="E2452" s="155" t="s">
        <v>1555</v>
      </c>
      <c r="F2452" s="155"/>
      <c r="G2452" s="21" t="s">
        <v>20</v>
      </c>
      <c r="H2452" s="37">
        <v>13.5</v>
      </c>
      <c r="I2452" s="38">
        <v>68.84</v>
      </c>
      <c r="J2452" s="38">
        <v>929.34</v>
      </c>
    </row>
    <row r="2453" spans="1:10" ht="24" customHeight="1" x14ac:dyDescent="0.2">
      <c r="A2453" s="20" t="s">
        <v>1627</v>
      </c>
      <c r="B2453" s="19" t="s">
        <v>945</v>
      </c>
      <c r="C2453" s="20" t="s">
        <v>1631</v>
      </c>
      <c r="D2453" s="20" t="s">
        <v>1885</v>
      </c>
      <c r="E2453" s="155" t="s">
        <v>1886</v>
      </c>
      <c r="F2453" s="155"/>
      <c r="G2453" s="21" t="s">
        <v>37</v>
      </c>
      <c r="H2453" s="37">
        <v>13.5</v>
      </c>
      <c r="I2453" s="38">
        <v>18.440000000000001</v>
      </c>
      <c r="J2453" s="38">
        <v>248.94</v>
      </c>
    </row>
    <row r="2454" spans="1:10" ht="39" customHeight="1" x14ac:dyDescent="0.2">
      <c r="A2454" s="20" t="s">
        <v>1627</v>
      </c>
      <c r="B2454" s="19" t="s">
        <v>1759</v>
      </c>
      <c r="C2454" s="20" t="s">
        <v>18</v>
      </c>
      <c r="D2454" s="20" t="s">
        <v>1760</v>
      </c>
      <c r="E2454" s="155" t="s">
        <v>1636</v>
      </c>
      <c r="F2454" s="155"/>
      <c r="G2454" s="21" t="s">
        <v>37</v>
      </c>
      <c r="H2454" s="37">
        <v>0.45</v>
      </c>
      <c r="I2454" s="38">
        <v>619.62</v>
      </c>
      <c r="J2454" s="38">
        <v>278.82</v>
      </c>
    </row>
    <row r="2455" spans="1:10" x14ac:dyDescent="0.2">
      <c r="A2455" s="41"/>
      <c r="B2455" s="41"/>
      <c r="C2455" s="41"/>
      <c r="D2455" s="41"/>
      <c r="E2455" s="41" t="s">
        <v>1692</v>
      </c>
      <c r="F2455" s="46">
        <v>2954.85</v>
      </c>
      <c r="G2455" s="41" t="s">
        <v>1693</v>
      </c>
      <c r="H2455" s="46">
        <v>0</v>
      </c>
      <c r="I2455" s="41" t="s">
        <v>1694</v>
      </c>
      <c r="J2455" s="46">
        <v>2954.85</v>
      </c>
    </row>
    <row r="2456" spans="1:10" ht="15" thickBot="1" x14ac:dyDescent="0.25">
      <c r="A2456" s="41"/>
      <c r="B2456" s="41"/>
      <c r="C2456" s="41"/>
      <c r="D2456" s="41"/>
      <c r="E2456" s="41" t="s">
        <v>1695</v>
      </c>
      <c r="F2456" s="46">
        <v>2626.43</v>
      </c>
      <c r="G2456" s="41"/>
      <c r="H2456" s="152" t="s">
        <v>1696</v>
      </c>
      <c r="I2456" s="152"/>
      <c r="J2456" s="46">
        <v>12759.3</v>
      </c>
    </row>
    <row r="2457" spans="1:10" ht="0.95" customHeight="1" thickTop="1" x14ac:dyDescent="0.2">
      <c r="A2457" s="42"/>
      <c r="B2457" s="42"/>
      <c r="C2457" s="42"/>
      <c r="D2457" s="42"/>
      <c r="E2457" s="42"/>
      <c r="F2457" s="42"/>
      <c r="G2457" s="42"/>
      <c r="H2457" s="42"/>
      <c r="I2457" s="42"/>
      <c r="J2457" s="42"/>
    </row>
    <row r="2458" spans="1:10" ht="18" customHeight="1" x14ac:dyDescent="0.2">
      <c r="A2458" s="17" t="s">
        <v>1355</v>
      </c>
      <c r="B2458" s="16" t="s">
        <v>3</v>
      </c>
      <c r="C2458" s="17" t="s">
        <v>4</v>
      </c>
      <c r="D2458" s="17" t="s">
        <v>5</v>
      </c>
      <c r="E2458" s="151" t="s">
        <v>1547</v>
      </c>
      <c r="F2458" s="151"/>
      <c r="G2458" s="18" t="s">
        <v>6</v>
      </c>
      <c r="H2458" s="16" t="s">
        <v>7</v>
      </c>
      <c r="I2458" s="16" t="s">
        <v>8</v>
      </c>
      <c r="J2458" s="16" t="s">
        <v>10</v>
      </c>
    </row>
    <row r="2459" spans="1:10" ht="39" customHeight="1" x14ac:dyDescent="0.2">
      <c r="A2459" s="32" t="s">
        <v>1626</v>
      </c>
      <c r="B2459" s="33" t="s">
        <v>1356</v>
      </c>
      <c r="C2459" s="32" t="s">
        <v>23</v>
      </c>
      <c r="D2459" s="32" t="s">
        <v>1357</v>
      </c>
      <c r="E2459" s="154" t="s">
        <v>1561</v>
      </c>
      <c r="F2459" s="154"/>
      <c r="G2459" s="34" t="s">
        <v>29</v>
      </c>
      <c r="H2459" s="35">
        <v>1</v>
      </c>
      <c r="I2459" s="36">
        <v>11.39</v>
      </c>
      <c r="J2459" s="36">
        <v>11.39</v>
      </c>
    </row>
    <row r="2460" spans="1:10" ht="24" customHeight="1" x14ac:dyDescent="0.2">
      <c r="A2460" s="20" t="s">
        <v>1627</v>
      </c>
      <c r="B2460" s="19" t="s">
        <v>1708</v>
      </c>
      <c r="C2460" s="20" t="s">
        <v>18</v>
      </c>
      <c r="D2460" s="20" t="s">
        <v>1709</v>
      </c>
      <c r="E2460" s="155" t="s">
        <v>1639</v>
      </c>
      <c r="F2460" s="155"/>
      <c r="G2460" s="21" t="s">
        <v>1640</v>
      </c>
      <c r="H2460" s="37">
        <v>0.14899999999999999</v>
      </c>
      <c r="I2460" s="38">
        <v>29.64</v>
      </c>
      <c r="J2460" s="38">
        <v>4.41</v>
      </c>
    </row>
    <row r="2461" spans="1:10" ht="26.1" customHeight="1" x14ac:dyDescent="0.2">
      <c r="A2461" s="20" t="s">
        <v>1627</v>
      </c>
      <c r="B2461" s="19" t="s">
        <v>1940</v>
      </c>
      <c r="C2461" s="20" t="s">
        <v>18</v>
      </c>
      <c r="D2461" s="20" t="s">
        <v>1941</v>
      </c>
      <c r="E2461" s="155" t="s">
        <v>1639</v>
      </c>
      <c r="F2461" s="155"/>
      <c r="G2461" s="21" t="s">
        <v>1640</v>
      </c>
      <c r="H2461" s="37">
        <v>0.14899999999999999</v>
      </c>
      <c r="I2461" s="38">
        <v>21.05</v>
      </c>
      <c r="J2461" s="38">
        <v>3.13</v>
      </c>
    </row>
    <row r="2462" spans="1:10" ht="26.1" customHeight="1" x14ac:dyDescent="0.2">
      <c r="A2462" s="23" t="s">
        <v>1676</v>
      </c>
      <c r="B2462" s="22" t="s">
        <v>2200</v>
      </c>
      <c r="C2462" s="23" t="s">
        <v>18</v>
      </c>
      <c r="D2462" s="23" t="s">
        <v>2201</v>
      </c>
      <c r="E2462" s="153" t="s">
        <v>1679</v>
      </c>
      <c r="F2462" s="153"/>
      <c r="G2462" s="24" t="s">
        <v>29</v>
      </c>
      <c r="H2462" s="39">
        <v>1.0169999999999999</v>
      </c>
      <c r="I2462" s="40">
        <v>3.79</v>
      </c>
      <c r="J2462" s="40">
        <v>3.85</v>
      </c>
    </row>
    <row r="2463" spans="1:10" x14ac:dyDescent="0.2">
      <c r="A2463" s="41"/>
      <c r="B2463" s="41"/>
      <c r="C2463" s="41"/>
      <c r="D2463" s="41"/>
      <c r="E2463" s="41" t="s">
        <v>1692</v>
      </c>
      <c r="F2463" s="46">
        <v>5.72</v>
      </c>
      <c r="G2463" s="41" t="s">
        <v>1693</v>
      </c>
      <c r="H2463" s="46">
        <v>0</v>
      </c>
      <c r="I2463" s="41" t="s">
        <v>1694</v>
      </c>
      <c r="J2463" s="46">
        <v>5.72</v>
      </c>
    </row>
    <row r="2464" spans="1:10" ht="15" thickBot="1" x14ac:dyDescent="0.25">
      <c r="A2464" s="41"/>
      <c r="B2464" s="41"/>
      <c r="C2464" s="41"/>
      <c r="D2464" s="41"/>
      <c r="E2464" s="41" t="s">
        <v>1695</v>
      </c>
      <c r="F2464" s="46">
        <v>2.95</v>
      </c>
      <c r="G2464" s="41"/>
      <c r="H2464" s="152" t="s">
        <v>1696</v>
      </c>
      <c r="I2464" s="152"/>
      <c r="J2464" s="46">
        <v>14.34</v>
      </c>
    </row>
    <row r="2465" spans="1:10" ht="0.95" customHeight="1" thickTop="1" x14ac:dyDescent="0.2">
      <c r="A2465" s="42"/>
      <c r="B2465" s="42"/>
      <c r="C2465" s="42"/>
      <c r="D2465" s="42"/>
      <c r="E2465" s="42"/>
      <c r="F2465" s="42"/>
      <c r="G2465" s="42"/>
      <c r="H2465" s="42"/>
      <c r="I2465" s="42"/>
      <c r="J2465" s="42"/>
    </row>
    <row r="2466" spans="1:10" ht="18" customHeight="1" x14ac:dyDescent="0.2">
      <c r="A2466" s="17" t="s">
        <v>1382</v>
      </c>
      <c r="B2466" s="16" t="s">
        <v>3</v>
      </c>
      <c r="C2466" s="17" t="s">
        <v>4</v>
      </c>
      <c r="D2466" s="17" t="s">
        <v>5</v>
      </c>
      <c r="E2466" s="151" t="s">
        <v>1547</v>
      </c>
      <c r="F2466" s="151"/>
      <c r="G2466" s="18" t="s">
        <v>6</v>
      </c>
      <c r="H2466" s="16" t="s">
        <v>7</v>
      </c>
      <c r="I2466" s="16" t="s">
        <v>8</v>
      </c>
      <c r="J2466" s="16" t="s">
        <v>10</v>
      </c>
    </row>
    <row r="2467" spans="1:10" ht="51.95" customHeight="1" x14ac:dyDescent="0.2">
      <c r="A2467" s="32" t="s">
        <v>1626</v>
      </c>
      <c r="B2467" s="33" t="s">
        <v>1383</v>
      </c>
      <c r="C2467" s="32" t="s">
        <v>23</v>
      </c>
      <c r="D2467" s="32" t="s">
        <v>1384</v>
      </c>
      <c r="E2467" s="154" t="s">
        <v>1579</v>
      </c>
      <c r="F2467" s="154"/>
      <c r="G2467" s="34" t="s">
        <v>25</v>
      </c>
      <c r="H2467" s="35">
        <v>1</v>
      </c>
      <c r="I2467" s="36">
        <v>2990.18</v>
      </c>
      <c r="J2467" s="36">
        <v>2990.18</v>
      </c>
    </row>
    <row r="2468" spans="1:10" ht="24" customHeight="1" x14ac:dyDescent="0.2">
      <c r="A2468" s="20" t="s">
        <v>1627</v>
      </c>
      <c r="B2468" s="19" t="s">
        <v>1708</v>
      </c>
      <c r="C2468" s="20" t="s">
        <v>18</v>
      </c>
      <c r="D2468" s="20" t="s">
        <v>1709</v>
      </c>
      <c r="E2468" s="155" t="s">
        <v>1639</v>
      </c>
      <c r="F2468" s="155"/>
      <c r="G2468" s="21" t="s">
        <v>1640</v>
      </c>
      <c r="H2468" s="37">
        <v>2.0396999999999998</v>
      </c>
      <c r="I2468" s="38">
        <v>29.64</v>
      </c>
      <c r="J2468" s="38">
        <v>60.45</v>
      </c>
    </row>
    <row r="2469" spans="1:10" ht="26.1" customHeight="1" x14ac:dyDescent="0.2">
      <c r="A2469" s="20" t="s">
        <v>1627</v>
      </c>
      <c r="B2469" s="19" t="s">
        <v>1940</v>
      </c>
      <c r="C2469" s="20" t="s">
        <v>18</v>
      </c>
      <c r="D2469" s="20" t="s">
        <v>1941</v>
      </c>
      <c r="E2469" s="155" t="s">
        <v>1639</v>
      </c>
      <c r="F2469" s="155"/>
      <c r="G2469" s="21" t="s">
        <v>1640</v>
      </c>
      <c r="H2469" s="37">
        <v>2.0396999999999998</v>
      </c>
      <c r="I2469" s="38">
        <v>21.05</v>
      </c>
      <c r="J2469" s="38">
        <v>42.93</v>
      </c>
    </row>
    <row r="2470" spans="1:10" ht="51.95" customHeight="1" x14ac:dyDescent="0.2">
      <c r="A2470" s="20" t="s">
        <v>1627</v>
      </c>
      <c r="B2470" s="19" t="s">
        <v>1938</v>
      </c>
      <c r="C2470" s="20" t="s">
        <v>18</v>
      </c>
      <c r="D2470" s="20" t="s">
        <v>1939</v>
      </c>
      <c r="E2470" s="155" t="s">
        <v>1578</v>
      </c>
      <c r="F2470" s="155"/>
      <c r="G2470" s="21" t="s">
        <v>37</v>
      </c>
      <c r="H2470" s="37">
        <v>1.9400000000000001E-2</v>
      </c>
      <c r="I2470" s="38">
        <v>680.23</v>
      </c>
      <c r="J2470" s="38">
        <v>13.19</v>
      </c>
    </row>
    <row r="2471" spans="1:10" ht="39" customHeight="1" x14ac:dyDescent="0.2">
      <c r="A2471" s="23" t="s">
        <v>1676</v>
      </c>
      <c r="B2471" s="22" t="s">
        <v>2202</v>
      </c>
      <c r="C2471" s="23" t="s">
        <v>18</v>
      </c>
      <c r="D2471" s="23" t="s">
        <v>2203</v>
      </c>
      <c r="E2471" s="153" t="s">
        <v>1679</v>
      </c>
      <c r="F2471" s="153"/>
      <c r="G2471" s="24" t="s">
        <v>25</v>
      </c>
      <c r="H2471" s="39">
        <v>1.8</v>
      </c>
      <c r="I2471" s="40">
        <v>1596.45</v>
      </c>
      <c r="J2471" s="40">
        <v>2873.61</v>
      </c>
    </row>
    <row r="2472" spans="1:10" x14ac:dyDescent="0.2">
      <c r="A2472" s="41"/>
      <c r="B2472" s="41"/>
      <c r="C2472" s="41"/>
      <c r="D2472" s="41"/>
      <c r="E2472" s="41" t="s">
        <v>1692</v>
      </c>
      <c r="F2472" s="46">
        <v>81.53</v>
      </c>
      <c r="G2472" s="41" t="s">
        <v>1693</v>
      </c>
      <c r="H2472" s="46">
        <v>0</v>
      </c>
      <c r="I2472" s="41" t="s">
        <v>1694</v>
      </c>
      <c r="J2472" s="46">
        <v>81.53</v>
      </c>
    </row>
    <row r="2473" spans="1:10" ht="15" thickBot="1" x14ac:dyDescent="0.25">
      <c r="A2473" s="41"/>
      <c r="B2473" s="41"/>
      <c r="C2473" s="41"/>
      <c r="D2473" s="41"/>
      <c r="E2473" s="41" t="s">
        <v>1695</v>
      </c>
      <c r="F2473" s="46">
        <v>775.05</v>
      </c>
      <c r="G2473" s="41"/>
      <c r="H2473" s="152" t="s">
        <v>1696</v>
      </c>
      <c r="I2473" s="152"/>
      <c r="J2473" s="46">
        <v>3765.23</v>
      </c>
    </row>
    <row r="2474" spans="1:10" ht="0.95" customHeight="1" thickTop="1" x14ac:dyDescent="0.2">
      <c r="A2474" s="42"/>
      <c r="B2474" s="42"/>
      <c r="C2474" s="42"/>
      <c r="D2474" s="42"/>
      <c r="E2474" s="42"/>
      <c r="F2474" s="42"/>
      <c r="G2474" s="42"/>
      <c r="H2474" s="42"/>
      <c r="I2474" s="42"/>
      <c r="J2474" s="42"/>
    </row>
    <row r="2475" spans="1:10" ht="18" customHeight="1" x14ac:dyDescent="0.2">
      <c r="A2475" s="17" t="s">
        <v>1385</v>
      </c>
      <c r="B2475" s="16" t="s">
        <v>3</v>
      </c>
      <c r="C2475" s="17" t="s">
        <v>4</v>
      </c>
      <c r="D2475" s="17" t="s">
        <v>5</v>
      </c>
      <c r="E2475" s="151" t="s">
        <v>1547</v>
      </c>
      <c r="F2475" s="151"/>
      <c r="G2475" s="18" t="s">
        <v>6</v>
      </c>
      <c r="H2475" s="16" t="s">
        <v>7</v>
      </c>
      <c r="I2475" s="16" t="s">
        <v>8</v>
      </c>
      <c r="J2475" s="16" t="s">
        <v>10</v>
      </c>
    </row>
    <row r="2476" spans="1:10" ht="26.1" customHeight="1" x14ac:dyDescent="0.2">
      <c r="A2476" s="32" t="s">
        <v>1626</v>
      </c>
      <c r="B2476" s="33" t="s">
        <v>1386</v>
      </c>
      <c r="C2476" s="32" t="s">
        <v>23</v>
      </c>
      <c r="D2476" s="32" t="s">
        <v>1387</v>
      </c>
      <c r="E2476" s="154">
        <v>64</v>
      </c>
      <c r="F2476" s="154"/>
      <c r="G2476" s="34" t="s">
        <v>25</v>
      </c>
      <c r="H2476" s="35">
        <v>1</v>
      </c>
      <c r="I2476" s="36">
        <v>180.84</v>
      </c>
      <c r="J2476" s="36">
        <v>180.84</v>
      </c>
    </row>
    <row r="2477" spans="1:10" ht="24" customHeight="1" x14ac:dyDescent="0.2">
      <c r="A2477" s="23" t="s">
        <v>1676</v>
      </c>
      <c r="B2477" s="22" t="s">
        <v>2204</v>
      </c>
      <c r="C2477" s="23" t="s">
        <v>18</v>
      </c>
      <c r="D2477" s="23" t="s">
        <v>2205</v>
      </c>
      <c r="E2477" s="153" t="s">
        <v>1789</v>
      </c>
      <c r="F2477" s="153"/>
      <c r="G2477" s="24" t="s">
        <v>1640</v>
      </c>
      <c r="H2477" s="39">
        <v>0.5</v>
      </c>
      <c r="I2477" s="40">
        <v>14.43</v>
      </c>
      <c r="J2477" s="40">
        <v>7.21</v>
      </c>
    </row>
    <row r="2478" spans="1:10" ht="24" customHeight="1" x14ac:dyDescent="0.2">
      <c r="A2478" s="23" t="s">
        <v>1676</v>
      </c>
      <c r="B2478" s="22" t="s">
        <v>2206</v>
      </c>
      <c r="C2478" s="23" t="s">
        <v>18</v>
      </c>
      <c r="D2478" s="23" t="s">
        <v>2207</v>
      </c>
      <c r="E2478" s="153" t="s">
        <v>1789</v>
      </c>
      <c r="F2478" s="153"/>
      <c r="G2478" s="24" t="s">
        <v>1640</v>
      </c>
      <c r="H2478" s="39">
        <v>0.5</v>
      </c>
      <c r="I2478" s="40">
        <v>22.71</v>
      </c>
      <c r="J2478" s="40">
        <v>11.35</v>
      </c>
    </row>
    <row r="2479" spans="1:10" ht="26.1" customHeight="1" x14ac:dyDescent="0.2">
      <c r="A2479" s="23" t="s">
        <v>1676</v>
      </c>
      <c r="B2479" s="22" t="s">
        <v>2208</v>
      </c>
      <c r="C2479" s="23" t="s">
        <v>18</v>
      </c>
      <c r="D2479" s="23" t="s">
        <v>2209</v>
      </c>
      <c r="E2479" s="153" t="s">
        <v>1679</v>
      </c>
      <c r="F2479" s="153"/>
      <c r="G2479" s="24" t="s">
        <v>25</v>
      </c>
      <c r="H2479" s="39">
        <v>1</v>
      </c>
      <c r="I2479" s="40">
        <v>162.28</v>
      </c>
      <c r="J2479" s="40">
        <v>162.28</v>
      </c>
    </row>
    <row r="2480" spans="1:10" x14ac:dyDescent="0.2">
      <c r="A2480" s="41"/>
      <c r="B2480" s="41"/>
      <c r="C2480" s="41"/>
      <c r="D2480" s="41"/>
      <c r="E2480" s="41" t="s">
        <v>1692</v>
      </c>
      <c r="F2480" s="46">
        <v>18.559999999999999</v>
      </c>
      <c r="G2480" s="41" t="s">
        <v>1693</v>
      </c>
      <c r="H2480" s="46">
        <v>0</v>
      </c>
      <c r="I2480" s="41" t="s">
        <v>1694</v>
      </c>
      <c r="J2480" s="46">
        <v>18.559999999999999</v>
      </c>
    </row>
    <row r="2481" spans="1:10" ht="15" thickBot="1" x14ac:dyDescent="0.25">
      <c r="A2481" s="41"/>
      <c r="B2481" s="41"/>
      <c r="C2481" s="41"/>
      <c r="D2481" s="41"/>
      <c r="E2481" s="41" t="s">
        <v>1695</v>
      </c>
      <c r="F2481" s="46">
        <v>46.87</v>
      </c>
      <c r="G2481" s="41"/>
      <c r="H2481" s="152" t="s">
        <v>1696</v>
      </c>
      <c r="I2481" s="152"/>
      <c r="J2481" s="46">
        <v>227.71</v>
      </c>
    </row>
    <row r="2482" spans="1:10" ht="0.95" customHeight="1" thickTop="1" x14ac:dyDescent="0.2">
      <c r="A2482" s="42"/>
      <c r="B2482" s="42"/>
      <c r="C2482" s="42"/>
      <c r="D2482" s="42"/>
      <c r="E2482" s="42"/>
      <c r="F2482" s="42"/>
      <c r="G2482" s="42"/>
      <c r="H2482" s="42"/>
      <c r="I2482" s="42"/>
      <c r="J2482" s="42"/>
    </row>
    <row r="2483" spans="1:10" ht="18" customHeight="1" x14ac:dyDescent="0.2">
      <c r="A2483" s="17" t="s">
        <v>1388</v>
      </c>
      <c r="B2483" s="16" t="s">
        <v>3</v>
      </c>
      <c r="C2483" s="17" t="s">
        <v>4</v>
      </c>
      <c r="D2483" s="17" t="s">
        <v>5</v>
      </c>
      <c r="E2483" s="151" t="s">
        <v>1547</v>
      </c>
      <c r="F2483" s="151"/>
      <c r="G2483" s="18" t="s">
        <v>6</v>
      </c>
      <c r="H2483" s="16" t="s">
        <v>7</v>
      </c>
      <c r="I2483" s="16" t="s">
        <v>8</v>
      </c>
      <c r="J2483" s="16" t="s">
        <v>10</v>
      </c>
    </row>
    <row r="2484" spans="1:10" ht="26.1" customHeight="1" x14ac:dyDescent="0.2">
      <c r="A2484" s="32" t="s">
        <v>1626</v>
      </c>
      <c r="B2484" s="33" t="s">
        <v>1389</v>
      </c>
      <c r="C2484" s="32" t="s">
        <v>23</v>
      </c>
      <c r="D2484" s="32" t="s">
        <v>1390</v>
      </c>
      <c r="E2484" s="154">
        <v>64</v>
      </c>
      <c r="F2484" s="154"/>
      <c r="G2484" s="34" t="s">
        <v>25</v>
      </c>
      <c r="H2484" s="35">
        <v>1</v>
      </c>
      <c r="I2484" s="36">
        <v>229.37</v>
      </c>
      <c r="J2484" s="36">
        <v>229.37</v>
      </c>
    </row>
    <row r="2485" spans="1:10" ht="24" customHeight="1" x14ac:dyDescent="0.2">
      <c r="A2485" s="23" t="s">
        <v>1676</v>
      </c>
      <c r="B2485" s="22" t="s">
        <v>2206</v>
      </c>
      <c r="C2485" s="23" t="s">
        <v>18</v>
      </c>
      <c r="D2485" s="23" t="s">
        <v>2207</v>
      </c>
      <c r="E2485" s="153" t="s">
        <v>1789</v>
      </c>
      <c r="F2485" s="153"/>
      <c r="G2485" s="24" t="s">
        <v>1640</v>
      </c>
      <c r="H2485" s="39">
        <v>0.5</v>
      </c>
      <c r="I2485" s="40">
        <v>22.71</v>
      </c>
      <c r="J2485" s="40">
        <v>11.35</v>
      </c>
    </row>
    <row r="2486" spans="1:10" ht="24" customHeight="1" x14ac:dyDescent="0.2">
      <c r="A2486" s="23" t="s">
        <v>1676</v>
      </c>
      <c r="B2486" s="22" t="s">
        <v>2204</v>
      </c>
      <c r="C2486" s="23" t="s">
        <v>18</v>
      </c>
      <c r="D2486" s="23" t="s">
        <v>2205</v>
      </c>
      <c r="E2486" s="153" t="s">
        <v>1789</v>
      </c>
      <c r="F2486" s="153"/>
      <c r="G2486" s="24" t="s">
        <v>1640</v>
      </c>
      <c r="H2486" s="39">
        <v>0.5</v>
      </c>
      <c r="I2486" s="40">
        <v>14.43</v>
      </c>
      <c r="J2486" s="40">
        <v>7.21</v>
      </c>
    </row>
    <row r="2487" spans="1:10" ht="26.1" customHeight="1" x14ac:dyDescent="0.2">
      <c r="A2487" s="23" t="s">
        <v>1676</v>
      </c>
      <c r="B2487" s="22" t="s">
        <v>2210</v>
      </c>
      <c r="C2487" s="23" t="s">
        <v>18</v>
      </c>
      <c r="D2487" s="23" t="s">
        <v>2211</v>
      </c>
      <c r="E2487" s="153" t="s">
        <v>1679</v>
      </c>
      <c r="F2487" s="153"/>
      <c r="G2487" s="24" t="s">
        <v>25</v>
      </c>
      <c r="H2487" s="39">
        <v>1</v>
      </c>
      <c r="I2487" s="40">
        <v>210.81</v>
      </c>
      <c r="J2487" s="40">
        <v>210.81</v>
      </c>
    </row>
    <row r="2488" spans="1:10" x14ac:dyDescent="0.2">
      <c r="A2488" s="41"/>
      <c r="B2488" s="41"/>
      <c r="C2488" s="41"/>
      <c r="D2488" s="41"/>
      <c r="E2488" s="41" t="s">
        <v>1692</v>
      </c>
      <c r="F2488" s="46">
        <v>18.559999999999999</v>
      </c>
      <c r="G2488" s="41" t="s">
        <v>1693</v>
      </c>
      <c r="H2488" s="46">
        <v>0</v>
      </c>
      <c r="I2488" s="41" t="s">
        <v>1694</v>
      </c>
      <c r="J2488" s="46">
        <v>18.559999999999999</v>
      </c>
    </row>
    <row r="2489" spans="1:10" ht="15" thickBot="1" x14ac:dyDescent="0.25">
      <c r="A2489" s="41"/>
      <c r="B2489" s="41"/>
      <c r="C2489" s="41"/>
      <c r="D2489" s="41"/>
      <c r="E2489" s="41" t="s">
        <v>1695</v>
      </c>
      <c r="F2489" s="46">
        <v>59.45</v>
      </c>
      <c r="G2489" s="41"/>
      <c r="H2489" s="152" t="s">
        <v>1696</v>
      </c>
      <c r="I2489" s="152"/>
      <c r="J2489" s="46">
        <v>288.82</v>
      </c>
    </row>
    <row r="2490" spans="1:10" ht="0.95" customHeight="1" thickTop="1" x14ac:dyDescent="0.2">
      <c r="A2490" s="42"/>
      <c r="B2490" s="42"/>
      <c r="C2490" s="42"/>
      <c r="D2490" s="42"/>
      <c r="E2490" s="42"/>
      <c r="F2490" s="42"/>
      <c r="G2490" s="42"/>
      <c r="H2490" s="42"/>
      <c r="I2490" s="42"/>
      <c r="J2490" s="42"/>
    </row>
    <row r="2491" spans="1:10" ht="18" customHeight="1" x14ac:dyDescent="0.2">
      <c r="A2491" s="17" t="s">
        <v>1392</v>
      </c>
      <c r="B2491" s="16" t="s">
        <v>3</v>
      </c>
      <c r="C2491" s="17" t="s">
        <v>4</v>
      </c>
      <c r="D2491" s="17" t="s">
        <v>5</v>
      </c>
      <c r="E2491" s="151" t="s">
        <v>1547</v>
      </c>
      <c r="F2491" s="151"/>
      <c r="G2491" s="18" t="s">
        <v>6</v>
      </c>
      <c r="H2491" s="16" t="s">
        <v>7</v>
      </c>
      <c r="I2491" s="16" t="s">
        <v>8</v>
      </c>
      <c r="J2491" s="16" t="s">
        <v>10</v>
      </c>
    </row>
    <row r="2492" spans="1:10" ht="26.1" customHeight="1" x14ac:dyDescent="0.2">
      <c r="A2492" s="32" t="s">
        <v>1626</v>
      </c>
      <c r="B2492" s="33" t="s">
        <v>1393</v>
      </c>
      <c r="C2492" s="32" t="s">
        <v>23</v>
      </c>
      <c r="D2492" s="32" t="s">
        <v>1394</v>
      </c>
      <c r="E2492" s="154" t="s">
        <v>1556</v>
      </c>
      <c r="F2492" s="154"/>
      <c r="G2492" s="34" t="s">
        <v>25</v>
      </c>
      <c r="H2492" s="35">
        <v>1</v>
      </c>
      <c r="I2492" s="36">
        <v>51.6</v>
      </c>
      <c r="J2492" s="36">
        <v>51.6</v>
      </c>
    </row>
    <row r="2493" spans="1:10" ht="24" customHeight="1" x14ac:dyDescent="0.2">
      <c r="A2493" s="20" t="s">
        <v>1627</v>
      </c>
      <c r="B2493" s="19" t="s">
        <v>1713</v>
      </c>
      <c r="C2493" s="20" t="s">
        <v>18</v>
      </c>
      <c r="D2493" s="20" t="s">
        <v>1714</v>
      </c>
      <c r="E2493" s="155" t="s">
        <v>1639</v>
      </c>
      <c r="F2493" s="155"/>
      <c r="G2493" s="21" t="s">
        <v>1640</v>
      </c>
      <c r="H2493" s="37">
        <v>0.5</v>
      </c>
      <c r="I2493" s="38">
        <v>24.41</v>
      </c>
      <c r="J2493" s="38">
        <v>12.2</v>
      </c>
    </row>
    <row r="2494" spans="1:10" ht="39" customHeight="1" x14ac:dyDescent="0.2">
      <c r="A2494" s="23" t="s">
        <v>1676</v>
      </c>
      <c r="B2494" s="22" t="s">
        <v>2212</v>
      </c>
      <c r="C2494" s="23" t="s">
        <v>18</v>
      </c>
      <c r="D2494" s="23" t="s">
        <v>2213</v>
      </c>
      <c r="E2494" s="153" t="s">
        <v>1679</v>
      </c>
      <c r="F2494" s="153"/>
      <c r="G2494" s="24" t="s">
        <v>25</v>
      </c>
      <c r="H2494" s="39">
        <v>0.5</v>
      </c>
      <c r="I2494" s="40">
        <v>78.81</v>
      </c>
      <c r="J2494" s="40">
        <v>39.4</v>
      </c>
    </row>
    <row r="2495" spans="1:10" x14ac:dyDescent="0.2">
      <c r="A2495" s="41"/>
      <c r="B2495" s="41"/>
      <c r="C2495" s="41"/>
      <c r="D2495" s="41"/>
      <c r="E2495" s="41" t="s">
        <v>1692</v>
      </c>
      <c r="F2495" s="46">
        <v>9.17</v>
      </c>
      <c r="G2495" s="41" t="s">
        <v>1693</v>
      </c>
      <c r="H2495" s="46">
        <v>0</v>
      </c>
      <c r="I2495" s="41" t="s">
        <v>1694</v>
      </c>
      <c r="J2495" s="46">
        <v>9.17</v>
      </c>
    </row>
    <row r="2496" spans="1:10" ht="15" thickBot="1" x14ac:dyDescent="0.25">
      <c r="A2496" s="41"/>
      <c r="B2496" s="41"/>
      <c r="C2496" s="41"/>
      <c r="D2496" s="41"/>
      <c r="E2496" s="41" t="s">
        <v>1695</v>
      </c>
      <c r="F2496" s="46">
        <v>13.37</v>
      </c>
      <c r="G2496" s="41"/>
      <c r="H2496" s="152" t="s">
        <v>1696</v>
      </c>
      <c r="I2496" s="152"/>
      <c r="J2496" s="46">
        <v>64.97</v>
      </c>
    </row>
    <row r="2497" spans="1:10" ht="0.95" customHeight="1" thickTop="1" x14ac:dyDescent="0.2">
      <c r="A2497" s="42"/>
      <c r="B2497" s="42"/>
      <c r="C2497" s="42"/>
      <c r="D2497" s="42"/>
      <c r="E2497" s="42"/>
      <c r="F2497" s="42"/>
      <c r="G2497" s="42"/>
      <c r="H2497" s="42"/>
      <c r="I2497" s="42"/>
      <c r="J2497" s="42"/>
    </row>
    <row r="2498" spans="1:10" ht="18" customHeight="1" x14ac:dyDescent="0.2">
      <c r="A2498" s="17" t="s">
        <v>1395</v>
      </c>
      <c r="B2498" s="16" t="s">
        <v>3</v>
      </c>
      <c r="C2498" s="17" t="s">
        <v>4</v>
      </c>
      <c r="D2498" s="17" t="s">
        <v>5</v>
      </c>
      <c r="E2498" s="151" t="s">
        <v>1547</v>
      </c>
      <c r="F2498" s="151"/>
      <c r="G2498" s="18" t="s">
        <v>6</v>
      </c>
      <c r="H2498" s="16" t="s">
        <v>7</v>
      </c>
      <c r="I2498" s="16" t="s">
        <v>8</v>
      </c>
      <c r="J2498" s="16" t="s">
        <v>10</v>
      </c>
    </row>
    <row r="2499" spans="1:10" ht="26.1" customHeight="1" x14ac:dyDescent="0.2">
      <c r="A2499" s="32" t="s">
        <v>1626</v>
      </c>
      <c r="B2499" s="33" t="s">
        <v>1396</v>
      </c>
      <c r="C2499" s="32" t="s">
        <v>23</v>
      </c>
      <c r="D2499" s="32" t="s">
        <v>1397</v>
      </c>
      <c r="E2499" s="154">
        <v>59</v>
      </c>
      <c r="F2499" s="154"/>
      <c r="G2499" s="34" t="s">
        <v>25</v>
      </c>
      <c r="H2499" s="35">
        <v>1</v>
      </c>
      <c r="I2499" s="36">
        <v>12.09</v>
      </c>
      <c r="J2499" s="36">
        <v>12.09</v>
      </c>
    </row>
    <row r="2500" spans="1:10" ht="24" customHeight="1" x14ac:dyDescent="0.2">
      <c r="A2500" s="23" t="s">
        <v>1676</v>
      </c>
      <c r="B2500" s="22" t="s">
        <v>2206</v>
      </c>
      <c r="C2500" s="23" t="s">
        <v>18</v>
      </c>
      <c r="D2500" s="23" t="s">
        <v>2207</v>
      </c>
      <c r="E2500" s="153" t="s">
        <v>1789</v>
      </c>
      <c r="F2500" s="153"/>
      <c r="G2500" s="24" t="s">
        <v>1640</v>
      </c>
      <c r="H2500" s="39">
        <v>0.19800000000000001</v>
      </c>
      <c r="I2500" s="40">
        <v>22.71</v>
      </c>
      <c r="J2500" s="40">
        <v>4.49</v>
      </c>
    </row>
    <row r="2501" spans="1:10" ht="24" customHeight="1" x14ac:dyDescent="0.2">
      <c r="A2501" s="23" t="s">
        <v>1676</v>
      </c>
      <c r="B2501" s="22" t="s">
        <v>2204</v>
      </c>
      <c r="C2501" s="23" t="s">
        <v>18</v>
      </c>
      <c r="D2501" s="23" t="s">
        <v>2205</v>
      </c>
      <c r="E2501" s="153" t="s">
        <v>1789</v>
      </c>
      <c r="F2501" s="153"/>
      <c r="G2501" s="24" t="s">
        <v>1640</v>
      </c>
      <c r="H2501" s="39">
        <v>0.19800000000000001</v>
      </c>
      <c r="I2501" s="40">
        <v>14.43</v>
      </c>
      <c r="J2501" s="40">
        <v>2.85</v>
      </c>
    </row>
    <row r="2502" spans="1:10" ht="24" customHeight="1" x14ac:dyDescent="0.2">
      <c r="A2502" s="23" t="s">
        <v>1676</v>
      </c>
      <c r="B2502" s="22" t="s">
        <v>2214</v>
      </c>
      <c r="C2502" s="23" t="s">
        <v>1631</v>
      </c>
      <c r="D2502" s="23" t="s">
        <v>2215</v>
      </c>
      <c r="E2502" s="153" t="s">
        <v>1679</v>
      </c>
      <c r="F2502" s="153"/>
      <c r="G2502" s="24" t="s">
        <v>61</v>
      </c>
      <c r="H2502" s="39">
        <v>1</v>
      </c>
      <c r="I2502" s="40">
        <v>4.75</v>
      </c>
      <c r="J2502" s="40">
        <v>4.75</v>
      </c>
    </row>
    <row r="2503" spans="1:10" x14ac:dyDescent="0.2">
      <c r="A2503" s="41"/>
      <c r="B2503" s="41"/>
      <c r="C2503" s="41"/>
      <c r="D2503" s="41"/>
      <c r="E2503" s="41" t="s">
        <v>1692</v>
      </c>
      <c r="F2503" s="46">
        <v>7.34</v>
      </c>
      <c r="G2503" s="41" t="s">
        <v>1693</v>
      </c>
      <c r="H2503" s="46">
        <v>0</v>
      </c>
      <c r="I2503" s="41" t="s">
        <v>1694</v>
      </c>
      <c r="J2503" s="46">
        <v>7.34</v>
      </c>
    </row>
    <row r="2504" spans="1:10" ht="15" thickBot="1" x14ac:dyDescent="0.25">
      <c r="A2504" s="41"/>
      <c r="B2504" s="41"/>
      <c r="C2504" s="41"/>
      <c r="D2504" s="41"/>
      <c r="E2504" s="41" t="s">
        <v>1695</v>
      </c>
      <c r="F2504" s="46">
        <v>3.13</v>
      </c>
      <c r="G2504" s="41"/>
      <c r="H2504" s="152" t="s">
        <v>1696</v>
      </c>
      <c r="I2504" s="152"/>
      <c r="J2504" s="46">
        <v>15.22</v>
      </c>
    </row>
    <row r="2505" spans="1:10" ht="0.95" customHeight="1" thickTop="1" x14ac:dyDescent="0.2">
      <c r="A2505" s="42"/>
      <c r="B2505" s="42"/>
      <c r="C2505" s="42"/>
      <c r="D2505" s="42"/>
      <c r="E2505" s="42"/>
      <c r="F2505" s="42"/>
      <c r="G2505" s="42"/>
      <c r="H2505" s="42"/>
      <c r="I2505" s="42"/>
      <c r="J2505" s="42"/>
    </row>
    <row r="2506" spans="1:10" ht="18" customHeight="1" x14ac:dyDescent="0.2">
      <c r="A2506" s="17" t="s">
        <v>1398</v>
      </c>
      <c r="B2506" s="16" t="s">
        <v>3</v>
      </c>
      <c r="C2506" s="17" t="s">
        <v>4</v>
      </c>
      <c r="D2506" s="17" t="s">
        <v>5</v>
      </c>
      <c r="E2506" s="151" t="s">
        <v>1547</v>
      </c>
      <c r="F2506" s="151"/>
      <c r="G2506" s="18" t="s">
        <v>6</v>
      </c>
      <c r="H2506" s="16" t="s">
        <v>7</v>
      </c>
      <c r="I2506" s="16" t="s">
        <v>8</v>
      </c>
      <c r="J2506" s="16" t="s">
        <v>10</v>
      </c>
    </row>
    <row r="2507" spans="1:10" ht="26.1" customHeight="1" x14ac:dyDescent="0.2">
      <c r="A2507" s="32" t="s">
        <v>1626</v>
      </c>
      <c r="B2507" s="33" t="s">
        <v>1399</v>
      </c>
      <c r="C2507" s="32" t="s">
        <v>23</v>
      </c>
      <c r="D2507" s="32" t="s">
        <v>1400</v>
      </c>
      <c r="E2507" s="154">
        <v>62</v>
      </c>
      <c r="F2507" s="154"/>
      <c r="G2507" s="34" t="s">
        <v>25</v>
      </c>
      <c r="H2507" s="35">
        <v>1</v>
      </c>
      <c r="I2507" s="36">
        <v>7.63</v>
      </c>
      <c r="J2507" s="36">
        <v>7.63</v>
      </c>
    </row>
    <row r="2508" spans="1:10" ht="24" customHeight="1" x14ac:dyDescent="0.2">
      <c r="A2508" s="20" t="s">
        <v>1627</v>
      </c>
      <c r="B2508" s="19" t="s">
        <v>1708</v>
      </c>
      <c r="C2508" s="20" t="s">
        <v>18</v>
      </c>
      <c r="D2508" s="20" t="s">
        <v>1709</v>
      </c>
      <c r="E2508" s="155" t="s">
        <v>1639</v>
      </c>
      <c r="F2508" s="155"/>
      <c r="G2508" s="21" t="s">
        <v>1640</v>
      </c>
      <c r="H2508" s="37">
        <v>8.3000000000000004E-2</v>
      </c>
      <c r="I2508" s="38">
        <v>29.64</v>
      </c>
      <c r="J2508" s="38">
        <v>2.46</v>
      </c>
    </row>
    <row r="2509" spans="1:10" ht="26.1" customHeight="1" x14ac:dyDescent="0.2">
      <c r="A2509" s="20" t="s">
        <v>1627</v>
      </c>
      <c r="B2509" s="19" t="s">
        <v>1940</v>
      </c>
      <c r="C2509" s="20" t="s">
        <v>18</v>
      </c>
      <c r="D2509" s="20" t="s">
        <v>1941</v>
      </c>
      <c r="E2509" s="155" t="s">
        <v>1639</v>
      </c>
      <c r="F2509" s="155"/>
      <c r="G2509" s="21" t="s">
        <v>1640</v>
      </c>
      <c r="H2509" s="37">
        <v>8.3000000000000004E-2</v>
      </c>
      <c r="I2509" s="38">
        <v>21.05</v>
      </c>
      <c r="J2509" s="38">
        <v>1.74</v>
      </c>
    </row>
    <row r="2510" spans="1:10" ht="26.1" customHeight="1" x14ac:dyDescent="0.2">
      <c r="A2510" s="23" t="s">
        <v>1676</v>
      </c>
      <c r="B2510" s="22" t="s">
        <v>2216</v>
      </c>
      <c r="C2510" s="23" t="s">
        <v>18</v>
      </c>
      <c r="D2510" s="23" t="s">
        <v>1400</v>
      </c>
      <c r="E2510" s="153" t="s">
        <v>1679</v>
      </c>
      <c r="F2510" s="153"/>
      <c r="G2510" s="24" t="s">
        <v>25</v>
      </c>
      <c r="H2510" s="39">
        <v>1</v>
      </c>
      <c r="I2510" s="40">
        <v>3.43</v>
      </c>
      <c r="J2510" s="40">
        <v>3.43</v>
      </c>
    </row>
    <row r="2511" spans="1:10" x14ac:dyDescent="0.2">
      <c r="A2511" s="41"/>
      <c r="B2511" s="41"/>
      <c r="C2511" s="41"/>
      <c r="D2511" s="41"/>
      <c r="E2511" s="41" t="s">
        <v>1692</v>
      </c>
      <c r="F2511" s="46">
        <v>3.19</v>
      </c>
      <c r="G2511" s="41" t="s">
        <v>1693</v>
      </c>
      <c r="H2511" s="46">
        <v>0</v>
      </c>
      <c r="I2511" s="41" t="s">
        <v>1694</v>
      </c>
      <c r="J2511" s="46">
        <v>3.19</v>
      </c>
    </row>
    <row r="2512" spans="1:10" ht="15" thickBot="1" x14ac:dyDescent="0.25">
      <c r="A2512" s="41"/>
      <c r="B2512" s="41"/>
      <c r="C2512" s="41"/>
      <c r="D2512" s="41"/>
      <c r="E2512" s="41" t="s">
        <v>1695</v>
      </c>
      <c r="F2512" s="46">
        <v>1.97</v>
      </c>
      <c r="G2512" s="41"/>
      <c r="H2512" s="152" t="s">
        <v>1696</v>
      </c>
      <c r="I2512" s="152"/>
      <c r="J2512" s="46">
        <v>9.6</v>
      </c>
    </row>
    <row r="2513" spans="1:10" ht="0.95" customHeight="1" thickTop="1" x14ac:dyDescent="0.2">
      <c r="A2513" s="42"/>
      <c r="B2513" s="42"/>
      <c r="C2513" s="42"/>
      <c r="D2513" s="42"/>
      <c r="E2513" s="42"/>
      <c r="F2513" s="42"/>
      <c r="G2513" s="42"/>
      <c r="H2513" s="42"/>
      <c r="I2513" s="42"/>
      <c r="J2513" s="42"/>
    </row>
    <row r="2514" spans="1:10" ht="18" customHeight="1" x14ac:dyDescent="0.2">
      <c r="A2514" s="17" t="s">
        <v>1401</v>
      </c>
      <c r="B2514" s="16" t="s">
        <v>3</v>
      </c>
      <c r="C2514" s="17" t="s">
        <v>4</v>
      </c>
      <c r="D2514" s="17" t="s">
        <v>5</v>
      </c>
      <c r="E2514" s="151" t="s">
        <v>1547</v>
      </c>
      <c r="F2514" s="151"/>
      <c r="G2514" s="18" t="s">
        <v>6</v>
      </c>
      <c r="H2514" s="16" t="s">
        <v>7</v>
      </c>
      <c r="I2514" s="16" t="s">
        <v>8</v>
      </c>
      <c r="J2514" s="16" t="s">
        <v>10</v>
      </c>
    </row>
    <row r="2515" spans="1:10" ht="26.1" customHeight="1" x14ac:dyDescent="0.2">
      <c r="A2515" s="32" t="s">
        <v>1626</v>
      </c>
      <c r="B2515" s="33" t="s">
        <v>1402</v>
      </c>
      <c r="C2515" s="32" t="s">
        <v>23</v>
      </c>
      <c r="D2515" s="32" t="s">
        <v>1403</v>
      </c>
      <c r="E2515" s="154">
        <v>62</v>
      </c>
      <c r="F2515" s="154"/>
      <c r="G2515" s="34" t="s">
        <v>25</v>
      </c>
      <c r="H2515" s="35">
        <v>1</v>
      </c>
      <c r="I2515" s="36">
        <v>7.15</v>
      </c>
      <c r="J2515" s="36">
        <v>7.15</v>
      </c>
    </row>
    <row r="2516" spans="1:10" ht="24" customHeight="1" x14ac:dyDescent="0.2">
      <c r="A2516" s="20" t="s">
        <v>1627</v>
      </c>
      <c r="B2516" s="19" t="s">
        <v>1708</v>
      </c>
      <c r="C2516" s="20" t="s">
        <v>18</v>
      </c>
      <c r="D2516" s="20" t="s">
        <v>1709</v>
      </c>
      <c r="E2516" s="155" t="s">
        <v>1639</v>
      </c>
      <c r="F2516" s="155"/>
      <c r="G2516" s="21" t="s">
        <v>1640</v>
      </c>
      <c r="H2516" s="37">
        <v>8.3000000000000004E-2</v>
      </c>
      <c r="I2516" s="38">
        <v>29.64</v>
      </c>
      <c r="J2516" s="38">
        <v>2.46</v>
      </c>
    </row>
    <row r="2517" spans="1:10" ht="26.1" customHeight="1" x14ac:dyDescent="0.2">
      <c r="A2517" s="20" t="s">
        <v>1627</v>
      </c>
      <c r="B2517" s="19" t="s">
        <v>1940</v>
      </c>
      <c r="C2517" s="20" t="s">
        <v>18</v>
      </c>
      <c r="D2517" s="20" t="s">
        <v>1941</v>
      </c>
      <c r="E2517" s="155" t="s">
        <v>1639</v>
      </c>
      <c r="F2517" s="155"/>
      <c r="G2517" s="21" t="s">
        <v>1640</v>
      </c>
      <c r="H2517" s="37">
        <v>8.3000000000000004E-2</v>
      </c>
      <c r="I2517" s="38">
        <v>21.05</v>
      </c>
      <c r="J2517" s="38">
        <v>1.74</v>
      </c>
    </row>
    <row r="2518" spans="1:10" ht="26.1" customHeight="1" x14ac:dyDescent="0.2">
      <c r="A2518" s="23" t="s">
        <v>1676</v>
      </c>
      <c r="B2518" s="22" t="s">
        <v>2217</v>
      </c>
      <c r="C2518" s="23" t="s">
        <v>1631</v>
      </c>
      <c r="D2518" s="23" t="s">
        <v>2218</v>
      </c>
      <c r="E2518" s="153" t="s">
        <v>1679</v>
      </c>
      <c r="F2518" s="153"/>
      <c r="G2518" s="24" t="s">
        <v>61</v>
      </c>
      <c r="H2518" s="39">
        <v>1</v>
      </c>
      <c r="I2518" s="40">
        <v>2.95</v>
      </c>
      <c r="J2518" s="40">
        <v>2.95</v>
      </c>
    </row>
    <row r="2519" spans="1:10" x14ac:dyDescent="0.2">
      <c r="A2519" s="41"/>
      <c r="B2519" s="41"/>
      <c r="C2519" s="41"/>
      <c r="D2519" s="41"/>
      <c r="E2519" s="41" t="s">
        <v>1692</v>
      </c>
      <c r="F2519" s="46">
        <v>3.19</v>
      </c>
      <c r="G2519" s="41" t="s">
        <v>1693</v>
      </c>
      <c r="H2519" s="46">
        <v>0</v>
      </c>
      <c r="I2519" s="41" t="s">
        <v>1694</v>
      </c>
      <c r="J2519" s="46">
        <v>3.19</v>
      </c>
    </row>
    <row r="2520" spans="1:10" ht="15" thickBot="1" x14ac:dyDescent="0.25">
      <c r="A2520" s="41"/>
      <c r="B2520" s="41"/>
      <c r="C2520" s="41"/>
      <c r="D2520" s="41"/>
      <c r="E2520" s="41" t="s">
        <v>1695</v>
      </c>
      <c r="F2520" s="46">
        <v>1.85</v>
      </c>
      <c r="G2520" s="41"/>
      <c r="H2520" s="152" t="s">
        <v>1696</v>
      </c>
      <c r="I2520" s="152"/>
      <c r="J2520" s="46">
        <v>9</v>
      </c>
    </row>
    <row r="2521" spans="1:10" ht="0.95" customHeight="1" thickTop="1" x14ac:dyDescent="0.2">
      <c r="A2521" s="42"/>
      <c r="B2521" s="42"/>
      <c r="C2521" s="42"/>
      <c r="D2521" s="42"/>
      <c r="E2521" s="42"/>
      <c r="F2521" s="42"/>
      <c r="G2521" s="42"/>
      <c r="H2521" s="42"/>
      <c r="I2521" s="42"/>
      <c r="J2521" s="42"/>
    </row>
    <row r="2522" spans="1:10" ht="18" customHeight="1" x14ac:dyDescent="0.2">
      <c r="A2522" s="17" t="s">
        <v>1408</v>
      </c>
      <c r="B2522" s="16" t="s">
        <v>3</v>
      </c>
      <c r="C2522" s="17" t="s">
        <v>4</v>
      </c>
      <c r="D2522" s="17" t="s">
        <v>5</v>
      </c>
      <c r="E2522" s="151" t="s">
        <v>1547</v>
      </c>
      <c r="F2522" s="151"/>
      <c r="G2522" s="18" t="s">
        <v>6</v>
      </c>
      <c r="H2522" s="16" t="s">
        <v>7</v>
      </c>
      <c r="I2522" s="16" t="s">
        <v>8</v>
      </c>
      <c r="J2522" s="16" t="s">
        <v>10</v>
      </c>
    </row>
    <row r="2523" spans="1:10" ht="26.1" customHeight="1" x14ac:dyDescent="0.2">
      <c r="A2523" s="32" t="s">
        <v>1626</v>
      </c>
      <c r="B2523" s="33" t="s">
        <v>1409</v>
      </c>
      <c r="C2523" s="32" t="s">
        <v>23</v>
      </c>
      <c r="D2523" s="32" t="s">
        <v>1410</v>
      </c>
      <c r="E2523" s="154">
        <v>96</v>
      </c>
      <c r="F2523" s="154"/>
      <c r="G2523" s="34" t="s">
        <v>61</v>
      </c>
      <c r="H2523" s="35">
        <v>1</v>
      </c>
      <c r="I2523" s="36">
        <v>2529.4299999999998</v>
      </c>
      <c r="J2523" s="36">
        <v>2529.4299999999998</v>
      </c>
    </row>
    <row r="2524" spans="1:10" ht="39" customHeight="1" x14ac:dyDescent="0.2">
      <c r="A2524" s="20" t="s">
        <v>1627</v>
      </c>
      <c r="B2524" s="19" t="s">
        <v>1759</v>
      </c>
      <c r="C2524" s="20" t="s">
        <v>18</v>
      </c>
      <c r="D2524" s="20" t="s">
        <v>1760</v>
      </c>
      <c r="E2524" s="155" t="s">
        <v>1636</v>
      </c>
      <c r="F2524" s="155"/>
      <c r="G2524" s="21" t="s">
        <v>37</v>
      </c>
      <c r="H2524" s="37">
        <v>0.25</v>
      </c>
      <c r="I2524" s="38">
        <v>619.62</v>
      </c>
      <c r="J2524" s="38">
        <v>154.9</v>
      </c>
    </row>
    <row r="2525" spans="1:10" ht="24" customHeight="1" x14ac:dyDescent="0.2">
      <c r="A2525" s="20" t="s">
        <v>1627</v>
      </c>
      <c r="B2525" s="19" t="s">
        <v>1662</v>
      </c>
      <c r="C2525" s="20" t="s">
        <v>18</v>
      </c>
      <c r="D2525" s="20" t="s">
        <v>1663</v>
      </c>
      <c r="E2525" s="155" t="s">
        <v>1639</v>
      </c>
      <c r="F2525" s="155"/>
      <c r="G2525" s="21" t="s">
        <v>1640</v>
      </c>
      <c r="H2525" s="37">
        <v>2</v>
      </c>
      <c r="I2525" s="38">
        <v>19.72</v>
      </c>
      <c r="J2525" s="38">
        <v>39.44</v>
      </c>
    </row>
    <row r="2526" spans="1:10" ht="24" customHeight="1" x14ac:dyDescent="0.2">
      <c r="A2526" s="20" t="s">
        <v>1627</v>
      </c>
      <c r="B2526" s="19" t="s">
        <v>1882</v>
      </c>
      <c r="C2526" s="20" t="s">
        <v>18</v>
      </c>
      <c r="D2526" s="20" t="s">
        <v>1883</v>
      </c>
      <c r="E2526" s="155" t="s">
        <v>1884</v>
      </c>
      <c r="F2526" s="155"/>
      <c r="G2526" s="21" t="s">
        <v>37</v>
      </c>
      <c r="H2526" s="37">
        <v>0.25</v>
      </c>
      <c r="I2526" s="38">
        <v>78</v>
      </c>
      <c r="J2526" s="38">
        <v>19.5</v>
      </c>
    </row>
    <row r="2527" spans="1:10" ht="24" customHeight="1" x14ac:dyDescent="0.2">
      <c r="A2527" s="20" t="s">
        <v>1627</v>
      </c>
      <c r="B2527" s="19" t="s">
        <v>1713</v>
      </c>
      <c r="C2527" s="20" t="s">
        <v>18</v>
      </c>
      <c r="D2527" s="20" t="s">
        <v>1714</v>
      </c>
      <c r="E2527" s="155" t="s">
        <v>1639</v>
      </c>
      <c r="F2527" s="155"/>
      <c r="G2527" s="21" t="s">
        <v>1640</v>
      </c>
      <c r="H2527" s="37">
        <v>2</v>
      </c>
      <c r="I2527" s="38">
        <v>24.41</v>
      </c>
      <c r="J2527" s="38">
        <v>48.82</v>
      </c>
    </row>
    <row r="2528" spans="1:10" ht="26.1" customHeight="1" x14ac:dyDescent="0.2">
      <c r="A2528" s="23" t="s">
        <v>1676</v>
      </c>
      <c r="B2528" s="22" t="s">
        <v>2219</v>
      </c>
      <c r="C2528" s="23" t="s">
        <v>1631</v>
      </c>
      <c r="D2528" s="23" t="s">
        <v>2220</v>
      </c>
      <c r="E2528" s="153" t="s">
        <v>1679</v>
      </c>
      <c r="F2528" s="153"/>
      <c r="G2528" s="24" t="s">
        <v>1948</v>
      </c>
      <c r="H2528" s="39">
        <v>2</v>
      </c>
      <c r="I2528" s="40">
        <v>160.26</v>
      </c>
      <c r="J2528" s="40">
        <v>320.52</v>
      </c>
    </row>
    <row r="2529" spans="1:10" ht="26.1" customHeight="1" x14ac:dyDescent="0.2">
      <c r="A2529" s="23" t="s">
        <v>1676</v>
      </c>
      <c r="B2529" s="22" t="s">
        <v>2221</v>
      </c>
      <c r="C2529" s="23" t="s">
        <v>1631</v>
      </c>
      <c r="D2529" s="23" t="s">
        <v>2222</v>
      </c>
      <c r="E2529" s="153" t="s">
        <v>2223</v>
      </c>
      <c r="F2529" s="153"/>
      <c r="G2529" s="24" t="s">
        <v>1784</v>
      </c>
      <c r="H2529" s="39">
        <v>1</v>
      </c>
      <c r="I2529" s="40">
        <v>104.51</v>
      </c>
      <c r="J2529" s="40">
        <v>104.51</v>
      </c>
    </row>
    <row r="2530" spans="1:10" ht="65.099999999999994" customHeight="1" x14ac:dyDescent="0.2">
      <c r="A2530" s="23" t="s">
        <v>1676</v>
      </c>
      <c r="B2530" s="22" t="s">
        <v>2224</v>
      </c>
      <c r="C2530" s="23" t="s">
        <v>1631</v>
      </c>
      <c r="D2530" s="23" t="s">
        <v>2225</v>
      </c>
      <c r="E2530" s="153" t="s">
        <v>1679</v>
      </c>
      <c r="F2530" s="153"/>
      <c r="G2530" s="24" t="s">
        <v>61</v>
      </c>
      <c r="H2530" s="39">
        <v>1</v>
      </c>
      <c r="I2530" s="40">
        <v>1841.74</v>
      </c>
      <c r="J2530" s="40">
        <v>1841.74</v>
      </c>
    </row>
    <row r="2531" spans="1:10" x14ac:dyDescent="0.2">
      <c r="A2531" s="41"/>
      <c r="B2531" s="41"/>
      <c r="C2531" s="41"/>
      <c r="D2531" s="41"/>
      <c r="E2531" s="41" t="s">
        <v>1692</v>
      </c>
      <c r="F2531" s="46">
        <v>99.23</v>
      </c>
      <c r="G2531" s="41" t="s">
        <v>1693</v>
      </c>
      <c r="H2531" s="46">
        <v>0</v>
      </c>
      <c r="I2531" s="41" t="s">
        <v>1694</v>
      </c>
      <c r="J2531" s="46">
        <v>99.23</v>
      </c>
    </row>
    <row r="2532" spans="1:10" ht="15" thickBot="1" x14ac:dyDescent="0.25">
      <c r="A2532" s="41"/>
      <c r="B2532" s="41"/>
      <c r="C2532" s="41"/>
      <c r="D2532" s="41"/>
      <c r="E2532" s="41" t="s">
        <v>1695</v>
      </c>
      <c r="F2532" s="46">
        <v>655.62</v>
      </c>
      <c r="G2532" s="41"/>
      <c r="H2532" s="152" t="s">
        <v>1696</v>
      </c>
      <c r="I2532" s="152"/>
      <c r="J2532" s="46">
        <v>3185.05</v>
      </c>
    </row>
    <row r="2533" spans="1:10" ht="0.95" customHeight="1" thickTop="1" x14ac:dyDescent="0.2">
      <c r="A2533" s="42"/>
      <c r="B2533" s="42"/>
      <c r="C2533" s="42"/>
      <c r="D2533" s="42"/>
      <c r="E2533" s="42"/>
      <c r="F2533" s="42"/>
      <c r="G2533" s="42"/>
      <c r="H2533" s="42"/>
      <c r="I2533" s="42"/>
      <c r="J2533" s="42"/>
    </row>
    <row r="2534" spans="1:10" ht="18" customHeight="1" x14ac:dyDescent="0.2">
      <c r="A2534" s="17" t="s">
        <v>1411</v>
      </c>
      <c r="B2534" s="16" t="s">
        <v>3</v>
      </c>
      <c r="C2534" s="17" t="s">
        <v>4</v>
      </c>
      <c r="D2534" s="17" t="s">
        <v>5</v>
      </c>
      <c r="E2534" s="151" t="s">
        <v>1547</v>
      </c>
      <c r="F2534" s="151"/>
      <c r="G2534" s="18" t="s">
        <v>6</v>
      </c>
      <c r="H2534" s="16" t="s">
        <v>7</v>
      </c>
      <c r="I2534" s="16" t="s">
        <v>8</v>
      </c>
      <c r="J2534" s="16" t="s">
        <v>10</v>
      </c>
    </row>
    <row r="2535" spans="1:10" ht="39" customHeight="1" x14ac:dyDescent="0.2">
      <c r="A2535" s="32" t="s">
        <v>1626</v>
      </c>
      <c r="B2535" s="33" t="s">
        <v>1412</v>
      </c>
      <c r="C2535" s="32" t="s">
        <v>23</v>
      </c>
      <c r="D2535" s="32" t="s">
        <v>1413</v>
      </c>
      <c r="E2535" s="154" t="s">
        <v>1562</v>
      </c>
      <c r="F2535" s="154"/>
      <c r="G2535" s="34" t="s">
        <v>25</v>
      </c>
      <c r="H2535" s="35">
        <v>1</v>
      </c>
      <c r="I2535" s="36">
        <v>2034.84</v>
      </c>
      <c r="J2535" s="36">
        <v>2034.84</v>
      </c>
    </row>
    <row r="2536" spans="1:10" ht="26.1" customHeight="1" x14ac:dyDescent="0.2">
      <c r="A2536" s="20" t="s">
        <v>1627</v>
      </c>
      <c r="B2536" s="19" t="s">
        <v>1940</v>
      </c>
      <c r="C2536" s="20" t="s">
        <v>18</v>
      </c>
      <c r="D2536" s="20" t="s">
        <v>1941</v>
      </c>
      <c r="E2536" s="155" t="s">
        <v>1639</v>
      </c>
      <c r="F2536" s="155"/>
      <c r="G2536" s="21" t="s">
        <v>1640</v>
      </c>
      <c r="H2536" s="37">
        <v>0.22020000000000001</v>
      </c>
      <c r="I2536" s="38">
        <v>21.05</v>
      </c>
      <c r="J2536" s="38">
        <v>4.63</v>
      </c>
    </row>
    <row r="2537" spans="1:10" ht="65.099999999999994" customHeight="1" x14ac:dyDescent="0.2">
      <c r="A2537" s="20" t="s">
        <v>1627</v>
      </c>
      <c r="B2537" s="19" t="s">
        <v>2226</v>
      </c>
      <c r="C2537" s="20" t="s">
        <v>18</v>
      </c>
      <c r="D2537" s="20" t="s">
        <v>2227</v>
      </c>
      <c r="E2537" s="155" t="s">
        <v>1706</v>
      </c>
      <c r="F2537" s="155"/>
      <c r="G2537" s="21" t="s">
        <v>1707</v>
      </c>
      <c r="H2537" s="37">
        <v>0.98652010000000001</v>
      </c>
      <c r="I2537" s="38">
        <v>69.22</v>
      </c>
      <c r="J2537" s="38">
        <v>68.28</v>
      </c>
    </row>
    <row r="2538" spans="1:10" ht="65.099999999999994" customHeight="1" x14ac:dyDescent="0.2">
      <c r="A2538" s="20" t="s">
        <v>1627</v>
      </c>
      <c r="B2538" s="19" t="s">
        <v>2228</v>
      </c>
      <c r="C2538" s="20" t="s">
        <v>18</v>
      </c>
      <c r="D2538" s="20" t="s">
        <v>2229</v>
      </c>
      <c r="E2538" s="155" t="s">
        <v>1706</v>
      </c>
      <c r="F2538" s="155"/>
      <c r="G2538" s="21" t="s">
        <v>1712</v>
      </c>
      <c r="H2538" s="37">
        <v>0.18010000000000001</v>
      </c>
      <c r="I2538" s="38">
        <v>271</v>
      </c>
      <c r="J2538" s="38">
        <v>48.8</v>
      </c>
    </row>
    <row r="2539" spans="1:10" ht="24" customHeight="1" x14ac:dyDescent="0.2">
      <c r="A2539" s="20" t="s">
        <v>1627</v>
      </c>
      <c r="B2539" s="19" t="s">
        <v>1708</v>
      </c>
      <c r="C2539" s="20" t="s">
        <v>18</v>
      </c>
      <c r="D2539" s="20" t="s">
        <v>1709</v>
      </c>
      <c r="E2539" s="155" t="s">
        <v>1639</v>
      </c>
      <c r="F2539" s="155"/>
      <c r="G2539" s="21" t="s">
        <v>1640</v>
      </c>
      <c r="H2539" s="37">
        <v>0.9909</v>
      </c>
      <c r="I2539" s="38">
        <v>29.64</v>
      </c>
      <c r="J2539" s="38">
        <v>29.37</v>
      </c>
    </row>
    <row r="2540" spans="1:10" ht="39" customHeight="1" x14ac:dyDescent="0.2">
      <c r="A2540" s="23" t="s">
        <v>1676</v>
      </c>
      <c r="B2540" s="22" t="s">
        <v>1957</v>
      </c>
      <c r="C2540" s="23" t="s">
        <v>18</v>
      </c>
      <c r="D2540" s="23" t="s">
        <v>1958</v>
      </c>
      <c r="E2540" s="153" t="s">
        <v>1679</v>
      </c>
      <c r="F2540" s="153"/>
      <c r="G2540" s="24" t="s">
        <v>25</v>
      </c>
      <c r="H2540" s="39">
        <v>4</v>
      </c>
      <c r="I2540" s="40">
        <v>86.13</v>
      </c>
      <c r="J2540" s="40">
        <v>344.52</v>
      </c>
    </row>
    <row r="2541" spans="1:10" ht="24" customHeight="1" x14ac:dyDescent="0.2">
      <c r="A2541" s="23" t="s">
        <v>1676</v>
      </c>
      <c r="B2541" s="22" t="s">
        <v>1951</v>
      </c>
      <c r="C2541" s="23" t="s">
        <v>18</v>
      </c>
      <c r="D2541" s="23" t="s">
        <v>1952</v>
      </c>
      <c r="E2541" s="153" t="s">
        <v>1679</v>
      </c>
      <c r="F2541" s="153"/>
      <c r="G2541" s="24" t="s">
        <v>29</v>
      </c>
      <c r="H2541" s="39">
        <v>6</v>
      </c>
      <c r="I2541" s="40">
        <v>46.19</v>
      </c>
      <c r="J2541" s="40">
        <v>277.14</v>
      </c>
    </row>
    <row r="2542" spans="1:10" ht="39" customHeight="1" x14ac:dyDescent="0.2">
      <c r="A2542" s="23" t="s">
        <v>1676</v>
      </c>
      <c r="B2542" s="22" t="s">
        <v>2230</v>
      </c>
      <c r="C2542" s="23" t="s">
        <v>1631</v>
      </c>
      <c r="D2542" s="23" t="s">
        <v>2231</v>
      </c>
      <c r="E2542" s="153" t="s">
        <v>1679</v>
      </c>
      <c r="F2542" s="153"/>
      <c r="G2542" s="24" t="s">
        <v>61</v>
      </c>
      <c r="H2542" s="39">
        <v>1</v>
      </c>
      <c r="I2542" s="40">
        <v>920.9</v>
      </c>
      <c r="J2542" s="40">
        <v>920.9</v>
      </c>
    </row>
    <row r="2543" spans="1:10" ht="26.1" customHeight="1" x14ac:dyDescent="0.2">
      <c r="A2543" s="23" t="s">
        <v>1676</v>
      </c>
      <c r="B2543" s="22" t="s">
        <v>2232</v>
      </c>
      <c r="C2543" s="23" t="s">
        <v>18</v>
      </c>
      <c r="D2543" s="23" t="s">
        <v>2233</v>
      </c>
      <c r="E2543" s="153" t="s">
        <v>1679</v>
      </c>
      <c r="F2543" s="153"/>
      <c r="G2543" s="24" t="s">
        <v>25</v>
      </c>
      <c r="H2543" s="39">
        <v>1</v>
      </c>
      <c r="I2543" s="40">
        <v>32.479999999999997</v>
      </c>
      <c r="J2543" s="40">
        <v>32.479999999999997</v>
      </c>
    </row>
    <row r="2544" spans="1:10" ht="26.1" customHeight="1" x14ac:dyDescent="0.2">
      <c r="A2544" s="23" t="s">
        <v>1676</v>
      </c>
      <c r="B2544" s="22" t="s">
        <v>2234</v>
      </c>
      <c r="C2544" s="23" t="s">
        <v>18</v>
      </c>
      <c r="D2544" s="23" t="s">
        <v>2235</v>
      </c>
      <c r="E2544" s="153" t="s">
        <v>1679</v>
      </c>
      <c r="F2544" s="153"/>
      <c r="G2544" s="24" t="s">
        <v>25</v>
      </c>
      <c r="H2544" s="39">
        <v>2</v>
      </c>
      <c r="I2544" s="40">
        <v>154.36000000000001</v>
      </c>
      <c r="J2544" s="40">
        <v>308.72000000000003</v>
      </c>
    </row>
    <row r="2545" spans="1:10" x14ac:dyDescent="0.2">
      <c r="A2545" s="41"/>
      <c r="B2545" s="41"/>
      <c r="C2545" s="41"/>
      <c r="D2545" s="41"/>
      <c r="E2545" s="41" t="s">
        <v>1692</v>
      </c>
      <c r="F2545" s="46">
        <v>53.01</v>
      </c>
      <c r="G2545" s="41" t="s">
        <v>1693</v>
      </c>
      <c r="H2545" s="46">
        <v>0</v>
      </c>
      <c r="I2545" s="41" t="s">
        <v>1694</v>
      </c>
      <c r="J2545" s="46">
        <v>53.01</v>
      </c>
    </row>
    <row r="2546" spans="1:10" ht="15" thickBot="1" x14ac:dyDescent="0.25">
      <c r="A2546" s="41"/>
      <c r="B2546" s="41"/>
      <c r="C2546" s="41"/>
      <c r="D2546" s="41"/>
      <c r="E2546" s="41" t="s">
        <v>1695</v>
      </c>
      <c r="F2546" s="46">
        <v>527.42999999999995</v>
      </c>
      <c r="G2546" s="41"/>
      <c r="H2546" s="152" t="s">
        <v>1696</v>
      </c>
      <c r="I2546" s="152"/>
      <c r="J2546" s="46">
        <v>2562.27</v>
      </c>
    </row>
    <row r="2547" spans="1:10" ht="0.95" customHeight="1" thickTop="1" x14ac:dyDescent="0.2">
      <c r="A2547" s="42"/>
      <c r="B2547" s="42"/>
      <c r="C2547" s="42"/>
      <c r="D2547" s="42"/>
      <c r="E2547" s="42"/>
      <c r="F2547" s="42"/>
      <c r="G2547" s="42"/>
      <c r="H2547" s="42"/>
      <c r="I2547" s="42"/>
      <c r="J2547" s="42"/>
    </row>
    <row r="2548" spans="1:10" ht="18" customHeight="1" x14ac:dyDescent="0.2">
      <c r="A2548" s="17" t="s">
        <v>1433</v>
      </c>
      <c r="B2548" s="16" t="s">
        <v>3</v>
      </c>
      <c r="C2548" s="17" t="s">
        <v>4</v>
      </c>
      <c r="D2548" s="17" t="s">
        <v>5</v>
      </c>
      <c r="E2548" s="151" t="s">
        <v>1547</v>
      </c>
      <c r="F2548" s="151"/>
      <c r="G2548" s="18" t="s">
        <v>6</v>
      </c>
      <c r="H2548" s="16" t="s">
        <v>7</v>
      </c>
      <c r="I2548" s="16" t="s">
        <v>8</v>
      </c>
      <c r="J2548" s="16" t="s">
        <v>10</v>
      </c>
    </row>
    <row r="2549" spans="1:10" ht="26.1" customHeight="1" x14ac:dyDescent="0.2">
      <c r="A2549" s="32" t="s">
        <v>1626</v>
      </c>
      <c r="B2549" s="33" t="s">
        <v>1434</v>
      </c>
      <c r="C2549" s="32" t="s">
        <v>23</v>
      </c>
      <c r="D2549" s="32" t="s">
        <v>1435</v>
      </c>
      <c r="E2549" s="154">
        <v>76</v>
      </c>
      <c r="F2549" s="154"/>
      <c r="G2549" s="34" t="s">
        <v>61</v>
      </c>
      <c r="H2549" s="35">
        <v>1</v>
      </c>
      <c r="I2549" s="36">
        <v>807.39</v>
      </c>
      <c r="J2549" s="36">
        <v>807.39</v>
      </c>
    </row>
    <row r="2550" spans="1:10" ht="24" customHeight="1" x14ac:dyDescent="0.2">
      <c r="A2550" s="20" t="s">
        <v>1627</v>
      </c>
      <c r="B2550" s="19" t="s">
        <v>1662</v>
      </c>
      <c r="C2550" s="20" t="s">
        <v>18</v>
      </c>
      <c r="D2550" s="20" t="s">
        <v>1663</v>
      </c>
      <c r="E2550" s="155" t="s">
        <v>1639</v>
      </c>
      <c r="F2550" s="155"/>
      <c r="G2550" s="21" t="s">
        <v>1640</v>
      </c>
      <c r="H2550" s="37">
        <v>6</v>
      </c>
      <c r="I2550" s="38">
        <v>19.72</v>
      </c>
      <c r="J2550" s="38">
        <v>118.32</v>
      </c>
    </row>
    <row r="2551" spans="1:10" ht="39" customHeight="1" x14ac:dyDescent="0.2">
      <c r="A2551" s="20" t="s">
        <v>1627</v>
      </c>
      <c r="B2551" s="19" t="s">
        <v>1759</v>
      </c>
      <c r="C2551" s="20" t="s">
        <v>18</v>
      </c>
      <c r="D2551" s="20" t="s">
        <v>1760</v>
      </c>
      <c r="E2551" s="155" t="s">
        <v>1636</v>
      </c>
      <c r="F2551" s="155"/>
      <c r="G2551" s="21" t="s">
        <v>37</v>
      </c>
      <c r="H2551" s="37">
        <v>0.2</v>
      </c>
      <c r="I2551" s="38">
        <v>619.62</v>
      </c>
      <c r="J2551" s="38">
        <v>123.92</v>
      </c>
    </row>
    <row r="2552" spans="1:10" ht="24" customHeight="1" x14ac:dyDescent="0.2">
      <c r="A2552" s="23" t="s">
        <v>1676</v>
      </c>
      <c r="B2552" s="22" t="s">
        <v>2236</v>
      </c>
      <c r="C2552" s="23" t="s">
        <v>1631</v>
      </c>
      <c r="D2552" s="23" t="s">
        <v>2237</v>
      </c>
      <c r="E2552" s="153" t="s">
        <v>1679</v>
      </c>
      <c r="F2552" s="153"/>
      <c r="G2552" s="24" t="s">
        <v>61</v>
      </c>
      <c r="H2552" s="39">
        <v>1</v>
      </c>
      <c r="I2552" s="40">
        <v>428.78</v>
      </c>
      <c r="J2552" s="40">
        <v>428.78</v>
      </c>
    </row>
    <row r="2553" spans="1:10" ht="24" customHeight="1" x14ac:dyDescent="0.2">
      <c r="A2553" s="23" t="s">
        <v>1676</v>
      </c>
      <c r="B2553" s="22" t="s">
        <v>2238</v>
      </c>
      <c r="C2553" s="23" t="s">
        <v>1631</v>
      </c>
      <c r="D2553" s="23" t="s">
        <v>2239</v>
      </c>
      <c r="E2553" s="153" t="s">
        <v>1679</v>
      </c>
      <c r="F2553" s="153"/>
      <c r="G2553" s="24" t="s">
        <v>61</v>
      </c>
      <c r="H2553" s="39">
        <v>1</v>
      </c>
      <c r="I2553" s="40">
        <v>30</v>
      </c>
      <c r="J2553" s="40">
        <v>30</v>
      </c>
    </row>
    <row r="2554" spans="1:10" ht="26.1" customHeight="1" x14ac:dyDescent="0.2">
      <c r="A2554" s="23" t="s">
        <v>1676</v>
      </c>
      <c r="B2554" s="22" t="s">
        <v>2221</v>
      </c>
      <c r="C2554" s="23" t="s">
        <v>1631</v>
      </c>
      <c r="D2554" s="23" t="s">
        <v>2222</v>
      </c>
      <c r="E2554" s="153" t="s">
        <v>2223</v>
      </c>
      <c r="F2554" s="153"/>
      <c r="G2554" s="24" t="s">
        <v>1784</v>
      </c>
      <c r="H2554" s="39">
        <v>1</v>
      </c>
      <c r="I2554" s="40">
        <v>104.51</v>
      </c>
      <c r="J2554" s="40">
        <v>104.51</v>
      </c>
    </row>
    <row r="2555" spans="1:10" ht="24" customHeight="1" x14ac:dyDescent="0.2">
      <c r="A2555" s="23" t="s">
        <v>1676</v>
      </c>
      <c r="B2555" s="22" t="s">
        <v>2240</v>
      </c>
      <c r="C2555" s="23" t="s">
        <v>1631</v>
      </c>
      <c r="D2555" s="23" t="s">
        <v>2241</v>
      </c>
      <c r="E2555" s="153" t="s">
        <v>1679</v>
      </c>
      <c r="F2555" s="153"/>
      <c r="G2555" s="24" t="s">
        <v>61</v>
      </c>
      <c r="H2555" s="39">
        <v>1</v>
      </c>
      <c r="I2555" s="40">
        <v>1.86</v>
      </c>
      <c r="J2555" s="40">
        <v>1.86</v>
      </c>
    </row>
    <row r="2556" spans="1:10" x14ac:dyDescent="0.2">
      <c r="A2556" s="41"/>
      <c r="B2556" s="41"/>
      <c r="C2556" s="41"/>
      <c r="D2556" s="41"/>
      <c r="E2556" s="41" t="s">
        <v>1692</v>
      </c>
      <c r="F2556" s="46">
        <v>99.65</v>
      </c>
      <c r="G2556" s="41" t="s">
        <v>1693</v>
      </c>
      <c r="H2556" s="46">
        <v>0</v>
      </c>
      <c r="I2556" s="41" t="s">
        <v>1694</v>
      </c>
      <c r="J2556" s="46">
        <v>99.65</v>
      </c>
    </row>
    <row r="2557" spans="1:10" ht="15" thickBot="1" x14ac:dyDescent="0.25">
      <c r="A2557" s="41"/>
      <c r="B2557" s="41"/>
      <c r="C2557" s="41"/>
      <c r="D2557" s="41"/>
      <c r="E2557" s="41" t="s">
        <v>1695</v>
      </c>
      <c r="F2557" s="46">
        <v>209.27</v>
      </c>
      <c r="G2557" s="41"/>
      <c r="H2557" s="152" t="s">
        <v>1696</v>
      </c>
      <c r="I2557" s="152"/>
      <c r="J2557" s="46">
        <v>1016.66</v>
      </c>
    </row>
    <row r="2558" spans="1:10" ht="0.95" customHeight="1" thickTop="1" x14ac:dyDescent="0.2">
      <c r="A2558" s="42"/>
      <c r="B2558" s="42"/>
      <c r="C2558" s="42"/>
      <c r="D2558" s="42"/>
      <c r="E2558" s="42"/>
      <c r="F2558" s="42"/>
      <c r="G2558" s="42"/>
      <c r="H2558" s="42"/>
      <c r="I2558" s="42"/>
      <c r="J2558" s="42"/>
    </row>
    <row r="2559" spans="1:10" ht="18" customHeight="1" x14ac:dyDescent="0.2">
      <c r="A2559" s="17" t="s">
        <v>1436</v>
      </c>
      <c r="B2559" s="16" t="s">
        <v>3</v>
      </c>
      <c r="C2559" s="17" t="s">
        <v>4</v>
      </c>
      <c r="D2559" s="17" t="s">
        <v>5</v>
      </c>
      <c r="E2559" s="151" t="s">
        <v>1547</v>
      </c>
      <c r="F2559" s="151"/>
      <c r="G2559" s="18" t="s">
        <v>6</v>
      </c>
      <c r="H2559" s="16" t="s">
        <v>7</v>
      </c>
      <c r="I2559" s="16" t="s">
        <v>8</v>
      </c>
      <c r="J2559" s="16" t="s">
        <v>10</v>
      </c>
    </row>
    <row r="2560" spans="1:10" ht="26.1" customHeight="1" x14ac:dyDescent="0.2">
      <c r="A2560" s="32" t="s">
        <v>1626</v>
      </c>
      <c r="B2560" s="33" t="s">
        <v>1437</v>
      </c>
      <c r="C2560" s="32" t="s">
        <v>23</v>
      </c>
      <c r="D2560" s="32" t="s">
        <v>1438</v>
      </c>
      <c r="E2560" s="154">
        <v>115</v>
      </c>
      <c r="F2560" s="154"/>
      <c r="G2560" s="34" t="s">
        <v>633</v>
      </c>
      <c r="H2560" s="35">
        <v>1</v>
      </c>
      <c r="I2560" s="36">
        <v>144.01</v>
      </c>
      <c r="J2560" s="36">
        <v>144.01</v>
      </c>
    </row>
    <row r="2561" spans="1:10" ht="24" customHeight="1" x14ac:dyDescent="0.2">
      <c r="A2561" s="20" t="s">
        <v>1627</v>
      </c>
      <c r="B2561" s="19" t="s">
        <v>1740</v>
      </c>
      <c r="C2561" s="20" t="s">
        <v>18</v>
      </c>
      <c r="D2561" s="20" t="s">
        <v>1741</v>
      </c>
      <c r="E2561" s="155" t="s">
        <v>1639</v>
      </c>
      <c r="F2561" s="155"/>
      <c r="G2561" s="21" t="s">
        <v>1640</v>
      </c>
      <c r="H2561" s="37">
        <v>0.5</v>
      </c>
      <c r="I2561" s="38">
        <v>26.04</v>
      </c>
      <c r="J2561" s="38">
        <v>13.02</v>
      </c>
    </row>
    <row r="2562" spans="1:10" ht="24" customHeight="1" x14ac:dyDescent="0.2">
      <c r="A2562" s="20" t="s">
        <v>1627</v>
      </c>
      <c r="B2562" s="19" t="s">
        <v>1662</v>
      </c>
      <c r="C2562" s="20" t="s">
        <v>18</v>
      </c>
      <c r="D2562" s="20" t="s">
        <v>1663</v>
      </c>
      <c r="E2562" s="155" t="s">
        <v>1639</v>
      </c>
      <c r="F2562" s="155"/>
      <c r="G2562" s="21" t="s">
        <v>1640</v>
      </c>
      <c r="H2562" s="37">
        <v>1</v>
      </c>
      <c r="I2562" s="38">
        <v>19.72</v>
      </c>
      <c r="J2562" s="38">
        <v>19.72</v>
      </c>
    </row>
    <row r="2563" spans="1:10" ht="26.1" customHeight="1" x14ac:dyDescent="0.2">
      <c r="A2563" s="23" t="s">
        <v>1676</v>
      </c>
      <c r="B2563" s="22" t="s">
        <v>2242</v>
      </c>
      <c r="C2563" s="23" t="s">
        <v>18</v>
      </c>
      <c r="D2563" s="23" t="s">
        <v>2243</v>
      </c>
      <c r="E2563" s="153" t="s">
        <v>1679</v>
      </c>
      <c r="F2563" s="153"/>
      <c r="G2563" s="24" t="s">
        <v>89</v>
      </c>
      <c r="H2563" s="39">
        <v>6.5000000000000002E-2</v>
      </c>
      <c r="I2563" s="40">
        <v>50.27</v>
      </c>
      <c r="J2563" s="40">
        <v>3.26</v>
      </c>
    </row>
    <row r="2564" spans="1:10" ht="39" customHeight="1" x14ac:dyDescent="0.2">
      <c r="A2564" s="23" t="s">
        <v>1676</v>
      </c>
      <c r="B2564" s="22" t="s">
        <v>2244</v>
      </c>
      <c r="C2564" s="23" t="s">
        <v>1631</v>
      </c>
      <c r="D2564" s="23" t="s">
        <v>2245</v>
      </c>
      <c r="E2564" s="153" t="s">
        <v>1679</v>
      </c>
      <c r="F2564" s="153"/>
      <c r="G2564" s="24" t="s">
        <v>633</v>
      </c>
      <c r="H2564" s="39">
        <v>1</v>
      </c>
      <c r="I2564" s="40">
        <v>108.01</v>
      </c>
      <c r="J2564" s="40">
        <v>108.01</v>
      </c>
    </row>
    <row r="2565" spans="1:10" x14ac:dyDescent="0.2">
      <c r="A2565" s="41"/>
      <c r="B2565" s="41"/>
      <c r="C2565" s="41"/>
      <c r="D2565" s="41"/>
      <c r="E2565" s="41" t="s">
        <v>1692</v>
      </c>
      <c r="F2565" s="46">
        <v>23.74</v>
      </c>
      <c r="G2565" s="41" t="s">
        <v>1693</v>
      </c>
      <c r="H2565" s="46">
        <v>0</v>
      </c>
      <c r="I2565" s="41" t="s">
        <v>1694</v>
      </c>
      <c r="J2565" s="46">
        <v>23.74</v>
      </c>
    </row>
    <row r="2566" spans="1:10" ht="15" thickBot="1" x14ac:dyDescent="0.25">
      <c r="A2566" s="41"/>
      <c r="B2566" s="41"/>
      <c r="C2566" s="41"/>
      <c r="D2566" s="41"/>
      <c r="E2566" s="41" t="s">
        <v>1695</v>
      </c>
      <c r="F2566" s="46">
        <v>37.32</v>
      </c>
      <c r="G2566" s="41"/>
      <c r="H2566" s="152" t="s">
        <v>1696</v>
      </c>
      <c r="I2566" s="152"/>
      <c r="J2566" s="46">
        <v>181.33</v>
      </c>
    </row>
    <row r="2567" spans="1:10" ht="0.95" customHeight="1" thickTop="1" x14ac:dyDescent="0.2">
      <c r="A2567" s="42"/>
      <c r="B2567" s="42"/>
      <c r="C2567" s="42"/>
      <c r="D2567" s="42"/>
      <c r="E2567" s="42"/>
      <c r="F2567" s="42"/>
      <c r="G2567" s="42"/>
      <c r="H2567" s="42"/>
      <c r="I2567" s="42"/>
      <c r="J2567" s="42"/>
    </row>
    <row r="2568" spans="1:10" ht="18" customHeight="1" x14ac:dyDescent="0.2">
      <c r="A2568" s="17" t="s">
        <v>1448</v>
      </c>
      <c r="B2568" s="16" t="s">
        <v>3</v>
      </c>
      <c r="C2568" s="17" t="s">
        <v>4</v>
      </c>
      <c r="D2568" s="17" t="s">
        <v>5</v>
      </c>
      <c r="E2568" s="151" t="s">
        <v>1547</v>
      </c>
      <c r="F2568" s="151"/>
      <c r="G2568" s="18" t="s">
        <v>6</v>
      </c>
      <c r="H2568" s="16" t="s">
        <v>7</v>
      </c>
      <c r="I2568" s="16" t="s">
        <v>8</v>
      </c>
      <c r="J2568" s="16" t="s">
        <v>10</v>
      </c>
    </row>
    <row r="2569" spans="1:10" ht="39" customHeight="1" x14ac:dyDescent="0.2">
      <c r="A2569" s="32" t="s">
        <v>1626</v>
      </c>
      <c r="B2569" s="33" t="s">
        <v>1449</v>
      </c>
      <c r="C2569" s="32" t="s">
        <v>23</v>
      </c>
      <c r="D2569" s="32" t="s">
        <v>1450</v>
      </c>
      <c r="E2569" s="154" t="s">
        <v>1602</v>
      </c>
      <c r="F2569" s="154"/>
      <c r="G2569" s="34" t="s">
        <v>25</v>
      </c>
      <c r="H2569" s="35">
        <v>1</v>
      </c>
      <c r="I2569" s="36">
        <v>18.54</v>
      </c>
      <c r="J2569" s="36">
        <v>18.54</v>
      </c>
    </row>
    <row r="2570" spans="1:10" ht="26.1" customHeight="1" x14ac:dyDescent="0.2">
      <c r="A2570" s="20" t="s">
        <v>1627</v>
      </c>
      <c r="B2570" s="19" t="s">
        <v>1940</v>
      </c>
      <c r="C2570" s="20" t="s">
        <v>18</v>
      </c>
      <c r="D2570" s="20" t="s">
        <v>1941</v>
      </c>
      <c r="E2570" s="155" t="s">
        <v>1639</v>
      </c>
      <c r="F2570" s="155"/>
      <c r="G2570" s="21" t="s">
        <v>1640</v>
      </c>
      <c r="H2570" s="37">
        <v>0.1744</v>
      </c>
      <c r="I2570" s="38">
        <v>21.05</v>
      </c>
      <c r="J2570" s="38">
        <v>3.67</v>
      </c>
    </row>
    <row r="2571" spans="1:10" ht="24" customHeight="1" x14ac:dyDescent="0.2">
      <c r="A2571" s="20" t="s">
        <v>1627</v>
      </c>
      <c r="B2571" s="19" t="s">
        <v>2246</v>
      </c>
      <c r="C2571" s="20" t="s">
        <v>1631</v>
      </c>
      <c r="D2571" s="20" t="s">
        <v>2247</v>
      </c>
      <c r="E2571" s="155" t="s">
        <v>2248</v>
      </c>
      <c r="F2571" s="155"/>
      <c r="G2571" s="21" t="s">
        <v>61</v>
      </c>
      <c r="H2571" s="37">
        <v>1</v>
      </c>
      <c r="I2571" s="38">
        <v>9.7100000000000009</v>
      </c>
      <c r="J2571" s="38">
        <v>9.7100000000000009</v>
      </c>
    </row>
    <row r="2572" spans="1:10" ht="24" customHeight="1" x14ac:dyDescent="0.2">
      <c r="A2572" s="20" t="s">
        <v>1627</v>
      </c>
      <c r="B2572" s="19" t="s">
        <v>1708</v>
      </c>
      <c r="C2572" s="20" t="s">
        <v>18</v>
      </c>
      <c r="D2572" s="20" t="s">
        <v>1709</v>
      </c>
      <c r="E2572" s="155" t="s">
        <v>1639</v>
      </c>
      <c r="F2572" s="155"/>
      <c r="G2572" s="21" t="s">
        <v>1640</v>
      </c>
      <c r="H2572" s="37">
        <v>0.1744</v>
      </c>
      <c r="I2572" s="38">
        <v>29.64</v>
      </c>
      <c r="J2572" s="38">
        <v>5.16</v>
      </c>
    </row>
    <row r="2573" spans="1:10" x14ac:dyDescent="0.2">
      <c r="A2573" s="41"/>
      <c r="B2573" s="41"/>
      <c r="C2573" s="41"/>
      <c r="D2573" s="41"/>
      <c r="E2573" s="41" t="s">
        <v>1692</v>
      </c>
      <c r="F2573" s="46">
        <v>10.54</v>
      </c>
      <c r="G2573" s="41" t="s">
        <v>1693</v>
      </c>
      <c r="H2573" s="46">
        <v>0</v>
      </c>
      <c r="I2573" s="41" t="s">
        <v>1694</v>
      </c>
      <c r="J2573" s="46">
        <v>10.54</v>
      </c>
    </row>
    <row r="2574" spans="1:10" ht="15" thickBot="1" x14ac:dyDescent="0.25">
      <c r="A2574" s="41"/>
      <c r="B2574" s="41"/>
      <c r="C2574" s="41"/>
      <c r="D2574" s="41"/>
      <c r="E2574" s="41" t="s">
        <v>1695</v>
      </c>
      <c r="F2574" s="46">
        <v>4.8</v>
      </c>
      <c r="G2574" s="41"/>
      <c r="H2574" s="152" t="s">
        <v>1696</v>
      </c>
      <c r="I2574" s="152"/>
      <c r="J2574" s="46">
        <v>23.34</v>
      </c>
    </row>
    <row r="2575" spans="1:10" ht="0.95" customHeight="1" thickTop="1" x14ac:dyDescent="0.2">
      <c r="A2575" s="42"/>
      <c r="B2575" s="42"/>
      <c r="C2575" s="42"/>
      <c r="D2575" s="42"/>
      <c r="E2575" s="42"/>
      <c r="F2575" s="42"/>
      <c r="G2575" s="42"/>
      <c r="H2575" s="42"/>
      <c r="I2575" s="42"/>
      <c r="J2575" s="42"/>
    </row>
    <row r="2576" spans="1:10" ht="18" customHeight="1" x14ac:dyDescent="0.2">
      <c r="A2576" s="17" t="s">
        <v>1451</v>
      </c>
      <c r="B2576" s="16" t="s">
        <v>3</v>
      </c>
      <c r="C2576" s="17" t="s">
        <v>4</v>
      </c>
      <c r="D2576" s="17" t="s">
        <v>5</v>
      </c>
      <c r="E2576" s="151" t="s">
        <v>1547</v>
      </c>
      <c r="F2576" s="151"/>
      <c r="G2576" s="18" t="s">
        <v>6</v>
      </c>
      <c r="H2576" s="16" t="s">
        <v>7</v>
      </c>
      <c r="I2576" s="16" t="s">
        <v>8</v>
      </c>
      <c r="J2576" s="16" t="s">
        <v>10</v>
      </c>
    </row>
    <row r="2577" spans="1:10" ht="39" customHeight="1" x14ac:dyDescent="0.2">
      <c r="A2577" s="32" t="s">
        <v>1626</v>
      </c>
      <c r="B2577" s="33" t="s">
        <v>1452</v>
      </c>
      <c r="C2577" s="32" t="s">
        <v>23</v>
      </c>
      <c r="D2577" s="32" t="s">
        <v>1453</v>
      </c>
      <c r="E2577" s="154" t="s">
        <v>1602</v>
      </c>
      <c r="F2577" s="154"/>
      <c r="G2577" s="34" t="s">
        <v>25</v>
      </c>
      <c r="H2577" s="35">
        <v>1</v>
      </c>
      <c r="I2577" s="36">
        <v>12.59</v>
      </c>
      <c r="J2577" s="36">
        <v>12.59</v>
      </c>
    </row>
    <row r="2578" spans="1:10" ht="26.1" customHeight="1" x14ac:dyDescent="0.2">
      <c r="A2578" s="20" t="s">
        <v>1627</v>
      </c>
      <c r="B2578" s="19" t="s">
        <v>1940</v>
      </c>
      <c r="C2578" s="20" t="s">
        <v>18</v>
      </c>
      <c r="D2578" s="20" t="s">
        <v>1941</v>
      </c>
      <c r="E2578" s="155" t="s">
        <v>1639</v>
      </c>
      <c r="F2578" s="155"/>
      <c r="G2578" s="21" t="s">
        <v>1640</v>
      </c>
      <c r="H2578" s="37">
        <v>0.1046</v>
      </c>
      <c r="I2578" s="38">
        <v>21.05</v>
      </c>
      <c r="J2578" s="38">
        <v>2.2000000000000002</v>
      </c>
    </row>
    <row r="2579" spans="1:10" ht="24" customHeight="1" x14ac:dyDescent="0.2">
      <c r="A2579" s="20" t="s">
        <v>1627</v>
      </c>
      <c r="B2579" s="19" t="s">
        <v>1708</v>
      </c>
      <c r="C2579" s="20" t="s">
        <v>18</v>
      </c>
      <c r="D2579" s="20" t="s">
        <v>1709</v>
      </c>
      <c r="E2579" s="155" t="s">
        <v>1639</v>
      </c>
      <c r="F2579" s="155"/>
      <c r="G2579" s="21" t="s">
        <v>1640</v>
      </c>
      <c r="H2579" s="37">
        <v>0.1046</v>
      </c>
      <c r="I2579" s="38">
        <v>29.64</v>
      </c>
      <c r="J2579" s="38">
        <v>3.1</v>
      </c>
    </row>
    <row r="2580" spans="1:10" ht="24" customHeight="1" x14ac:dyDescent="0.2">
      <c r="A2580" s="20" t="s">
        <v>1627</v>
      </c>
      <c r="B2580" s="19" t="s">
        <v>2249</v>
      </c>
      <c r="C2580" s="20" t="s">
        <v>1631</v>
      </c>
      <c r="D2580" s="20" t="s">
        <v>2250</v>
      </c>
      <c r="E2580" s="155" t="s">
        <v>2248</v>
      </c>
      <c r="F2580" s="155"/>
      <c r="G2580" s="21" t="s">
        <v>61</v>
      </c>
      <c r="H2580" s="37">
        <v>1</v>
      </c>
      <c r="I2580" s="38">
        <v>7.29</v>
      </c>
      <c r="J2580" s="38">
        <v>7.29</v>
      </c>
    </row>
    <row r="2581" spans="1:10" x14ac:dyDescent="0.2">
      <c r="A2581" s="41"/>
      <c r="B2581" s="41"/>
      <c r="C2581" s="41"/>
      <c r="D2581" s="41"/>
      <c r="E2581" s="41" t="s">
        <v>1692</v>
      </c>
      <c r="F2581" s="46">
        <v>7.86</v>
      </c>
      <c r="G2581" s="41" t="s">
        <v>1693</v>
      </c>
      <c r="H2581" s="46">
        <v>0</v>
      </c>
      <c r="I2581" s="41" t="s">
        <v>1694</v>
      </c>
      <c r="J2581" s="46">
        <v>7.86</v>
      </c>
    </row>
    <row r="2582" spans="1:10" ht="15" thickBot="1" x14ac:dyDescent="0.25">
      <c r="A2582" s="41"/>
      <c r="B2582" s="41"/>
      <c r="C2582" s="41"/>
      <c r="D2582" s="41"/>
      <c r="E2582" s="41" t="s">
        <v>1695</v>
      </c>
      <c r="F2582" s="46">
        <v>3.26</v>
      </c>
      <c r="G2582" s="41"/>
      <c r="H2582" s="152" t="s">
        <v>1696</v>
      </c>
      <c r="I2582" s="152"/>
      <c r="J2582" s="46">
        <v>15.85</v>
      </c>
    </row>
    <row r="2583" spans="1:10" ht="0.95" customHeight="1" thickTop="1" x14ac:dyDescent="0.2">
      <c r="A2583" s="42"/>
      <c r="B2583" s="42"/>
      <c r="C2583" s="42"/>
      <c r="D2583" s="42"/>
      <c r="E2583" s="42"/>
      <c r="F2583" s="42"/>
      <c r="G2583" s="42"/>
      <c r="H2583" s="42"/>
      <c r="I2583" s="42"/>
      <c r="J2583" s="42"/>
    </row>
    <row r="2584" spans="1:10" ht="18" customHeight="1" x14ac:dyDescent="0.2">
      <c r="A2584" s="17" t="s">
        <v>1466</v>
      </c>
      <c r="B2584" s="16" t="s">
        <v>3</v>
      </c>
      <c r="C2584" s="17" t="s">
        <v>4</v>
      </c>
      <c r="D2584" s="17" t="s">
        <v>5</v>
      </c>
      <c r="E2584" s="151" t="s">
        <v>1547</v>
      </c>
      <c r="F2584" s="151"/>
      <c r="G2584" s="18" t="s">
        <v>6</v>
      </c>
      <c r="H2584" s="16" t="s">
        <v>7</v>
      </c>
      <c r="I2584" s="16" t="s">
        <v>8</v>
      </c>
      <c r="J2584" s="16" t="s">
        <v>10</v>
      </c>
    </row>
    <row r="2585" spans="1:10" ht="39" customHeight="1" x14ac:dyDescent="0.2">
      <c r="A2585" s="32" t="s">
        <v>1626</v>
      </c>
      <c r="B2585" s="33" t="s">
        <v>1467</v>
      </c>
      <c r="C2585" s="32" t="s">
        <v>23</v>
      </c>
      <c r="D2585" s="32" t="s">
        <v>1468</v>
      </c>
      <c r="E2585" s="154">
        <v>331</v>
      </c>
      <c r="F2585" s="154"/>
      <c r="G2585" s="34" t="s">
        <v>61</v>
      </c>
      <c r="H2585" s="35">
        <v>1</v>
      </c>
      <c r="I2585" s="36">
        <v>283.56</v>
      </c>
      <c r="J2585" s="36">
        <v>283.56</v>
      </c>
    </row>
    <row r="2586" spans="1:10" ht="24" customHeight="1" x14ac:dyDescent="0.2">
      <c r="A2586" s="20" t="s">
        <v>1627</v>
      </c>
      <c r="B2586" s="19" t="s">
        <v>1662</v>
      </c>
      <c r="C2586" s="20" t="s">
        <v>18</v>
      </c>
      <c r="D2586" s="20" t="s">
        <v>1663</v>
      </c>
      <c r="E2586" s="155" t="s">
        <v>1639</v>
      </c>
      <c r="F2586" s="155"/>
      <c r="G2586" s="21" t="s">
        <v>1640</v>
      </c>
      <c r="H2586" s="37">
        <v>1.2</v>
      </c>
      <c r="I2586" s="38">
        <v>19.72</v>
      </c>
      <c r="J2586" s="38">
        <v>23.66</v>
      </c>
    </row>
    <row r="2587" spans="1:10" ht="51.95" customHeight="1" x14ac:dyDescent="0.2">
      <c r="A2587" s="20" t="s">
        <v>1627</v>
      </c>
      <c r="B2587" s="19" t="s">
        <v>2251</v>
      </c>
      <c r="C2587" s="20" t="s">
        <v>18</v>
      </c>
      <c r="D2587" s="20" t="s">
        <v>2252</v>
      </c>
      <c r="E2587" s="155" t="s">
        <v>1578</v>
      </c>
      <c r="F2587" s="155"/>
      <c r="G2587" s="21" t="s">
        <v>37</v>
      </c>
      <c r="H2587" s="37">
        <v>1.0999999999999999E-2</v>
      </c>
      <c r="I2587" s="38">
        <v>507.49</v>
      </c>
      <c r="J2587" s="38">
        <v>5.58</v>
      </c>
    </row>
    <row r="2588" spans="1:10" ht="24" customHeight="1" x14ac:dyDescent="0.2">
      <c r="A2588" s="20" t="s">
        <v>1627</v>
      </c>
      <c r="B2588" s="19" t="s">
        <v>1713</v>
      </c>
      <c r="C2588" s="20" t="s">
        <v>18</v>
      </c>
      <c r="D2588" s="20" t="s">
        <v>1714</v>
      </c>
      <c r="E2588" s="155" t="s">
        <v>1639</v>
      </c>
      <c r="F2588" s="155"/>
      <c r="G2588" s="21" t="s">
        <v>1640</v>
      </c>
      <c r="H2588" s="37">
        <v>0.8</v>
      </c>
      <c r="I2588" s="38">
        <v>24.41</v>
      </c>
      <c r="J2588" s="38">
        <v>19.52</v>
      </c>
    </row>
    <row r="2589" spans="1:10" ht="24" customHeight="1" x14ac:dyDescent="0.2">
      <c r="A2589" s="20" t="s">
        <v>1627</v>
      </c>
      <c r="B2589" s="19" t="s">
        <v>1708</v>
      </c>
      <c r="C2589" s="20" t="s">
        <v>18</v>
      </c>
      <c r="D2589" s="20" t="s">
        <v>1709</v>
      </c>
      <c r="E2589" s="155" t="s">
        <v>1639</v>
      </c>
      <c r="F2589" s="155"/>
      <c r="G2589" s="21" t="s">
        <v>1640</v>
      </c>
      <c r="H2589" s="37">
        <v>3.2</v>
      </c>
      <c r="I2589" s="38">
        <v>29.64</v>
      </c>
      <c r="J2589" s="38">
        <v>94.84</v>
      </c>
    </row>
    <row r="2590" spans="1:10" ht="39" customHeight="1" x14ac:dyDescent="0.2">
      <c r="A2590" s="23" t="s">
        <v>1676</v>
      </c>
      <c r="B2590" s="22" t="s">
        <v>2253</v>
      </c>
      <c r="C2590" s="23" t="s">
        <v>1631</v>
      </c>
      <c r="D2590" s="23" t="s">
        <v>2254</v>
      </c>
      <c r="E2590" s="153" t="s">
        <v>1679</v>
      </c>
      <c r="F2590" s="153"/>
      <c r="G2590" s="24" t="s">
        <v>61</v>
      </c>
      <c r="H2590" s="39">
        <v>1</v>
      </c>
      <c r="I2590" s="40">
        <v>139.96</v>
      </c>
      <c r="J2590" s="40">
        <v>139.96</v>
      </c>
    </row>
    <row r="2591" spans="1:10" x14ac:dyDescent="0.2">
      <c r="A2591" s="41"/>
      <c r="B2591" s="41"/>
      <c r="C2591" s="41"/>
      <c r="D2591" s="41"/>
      <c r="E2591" s="41" t="s">
        <v>1692</v>
      </c>
      <c r="F2591" s="46">
        <v>107.06</v>
      </c>
      <c r="G2591" s="41" t="s">
        <v>1693</v>
      </c>
      <c r="H2591" s="46">
        <v>0</v>
      </c>
      <c r="I2591" s="41" t="s">
        <v>1694</v>
      </c>
      <c r="J2591" s="46">
        <v>107.06</v>
      </c>
    </row>
    <row r="2592" spans="1:10" ht="15" thickBot="1" x14ac:dyDescent="0.25">
      <c r="A2592" s="41"/>
      <c r="B2592" s="41"/>
      <c r="C2592" s="41"/>
      <c r="D2592" s="41"/>
      <c r="E2592" s="41" t="s">
        <v>1695</v>
      </c>
      <c r="F2592" s="46">
        <v>73.489999999999995</v>
      </c>
      <c r="G2592" s="41"/>
      <c r="H2592" s="152" t="s">
        <v>1696</v>
      </c>
      <c r="I2592" s="152"/>
      <c r="J2592" s="46">
        <v>357.05</v>
      </c>
    </row>
    <row r="2593" spans="1:10" ht="0.95" customHeight="1" thickTop="1" x14ac:dyDescent="0.2">
      <c r="A2593" s="42"/>
      <c r="B2593" s="42"/>
      <c r="C2593" s="42"/>
      <c r="D2593" s="42"/>
      <c r="E2593" s="42"/>
      <c r="F2593" s="42"/>
      <c r="G2593" s="42"/>
      <c r="H2593" s="42"/>
      <c r="I2593" s="42"/>
      <c r="J2593" s="42"/>
    </row>
    <row r="2594" spans="1:10" ht="18" customHeight="1" x14ac:dyDescent="0.2">
      <c r="A2594" s="17" t="s">
        <v>1470</v>
      </c>
      <c r="B2594" s="16" t="s">
        <v>3</v>
      </c>
      <c r="C2594" s="17" t="s">
        <v>4</v>
      </c>
      <c r="D2594" s="17" t="s">
        <v>5</v>
      </c>
      <c r="E2594" s="151" t="s">
        <v>1547</v>
      </c>
      <c r="F2594" s="151"/>
      <c r="G2594" s="18" t="s">
        <v>6</v>
      </c>
      <c r="H2594" s="16" t="s">
        <v>7</v>
      </c>
      <c r="I2594" s="16" t="s">
        <v>8</v>
      </c>
      <c r="J2594" s="16" t="s">
        <v>10</v>
      </c>
    </row>
    <row r="2595" spans="1:10" ht="39" customHeight="1" x14ac:dyDescent="0.2">
      <c r="A2595" s="32" t="s">
        <v>1626</v>
      </c>
      <c r="B2595" s="33" t="s">
        <v>1471</v>
      </c>
      <c r="C2595" s="32" t="s">
        <v>23</v>
      </c>
      <c r="D2595" s="32" t="s">
        <v>1472</v>
      </c>
      <c r="E2595" s="154">
        <v>331</v>
      </c>
      <c r="F2595" s="154"/>
      <c r="G2595" s="34" t="s">
        <v>61</v>
      </c>
      <c r="H2595" s="35">
        <v>1</v>
      </c>
      <c r="I2595" s="36">
        <v>386.13</v>
      </c>
      <c r="J2595" s="36">
        <v>386.13</v>
      </c>
    </row>
    <row r="2596" spans="1:10" ht="24" customHeight="1" x14ac:dyDescent="0.2">
      <c r="A2596" s="20" t="s">
        <v>1627</v>
      </c>
      <c r="B2596" s="19" t="s">
        <v>1708</v>
      </c>
      <c r="C2596" s="20" t="s">
        <v>18</v>
      </c>
      <c r="D2596" s="20" t="s">
        <v>1709</v>
      </c>
      <c r="E2596" s="155" t="s">
        <v>1639</v>
      </c>
      <c r="F2596" s="155"/>
      <c r="G2596" s="21" t="s">
        <v>1640</v>
      </c>
      <c r="H2596" s="37">
        <v>2.4</v>
      </c>
      <c r="I2596" s="38">
        <v>29.64</v>
      </c>
      <c r="J2596" s="38">
        <v>71.13</v>
      </c>
    </row>
    <row r="2597" spans="1:10" ht="39" customHeight="1" x14ac:dyDescent="0.2">
      <c r="A2597" s="23" t="s">
        <v>1676</v>
      </c>
      <c r="B2597" s="22" t="s">
        <v>2255</v>
      </c>
      <c r="C2597" s="23" t="s">
        <v>1631</v>
      </c>
      <c r="D2597" s="23" t="s">
        <v>2256</v>
      </c>
      <c r="E2597" s="153" t="s">
        <v>1679</v>
      </c>
      <c r="F2597" s="153"/>
      <c r="G2597" s="24" t="s">
        <v>61</v>
      </c>
      <c r="H2597" s="39">
        <v>1</v>
      </c>
      <c r="I2597" s="40">
        <v>315</v>
      </c>
      <c r="J2597" s="40">
        <v>315</v>
      </c>
    </row>
    <row r="2598" spans="1:10" x14ac:dyDescent="0.2">
      <c r="A2598" s="41"/>
      <c r="B2598" s="41"/>
      <c r="C2598" s="41"/>
      <c r="D2598" s="41"/>
      <c r="E2598" s="41" t="s">
        <v>1692</v>
      </c>
      <c r="F2598" s="46">
        <v>56.52</v>
      </c>
      <c r="G2598" s="41" t="s">
        <v>1693</v>
      </c>
      <c r="H2598" s="46">
        <v>0</v>
      </c>
      <c r="I2598" s="41" t="s">
        <v>1694</v>
      </c>
      <c r="J2598" s="46">
        <v>56.52</v>
      </c>
    </row>
    <row r="2599" spans="1:10" ht="15" thickBot="1" x14ac:dyDescent="0.25">
      <c r="A2599" s="41"/>
      <c r="B2599" s="41"/>
      <c r="C2599" s="41"/>
      <c r="D2599" s="41"/>
      <c r="E2599" s="41" t="s">
        <v>1695</v>
      </c>
      <c r="F2599" s="46">
        <v>100.08</v>
      </c>
      <c r="G2599" s="41"/>
      <c r="H2599" s="152" t="s">
        <v>1696</v>
      </c>
      <c r="I2599" s="152"/>
      <c r="J2599" s="46">
        <v>486.21</v>
      </c>
    </row>
    <row r="2600" spans="1:10" ht="0.95" customHeight="1" thickTop="1" x14ac:dyDescent="0.2">
      <c r="A2600" s="42"/>
      <c r="B2600" s="42"/>
      <c r="C2600" s="42"/>
      <c r="D2600" s="42"/>
      <c r="E2600" s="42"/>
      <c r="F2600" s="42"/>
      <c r="G2600" s="42"/>
      <c r="H2600" s="42"/>
      <c r="I2600" s="42"/>
      <c r="J2600" s="42"/>
    </row>
    <row r="2601" spans="1:10" ht="18" customHeight="1" x14ac:dyDescent="0.2">
      <c r="A2601" s="17" t="s">
        <v>1476</v>
      </c>
      <c r="B2601" s="16" t="s">
        <v>3</v>
      </c>
      <c r="C2601" s="17" t="s">
        <v>4</v>
      </c>
      <c r="D2601" s="17" t="s">
        <v>5</v>
      </c>
      <c r="E2601" s="151" t="s">
        <v>1547</v>
      </c>
      <c r="F2601" s="151"/>
      <c r="G2601" s="18" t="s">
        <v>6</v>
      </c>
      <c r="H2601" s="16" t="s">
        <v>7</v>
      </c>
      <c r="I2601" s="16" t="s">
        <v>8</v>
      </c>
      <c r="J2601" s="16" t="s">
        <v>10</v>
      </c>
    </row>
    <row r="2602" spans="1:10" ht="26.1" customHeight="1" x14ac:dyDescent="0.2">
      <c r="A2602" s="32" t="s">
        <v>1626</v>
      </c>
      <c r="B2602" s="33" t="s">
        <v>1477</v>
      </c>
      <c r="C2602" s="32" t="s">
        <v>23</v>
      </c>
      <c r="D2602" s="32" t="s">
        <v>1478</v>
      </c>
      <c r="E2602" s="154">
        <v>289</v>
      </c>
      <c r="F2602" s="154"/>
      <c r="G2602" s="34" t="s">
        <v>61</v>
      </c>
      <c r="H2602" s="35">
        <v>1</v>
      </c>
      <c r="I2602" s="36">
        <v>247.48</v>
      </c>
      <c r="J2602" s="36">
        <v>247.48</v>
      </c>
    </row>
    <row r="2603" spans="1:10" ht="24" customHeight="1" x14ac:dyDescent="0.2">
      <c r="A2603" s="20" t="s">
        <v>1627</v>
      </c>
      <c r="B2603" s="19" t="s">
        <v>1882</v>
      </c>
      <c r="C2603" s="20" t="s">
        <v>18</v>
      </c>
      <c r="D2603" s="20" t="s">
        <v>1883</v>
      </c>
      <c r="E2603" s="155" t="s">
        <v>1884</v>
      </c>
      <c r="F2603" s="155"/>
      <c r="G2603" s="21" t="s">
        <v>37</v>
      </c>
      <c r="H2603" s="37">
        <v>0.252</v>
      </c>
      <c r="I2603" s="38">
        <v>78</v>
      </c>
      <c r="J2603" s="38">
        <v>19.649999999999999</v>
      </c>
    </row>
    <row r="2604" spans="1:10" ht="51.95" customHeight="1" x14ac:dyDescent="0.2">
      <c r="A2604" s="20" t="s">
        <v>1627</v>
      </c>
      <c r="B2604" s="19" t="s">
        <v>2257</v>
      </c>
      <c r="C2604" s="20" t="s">
        <v>18</v>
      </c>
      <c r="D2604" s="20" t="s">
        <v>2258</v>
      </c>
      <c r="E2604" s="155" t="s">
        <v>1571</v>
      </c>
      <c r="F2604" s="155"/>
      <c r="G2604" s="21" t="s">
        <v>20</v>
      </c>
      <c r="H2604" s="37">
        <v>0.96</v>
      </c>
      <c r="I2604" s="38">
        <v>25.04</v>
      </c>
      <c r="J2604" s="38">
        <v>24.03</v>
      </c>
    </row>
    <row r="2605" spans="1:10" ht="39" customHeight="1" x14ac:dyDescent="0.2">
      <c r="A2605" s="20" t="s">
        <v>1627</v>
      </c>
      <c r="B2605" s="19" t="s">
        <v>2191</v>
      </c>
      <c r="C2605" s="20" t="s">
        <v>1631</v>
      </c>
      <c r="D2605" s="20" t="s">
        <v>2192</v>
      </c>
      <c r="E2605" s="155" t="s">
        <v>1857</v>
      </c>
      <c r="F2605" s="155"/>
      <c r="G2605" s="21" t="s">
        <v>1729</v>
      </c>
      <c r="H2605" s="37">
        <v>1.294</v>
      </c>
      <c r="I2605" s="38">
        <v>11.84</v>
      </c>
      <c r="J2605" s="38">
        <v>15.32</v>
      </c>
    </row>
    <row r="2606" spans="1:10" ht="51.95" customHeight="1" x14ac:dyDescent="0.2">
      <c r="A2606" s="20" t="s">
        <v>1627</v>
      </c>
      <c r="B2606" s="19" t="s">
        <v>1864</v>
      </c>
      <c r="C2606" s="20" t="s">
        <v>18</v>
      </c>
      <c r="D2606" s="20" t="s">
        <v>1865</v>
      </c>
      <c r="E2606" s="155" t="s">
        <v>1583</v>
      </c>
      <c r="F2606" s="155"/>
      <c r="G2606" s="21" t="s">
        <v>20</v>
      </c>
      <c r="H2606" s="37">
        <v>0.96</v>
      </c>
      <c r="I2606" s="38">
        <v>7.76</v>
      </c>
      <c r="J2606" s="38">
        <v>7.44</v>
      </c>
    </row>
    <row r="2607" spans="1:10" ht="51.95" customHeight="1" x14ac:dyDescent="0.2">
      <c r="A2607" s="20" t="s">
        <v>1627</v>
      </c>
      <c r="B2607" s="19" t="s">
        <v>188</v>
      </c>
      <c r="C2607" s="20" t="s">
        <v>18</v>
      </c>
      <c r="D2607" s="20" t="s">
        <v>189</v>
      </c>
      <c r="E2607" s="155" t="s">
        <v>1555</v>
      </c>
      <c r="F2607" s="155"/>
      <c r="G2607" s="21" t="s">
        <v>20</v>
      </c>
      <c r="H2607" s="37">
        <v>1.2</v>
      </c>
      <c r="I2607" s="38">
        <v>88.29</v>
      </c>
      <c r="J2607" s="38">
        <v>105.94</v>
      </c>
    </row>
    <row r="2608" spans="1:10" ht="39" customHeight="1" x14ac:dyDescent="0.2">
      <c r="A2608" s="20" t="s">
        <v>1627</v>
      </c>
      <c r="B2608" s="19" t="s">
        <v>2120</v>
      </c>
      <c r="C2608" s="20" t="s">
        <v>18</v>
      </c>
      <c r="D2608" s="20" t="s">
        <v>2121</v>
      </c>
      <c r="E2608" s="155" t="s">
        <v>1578</v>
      </c>
      <c r="F2608" s="155"/>
      <c r="G2608" s="21" t="s">
        <v>37</v>
      </c>
      <c r="H2608" s="37">
        <v>5.7599999999999998E-2</v>
      </c>
      <c r="I2608" s="38">
        <v>563.46</v>
      </c>
      <c r="J2608" s="38">
        <v>32.450000000000003</v>
      </c>
    </row>
    <row r="2609" spans="1:10" ht="26.1" customHeight="1" x14ac:dyDescent="0.2">
      <c r="A2609" s="20" t="s">
        <v>1627</v>
      </c>
      <c r="B2609" s="19" t="s">
        <v>2259</v>
      </c>
      <c r="C2609" s="20" t="s">
        <v>1631</v>
      </c>
      <c r="D2609" s="20" t="s">
        <v>2260</v>
      </c>
      <c r="E2609" s="155" t="s">
        <v>2261</v>
      </c>
      <c r="F2609" s="155"/>
      <c r="G2609" s="21" t="s">
        <v>20</v>
      </c>
      <c r="H2609" s="37">
        <v>0.44400000000000001</v>
      </c>
      <c r="I2609" s="38">
        <v>96.08</v>
      </c>
      <c r="J2609" s="38">
        <v>42.65</v>
      </c>
    </row>
    <row r="2610" spans="1:10" x14ac:dyDescent="0.2">
      <c r="A2610" s="41"/>
      <c r="B2610" s="41"/>
      <c r="C2610" s="41"/>
      <c r="D2610" s="41"/>
      <c r="E2610" s="41" t="s">
        <v>1692</v>
      </c>
      <c r="F2610" s="46">
        <v>105.81</v>
      </c>
      <c r="G2610" s="41" t="s">
        <v>1693</v>
      </c>
      <c r="H2610" s="46">
        <v>0</v>
      </c>
      <c r="I2610" s="41" t="s">
        <v>1694</v>
      </c>
      <c r="J2610" s="46">
        <v>105.81</v>
      </c>
    </row>
    <row r="2611" spans="1:10" ht="15" thickBot="1" x14ac:dyDescent="0.25">
      <c r="A2611" s="41"/>
      <c r="B2611" s="41"/>
      <c r="C2611" s="41"/>
      <c r="D2611" s="41"/>
      <c r="E2611" s="41" t="s">
        <v>1695</v>
      </c>
      <c r="F2611" s="46">
        <v>64.14</v>
      </c>
      <c r="G2611" s="41"/>
      <c r="H2611" s="152" t="s">
        <v>1696</v>
      </c>
      <c r="I2611" s="152"/>
      <c r="J2611" s="46">
        <v>311.62</v>
      </c>
    </row>
    <row r="2612" spans="1:10" ht="0.95" customHeight="1" thickTop="1" x14ac:dyDescent="0.2">
      <c r="A2612" s="42"/>
      <c r="B2612" s="42"/>
      <c r="C2612" s="42"/>
      <c r="D2612" s="42"/>
      <c r="E2612" s="42"/>
      <c r="F2612" s="42"/>
      <c r="G2612" s="42"/>
      <c r="H2612" s="42"/>
      <c r="I2612" s="42"/>
      <c r="J2612" s="42"/>
    </row>
    <row r="2613" spans="1:10" ht="18" customHeight="1" x14ac:dyDescent="0.2">
      <c r="A2613" s="17" t="s">
        <v>1480</v>
      </c>
      <c r="B2613" s="16" t="s">
        <v>3</v>
      </c>
      <c r="C2613" s="17" t="s">
        <v>4</v>
      </c>
      <c r="D2613" s="17" t="s">
        <v>5</v>
      </c>
      <c r="E2613" s="151" t="s">
        <v>1547</v>
      </c>
      <c r="F2613" s="151"/>
      <c r="G2613" s="18" t="s">
        <v>6</v>
      </c>
      <c r="H2613" s="16" t="s">
        <v>7</v>
      </c>
      <c r="I2613" s="16" t="s">
        <v>8</v>
      </c>
      <c r="J2613" s="16" t="s">
        <v>10</v>
      </c>
    </row>
    <row r="2614" spans="1:10" ht="39" customHeight="1" x14ac:dyDescent="0.2">
      <c r="A2614" s="32" t="s">
        <v>1626</v>
      </c>
      <c r="B2614" s="33" t="s">
        <v>1481</v>
      </c>
      <c r="C2614" s="32" t="s">
        <v>23</v>
      </c>
      <c r="D2614" s="32" t="s">
        <v>1482</v>
      </c>
      <c r="E2614" s="154" t="s">
        <v>1587</v>
      </c>
      <c r="F2614" s="154"/>
      <c r="G2614" s="34" t="s">
        <v>25</v>
      </c>
      <c r="H2614" s="35">
        <v>1</v>
      </c>
      <c r="I2614" s="36">
        <v>117.86</v>
      </c>
      <c r="J2614" s="36">
        <v>117.86</v>
      </c>
    </row>
    <row r="2615" spans="1:10" ht="26.1" customHeight="1" x14ac:dyDescent="0.2">
      <c r="A2615" s="20" t="s">
        <v>1627</v>
      </c>
      <c r="B2615" s="19" t="s">
        <v>1940</v>
      </c>
      <c r="C2615" s="20" t="s">
        <v>18</v>
      </c>
      <c r="D2615" s="20" t="s">
        <v>1941</v>
      </c>
      <c r="E2615" s="155" t="s">
        <v>1639</v>
      </c>
      <c r="F2615" s="155"/>
      <c r="G2615" s="21" t="s">
        <v>1640</v>
      </c>
      <c r="H2615" s="37">
        <v>0.1801875</v>
      </c>
      <c r="I2615" s="38">
        <v>21.05</v>
      </c>
      <c r="J2615" s="38">
        <v>3.79</v>
      </c>
    </row>
    <row r="2616" spans="1:10" ht="24" customHeight="1" x14ac:dyDescent="0.2">
      <c r="A2616" s="20" t="s">
        <v>1627</v>
      </c>
      <c r="B2616" s="19" t="s">
        <v>1708</v>
      </c>
      <c r="C2616" s="20" t="s">
        <v>18</v>
      </c>
      <c r="D2616" s="20" t="s">
        <v>1709</v>
      </c>
      <c r="E2616" s="155" t="s">
        <v>1639</v>
      </c>
      <c r="F2616" s="155"/>
      <c r="G2616" s="21" t="s">
        <v>1640</v>
      </c>
      <c r="H2616" s="37">
        <v>0.5766</v>
      </c>
      <c r="I2616" s="38">
        <v>29.64</v>
      </c>
      <c r="J2616" s="38">
        <v>17.09</v>
      </c>
    </row>
    <row r="2617" spans="1:10" ht="39" customHeight="1" x14ac:dyDescent="0.2">
      <c r="A2617" s="23" t="s">
        <v>1676</v>
      </c>
      <c r="B2617" s="22" t="s">
        <v>2262</v>
      </c>
      <c r="C2617" s="23" t="s">
        <v>18</v>
      </c>
      <c r="D2617" s="23" t="s">
        <v>2263</v>
      </c>
      <c r="E2617" s="153" t="s">
        <v>1679</v>
      </c>
      <c r="F2617" s="153"/>
      <c r="G2617" s="24" t="s">
        <v>25</v>
      </c>
      <c r="H2617" s="39">
        <v>1</v>
      </c>
      <c r="I2617" s="40">
        <v>73.989999999999995</v>
      </c>
      <c r="J2617" s="40">
        <v>73.989999999999995</v>
      </c>
    </row>
    <row r="2618" spans="1:10" ht="26.1" customHeight="1" x14ac:dyDescent="0.2">
      <c r="A2618" s="23" t="s">
        <v>1676</v>
      </c>
      <c r="B2618" s="22" t="s">
        <v>2264</v>
      </c>
      <c r="C2618" s="23" t="s">
        <v>1631</v>
      </c>
      <c r="D2618" s="23" t="s">
        <v>2265</v>
      </c>
      <c r="E2618" s="153" t="s">
        <v>1679</v>
      </c>
      <c r="F2618" s="153"/>
      <c r="G2618" s="24" t="s">
        <v>61</v>
      </c>
      <c r="H2618" s="39">
        <v>1</v>
      </c>
      <c r="I2618" s="40">
        <v>22.99</v>
      </c>
      <c r="J2618" s="40">
        <v>22.99</v>
      </c>
    </row>
    <row r="2619" spans="1:10" x14ac:dyDescent="0.2">
      <c r="A2619" s="41"/>
      <c r="B2619" s="41"/>
      <c r="C2619" s="41"/>
      <c r="D2619" s="41"/>
      <c r="E2619" s="41" t="s">
        <v>1692</v>
      </c>
      <c r="F2619" s="46">
        <v>16.260000000000002</v>
      </c>
      <c r="G2619" s="41" t="s">
        <v>1693</v>
      </c>
      <c r="H2619" s="46">
        <v>0</v>
      </c>
      <c r="I2619" s="41" t="s">
        <v>1694</v>
      </c>
      <c r="J2619" s="46">
        <v>16.260000000000002</v>
      </c>
    </row>
    <row r="2620" spans="1:10" ht="15" thickBot="1" x14ac:dyDescent="0.25">
      <c r="A2620" s="41"/>
      <c r="B2620" s="41"/>
      <c r="C2620" s="41"/>
      <c r="D2620" s="41"/>
      <c r="E2620" s="41" t="s">
        <v>1695</v>
      </c>
      <c r="F2620" s="46">
        <v>30.54</v>
      </c>
      <c r="G2620" s="41"/>
      <c r="H2620" s="152" t="s">
        <v>1696</v>
      </c>
      <c r="I2620" s="152"/>
      <c r="J2620" s="46">
        <v>148.4</v>
      </c>
    </row>
    <row r="2621" spans="1:10" ht="0.95" customHeight="1" thickTop="1" x14ac:dyDescent="0.2">
      <c r="A2621" s="42"/>
      <c r="B2621" s="42"/>
      <c r="C2621" s="42"/>
      <c r="D2621" s="42"/>
      <c r="E2621" s="42"/>
      <c r="F2621" s="42"/>
      <c r="G2621" s="42"/>
      <c r="H2621" s="42"/>
      <c r="I2621" s="42"/>
      <c r="J2621" s="42"/>
    </row>
    <row r="2622" spans="1:10" ht="18" customHeight="1" x14ac:dyDescent="0.2">
      <c r="A2622" s="17" t="s">
        <v>1483</v>
      </c>
      <c r="B2622" s="16" t="s">
        <v>3</v>
      </c>
      <c r="C2622" s="17" t="s">
        <v>4</v>
      </c>
      <c r="D2622" s="17" t="s">
        <v>5</v>
      </c>
      <c r="E2622" s="151" t="s">
        <v>1547</v>
      </c>
      <c r="F2622" s="151"/>
      <c r="G2622" s="18" t="s">
        <v>6</v>
      </c>
      <c r="H2622" s="16" t="s">
        <v>7</v>
      </c>
      <c r="I2622" s="16" t="s">
        <v>8</v>
      </c>
      <c r="J2622" s="16" t="s">
        <v>10</v>
      </c>
    </row>
    <row r="2623" spans="1:10" ht="26.1" customHeight="1" x14ac:dyDescent="0.2">
      <c r="A2623" s="32" t="s">
        <v>1626</v>
      </c>
      <c r="B2623" s="33" t="s">
        <v>1484</v>
      </c>
      <c r="C2623" s="32" t="s">
        <v>23</v>
      </c>
      <c r="D2623" s="32" t="s">
        <v>1485</v>
      </c>
      <c r="E2623" s="154">
        <v>82</v>
      </c>
      <c r="F2623" s="154"/>
      <c r="G2623" s="34" t="s">
        <v>61</v>
      </c>
      <c r="H2623" s="35">
        <v>1</v>
      </c>
      <c r="I2623" s="36">
        <v>89.55</v>
      </c>
      <c r="J2623" s="36">
        <v>89.55</v>
      </c>
    </row>
    <row r="2624" spans="1:10" ht="24" customHeight="1" x14ac:dyDescent="0.2">
      <c r="A2624" s="20" t="s">
        <v>1627</v>
      </c>
      <c r="B2624" s="19" t="s">
        <v>1708</v>
      </c>
      <c r="C2624" s="20" t="s">
        <v>18</v>
      </c>
      <c r="D2624" s="20" t="s">
        <v>1709</v>
      </c>
      <c r="E2624" s="155" t="s">
        <v>1639</v>
      </c>
      <c r="F2624" s="155"/>
      <c r="G2624" s="21" t="s">
        <v>1640</v>
      </c>
      <c r="H2624" s="37">
        <v>1</v>
      </c>
      <c r="I2624" s="38">
        <v>29.64</v>
      </c>
      <c r="J2624" s="38">
        <v>29.64</v>
      </c>
    </row>
    <row r="2625" spans="1:10" ht="24" customHeight="1" x14ac:dyDescent="0.2">
      <c r="A2625" s="20" t="s">
        <v>1627</v>
      </c>
      <c r="B2625" s="19" t="s">
        <v>1662</v>
      </c>
      <c r="C2625" s="20" t="s">
        <v>18</v>
      </c>
      <c r="D2625" s="20" t="s">
        <v>1663</v>
      </c>
      <c r="E2625" s="155" t="s">
        <v>1639</v>
      </c>
      <c r="F2625" s="155"/>
      <c r="G2625" s="21" t="s">
        <v>1640</v>
      </c>
      <c r="H2625" s="37">
        <v>1</v>
      </c>
      <c r="I2625" s="38">
        <v>19.72</v>
      </c>
      <c r="J2625" s="38">
        <v>19.72</v>
      </c>
    </row>
    <row r="2626" spans="1:10" ht="26.1" customHeight="1" x14ac:dyDescent="0.2">
      <c r="A2626" s="23" t="s">
        <v>1676</v>
      </c>
      <c r="B2626" s="22" t="s">
        <v>2266</v>
      </c>
      <c r="C2626" s="23" t="s">
        <v>1631</v>
      </c>
      <c r="D2626" s="23" t="s">
        <v>2267</v>
      </c>
      <c r="E2626" s="153" t="s">
        <v>1679</v>
      </c>
      <c r="F2626" s="153"/>
      <c r="G2626" s="24" t="s">
        <v>61</v>
      </c>
      <c r="H2626" s="39">
        <v>1</v>
      </c>
      <c r="I2626" s="40">
        <v>40.19</v>
      </c>
      <c r="J2626" s="40">
        <v>40.19</v>
      </c>
    </row>
    <row r="2627" spans="1:10" x14ac:dyDescent="0.2">
      <c r="A2627" s="41"/>
      <c r="B2627" s="41"/>
      <c r="C2627" s="41"/>
      <c r="D2627" s="41"/>
      <c r="E2627" s="41" t="s">
        <v>1692</v>
      </c>
      <c r="F2627" s="46">
        <v>37.299999999999997</v>
      </c>
      <c r="G2627" s="41" t="s">
        <v>1693</v>
      </c>
      <c r="H2627" s="46">
        <v>0</v>
      </c>
      <c r="I2627" s="41" t="s">
        <v>1694</v>
      </c>
      <c r="J2627" s="46">
        <v>37.299999999999997</v>
      </c>
    </row>
    <row r="2628" spans="1:10" ht="15" thickBot="1" x14ac:dyDescent="0.25">
      <c r="A2628" s="41"/>
      <c r="B2628" s="41"/>
      <c r="C2628" s="41"/>
      <c r="D2628" s="41"/>
      <c r="E2628" s="41" t="s">
        <v>1695</v>
      </c>
      <c r="F2628" s="46">
        <v>23.21</v>
      </c>
      <c r="G2628" s="41"/>
      <c r="H2628" s="152" t="s">
        <v>1696</v>
      </c>
      <c r="I2628" s="152"/>
      <c r="J2628" s="46">
        <v>112.76</v>
      </c>
    </row>
    <row r="2629" spans="1:10" ht="0.95" customHeight="1" thickTop="1" x14ac:dyDescent="0.2">
      <c r="A2629" s="42"/>
      <c r="B2629" s="42"/>
      <c r="C2629" s="42"/>
      <c r="D2629" s="42"/>
      <c r="E2629" s="42"/>
      <c r="F2629" s="42"/>
      <c r="G2629" s="42"/>
      <c r="H2629" s="42"/>
      <c r="I2629" s="42"/>
      <c r="J2629" s="42"/>
    </row>
    <row r="2630" spans="1:10" ht="18" customHeight="1" x14ac:dyDescent="0.2">
      <c r="A2630" s="17" t="s">
        <v>1486</v>
      </c>
      <c r="B2630" s="16" t="s">
        <v>3</v>
      </c>
      <c r="C2630" s="17" t="s">
        <v>4</v>
      </c>
      <c r="D2630" s="17" t="s">
        <v>5</v>
      </c>
      <c r="E2630" s="151" t="s">
        <v>1547</v>
      </c>
      <c r="F2630" s="151"/>
      <c r="G2630" s="18" t="s">
        <v>6</v>
      </c>
      <c r="H2630" s="16" t="s">
        <v>7</v>
      </c>
      <c r="I2630" s="16" t="s">
        <v>8</v>
      </c>
      <c r="J2630" s="16" t="s">
        <v>10</v>
      </c>
    </row>
    <row r="2631" spans="1:10" ht="26.1" customHeight="1" x14ac:dyDescent="0.2">
      <c r="A2631" s="32" t="s">
        <v>1626</v>
      </c>
      <c r="B2631" s="33" t="s">
        <v>1487</v>
      </c>
      <c r="C2631" s="32" t="s">
        <v>23</v>
      </c>
      <c r="D2631" s="32" t="s">
        <v>1488</v>
      </c>
      <c r="E2631" s="154">
        <v>60</v>
      </c>
      <c r="F2631" s="154"/>
      <c r="G2631" s="34" t="s">
        <v>25</v>
      </c>
      <c r="H2631" s="35">
        <v>1</v>
      </c>
      <c r="I2631" s="36">
        <v>74.81</v>
      </c>
      <c r="J2631" s="36">
        <v>74.81</v>
      </c>
    </row>
    <row r="2632" spans="1:10" ht="26.1" customHeight="1" x14ac:dyDescent="0.2">
      <c r="A2632" s="23" t="s">
        <v>1676</v>
      </c>
      <c r="B2632" s="22" t="s">
        <v>2268</v>
      </c>
      <c r="C2632" s="23" t="s">
        <v>18</v>
      </c>
      <c r="D2632" s="23" t="s">
        <v>2269</v>
      </c>
      <c r="E2632" s="153" t="s">
        <v>1679</v>
      </c>
      <c r="F2632" s="153"/>
      <c r="G2632" s="24" t="s">
        <v>25</v>
      </c>
      <c r="H2632" s="39">
        <v>0.1</v>
      </c>
      <c r="I2632" s="40">
        <v>16.61</v>
      </c>
      <c r="J2632" s="40">
        <v>1.66</v>
      </c>
    </row>
    <row r="2633" spans="1:10" ht="24" customHeight="1" x14ac:dyDescent="0.2">
      <c r="A2633" s="23" t="s">
        <v>1676</v>
      </c>
      <c r="B2633" s="22" t="s">
        <v>2206</v>
      </c>
      <c r="C2633" s="23" t="s">
        <v>18</v>
      </c>
      <c r="D2633" s="23" t="s">
        <v>2207</v>
      </c>
      <c r="E2633" s="153" t="s">
        <v>1789</v>
      </c>
      <c r="F2633" s="153"/>
      <c r="G2633" s="24" t="s">
        <v>1640</v>
      </c>
      <c r="H2633" s="39">
        <v>1</v>
      </c>
      <c r="I2633" s="40">
        <v>22.71</v>
      </c>
      <c r="J2633" s="40">
        <v>22.71</v>
      </c>
    </row>
    <row r="2634" spans="1:10" ht="26.1" customHeight="1" x14ac:dyDescent="0.2">
      <c r="A2634" s="23" t="s">
        <v>1676</v>
      </c>
      <c r="B2634" s="22" t="s">
        <v>2270</v>
      </c>
      <c r="C2634" s="23" t="s">
        <v>1631</v>
      </c>
      <c r="D2634" s="23" t="s">
        <v>2271</v>
      </c>
      <c r="E2634" s="153" t="s">
        <v>1679</v>
      </c>
      <c r="F2634" s="153"/>
      <c r="G2634" s="24" t="s">
        <v>61</v>
      </c>
      <c r="H2634" s="39">
        <v>1</v>
      </c>
      <c r="I2634" s="40">
        <v>36.01</v>
      </c>
      <c r="J2634" s="40">
        <v>36.01</v>
      </c>
    </row>
    <row r="2635" spans="1:10" ht="24" customHeight="1" x14ac:dyDescent="0.2">
      <c r="A2635" s="23" t="s">
        <v>1676</v>
      </c>
      <c r="B2635" s="22" t="s">
        <v>2204</v>
      </c>
      <c r="C2635" s="23" t="s">
        <v>18</v>
      </c>
      <c r="D2635" s="23" t="s">
        <v>2205</v>
      </c>
      <c r="E2635" s="153" t="s">
        <v>1789</v>
      </c>
      <c r="F2635" s="153"/>
      <c r="G2635" s="24" t="s">
        <v>1640</v>
      </c>
      <c r="H2635" s="39">
        <v>1</v>
      </c>
      <c r="I2635" s="40">
        <v>14.43</v>
      </c>
      <c r="J2635" s="40">
        <v>14.43</v>
      </c>
    </row>
    <row r="2636" spans="1:10" x14ac:dyDescent="0.2">
      <c r="A2636" s="41"/>
      <c r="B2636" s="41"/>
      <c r="C2636" s="41"/>
      <c r="D2636" s="41"/>
      <c r="E2636" s="41" t="s">
        <v>1692</v>
      </c>
      <c r="F2636" s="46">
        <v>37.14</v>
      </c>
      <c r="G2636" s="41" t="s">
        <v>1693</v>
      </c>
      <c r="H2636" s="46">
        <v>0</v>
      </c>
      <c r="I2636" s="41" t="s">
        <v>1694</v>
      </c>
      <c r="J2636" s="46">
        <v>37.14</v>
      </c>
    </row>
    <row r="2637" spans="1:10" ht="15" thickBot="1" x14ac:dyDescent="0.25">
      <c r="A2637" s="41"/>
      <c r="B2637" s="41"/>
      <c r="C2637" s="41"/>
      <c r="D2637" s="41"/>
      <c r="E2637" s="41" t="s">
        <v>1695</v>
      </c>
      <c r="F2637" s="46">
        <v>19.39</v>
      </c>
      <c r="G2637" s="41"/>
      <c r="H2637" s="152" t="s">
        <v>1696</v>
      </c>
      <c r="I2637" s="152"/>
      <c r="J2637" s="46">
        <v>94.2</v>
      </c>
    </row>
    <row r="2638" spans="1:10" ht="0.95" customHeight="1" thickTop="1" x14ac:dyDescent="0.2">
      <c r="A2638" s="42"/>
      <c r="B2638" s="42"/>
      <c r="C2638" s="42"/>
      <c r="D2638" s="42"/>
      <c r="E2638" s="42"/>
      <c r="F2638" s="42"/>
      <c r="G2638" s="42"/>
      <c r="H2638" s="42"/>
      <c r="I2638" s="42"/>
      <c r="J2638" s="42"/>
    </row>
    <row r="2639" spans="1:10" ht="18" customHeight="1" x14ac:dyDescent="0.2">
      <c r="A2639" s="17" t="s">
        <v>1489</v>
      </c>
      <c r="B2639" s="16" t="s">
        <v>3</v>
      </c>
      <c r="C2639" s="17" t="s">
        <v>4</v>
      </c>
      <c r="D2639" s="17" t="s">
        <v>5</v>
      </c>
      <c r="E2639" s="151" t="s">
        <v>1547</v>
      </c>
      <c r="F2639" s="151"/>
      <c r="G2639" s="18" t="s">
        <v>6</v>
      </c>
      <c r="H2639" s="16" t="s">
        <v>7</v>
      </c>
      <c r="I2639" s="16" t="s">
        <v>8</v>
      </c>
      <c r="J2639" s="16" t="s">
        <v>10</v>
      </c>
    </row>
    <row r="2640" spans="1:10" ht="26.1" customHeight="1" x14ac:dyDescent="0.2">
      <c r="A2640" s="32" t="s">
        <v>1626</v>
      </c>
      <c r="B2640" s="33" t="s">
        <v>1490</v>
      </c>
      <c r="C2640" s="32" t="s">
        <v>23</v>
      </c>
      <c r="D2640" s="32" t="s">
        <v>1491</v>
      </c>
      <c r="E2640" s="154">
        <v>82</v>
      </c>
      <c r="F2640" s="154"/>
      <c r="G2640" s="34" t="s">
        <v>61</v>
      </c>
      <c r="H2640" s="35">
        <v>1</v>
      </c>
      <c r="I2640" s="36">
        <v>154.78</v>
      </c>
      <c r="J2640" s="36">
        <v>154.78</v>
      </c>
    </row>
    <row r="2641" spans="1:10" ht="24" customHeight="1" x14ac:dyDescent="0.2">
      <c r="A2641" s="20" t="s">
        <v>1627</v>
      </c>
      <c r="B2641" s="19" t="s">
        <v>1662</v>
      </c>
      <c r="C2641" s="20" t="s">
        <v>18</v>
      </c>
      <c r="D2641" s="20" t="s">
        <v>1663</v>
      </c>
      <c r="E2641" s="155" t="s">
        <v>1639</v>
      </c>
      <c r="F2641" s="155"/>
      <c r="G2641" s="21" t="s">
        <v>1640</v>
      </c>
      <c r="H2641" s="37">
        <v>1.1000000000000001</v>
      </c>
      <c r="I2641" s="38">
        <v>19.72</v>
      </c>
      <c r="J2641" s="38">
        <v>21.69</v>
      </c>
    </row>
    <row r="2642" spans="1:10" ht="24" customHeight="1" x14ac:dyDescent="0.2">
      <c r="A2642" s="20" t="s">
        <v>1627</v>
      </c>
      <c r="B2642" s="19" t="s">
        <v>1708</v>
      </c>
      <c r="C2642" s="20" t="s">
        <v>18</v>
      </c>
      <c r="D2642" s="20" t="s">
        <v>1709</v>
      </c>
      <c r="E2642" s="155" t="s">
        <v>1639</v>
      </c>
      <c r="F2642" s="155"/>
      <c r="G2642" s="21" t="s">
        <v>1640</v>
      </c>
      <c r="H2642" s="37">
        <v>1.1000000000000001</v>
      </c>
      <c r="I2642" s="38">
        <v>29.64</v>
      </c>
      <c r="J2642" s="38">
        <v>32.6</v>
      </c>
    </row>
    <row r="2643" spans="1:10" ht="24" customHeight="1" x14ac:dyDescent="0.2">
      <c r="A2643" s="23" t="s">
        <v>1676</v>
      </c>
      <c r="B2643" s="22" t="s">
        <v>2272</v>
      </c>
      <c r="C2643" s="23" t="s">
        <v>1631</v>
      </c>
      <c r="D2643" s="23" t="s">
        <v>2273</v>
      </c>
      <c r="E2643" s="153" t="s">
        <v>1679</v>
      </c>
      <c r="F2643" s="153"/>
      <c r="G2643" s="24" t="s">
        <v>61</v>
      </c>
      <c r="H2643" s="39">
        <v>1</v>
      </c>
      <c r="I2643" s="40">
        <v>55.39</v>
      </c>
      <c r="J2643" s="40">
        <v>55.39</v>
      </c>
    </row>
    <row r="2644" spans="1:10" ht="26.1" customHeight="1" x14ac:dyDescent="0.2">
      <c r="A2644" s="23" t="s">
        <v>1676</v>
      </c>
      <c r="B2644" s="22" t="s">
        <v>2274</v>
      </c>
      <c r="C2644" s="23" t="s">
        <v>1631</v>
      </c>
      <c r="D2644" s="23" t="s">
        <v>2275</v>
      </c>
      <c r="E2644" s="153" t="s">
        <v>1679</v>
      </c>
      <c r="F2644" s="153"/>
      <c r="G2644" s="24" t="s">
        <v>61</v>
      </c>
      <c r="H2644" s="39">
        <v>1</v>
      </c>
      <c r="I2644" s="40">
        <v>25.5</v>
      </c>
      <c r="J2644" s="40">
        <v>25.5</v>
      </c>
    </row>
    <row r="2645" spans="1:10" ht="26.1" customHeight="1" x14ac:dyDescent="0.2">
      <c r="A2645" s="23" t="s">
        <v>1676</v>
      </c>
      <c r="B2645" s="22" t="s">
        <v>2276</v>
      </c>
      <c r="C2645" s="23" t="s">
        <v>1631</v>
      </c>
      <c r="D2645" s="23" t="s">
        <v>2277</v>
      </c>
      <c r="E2645" s="153" t="s">
        <v>1679</v>
      </c>
      <c r="F2645" s="153"/>
      <c r="G2645" s="24" t="s">
        <v>61</v>
      </c>
      <c r="H2645" s="39">
        <v>2</v>
      </c>
      <c r="I2645" s="40">
        <v>9.8000000000000007</v>
      </c>
      <c r="J2645" s="40">
        <v>19.600000000000001</v>
      </c>
    </row>
    <row r="2646" spans="1:10" x14ac:dyDescent="0.2">
      <c r="A2646" s="41"/>
      <c r="B2646" s="41"/>
      <c r="C2646" s="41"/>
      <c r="D2646" s="41"/>
      <c r="E2646" s="41" t="s">
        <v>1692</v>
      </c>
      <c r="F2646" s="46">
        <v>41.02</v>
      </c>
      <c r="G2646" s="41" t="s">
        <v>1693</v>
      </c>
      <c r="H2646" s="46">
        <v>0</v>
      </c>
      <c r="I2646" s="41" t="s">
        <v>1694</v>
      </c>
      <c r="J2646" s="46">
        <v>41.02</v>
      </c>
    </row>
    <row r="2647" spans="1:10" ht="15" thickBot="1" x14ac:dyDescent="0.25">
      <c r="A2647" s="41"/>
      <c r="B2647" s="41"/>
      <c r="C2647" s="41"/>
      <c r="D2647" s="41"/>
      <c r="E2647" s="41" t="s">
        <v>1695</v>
      </c>
      <c r="F2647" s="46">
        <v>40.11</v>
      </c>
      <c r="G2647" s="41"/>
      <c r="H2647" s="152" t="s">
        <v>1696</v>
      </c>
      <c r="I2647" s="152"/>
      <c r="J2647" s="46">
        <v>194.89</v>
      </c>
    </row>
    <row r="2648" spans="1:10" ht="0.95" customHeight="1" thickTop="1" x14ac:dyDescent="0.2">
      <c r="A2648" s="42"/>
      <c r="B2648" s="42"/>
      <c r="C2648" s="42"/>
      <c r="D2648" s="42"/>
      <c r="E2648" s="42"/>
      <c r="F2648" s="42"/>
      <c r="G2648" s="42"/>
      <c r="H2648" s="42"/>
      <c r="I2648" s="42"/>
      <c r="J2648" s="42"/>
    </row>
    <row r="2649" spans="1:10" ht="18" customHeight="1" x14ac:dyDescent="0.2">
      <c r="A2649" s="17" t="s">
        <v>1492</v>
      </c>
      <c r="B2649" s="16" t="s">
        <v>3</v>
      </c>
      <c r="C2649" s="17" t="s">
        <v>4</v>
      </c>
      <c r="D2649" s="17" t="s">
        <v>5</v>
      </c>
      <c r="E2649" s="151" t="s">
        <v>1547</v>
      </c>
      <c r="F2649" s="151"/>
      <c r="G2649" s="18" t="s">
        <v>6</v>
      </c>
      <c r="H2649" s="16" t="s">
        <v>7</v>
      </c>
      <c r="I2649" s="16" t="s">
        <v>8</v>
      </c>
      <c r="J2649" s="16" t="s">
        <v>10</v>
      </c>
    </row>
    <row r="2650" spans="1:10" ht="51.95" customHeight="1" x14ac:dyDescent="0.2">
      <c r="A2650" s="32" t="s">
        <v>1626</v>
      </c>
      <c r="B2650" s="33" t="s">
        <v>1493</v>
      </c>
      <c r="C2650" s="32" t="s">
        <v>23</v>
      </c>
      <c r="D2650" s="32" t="s">
        <v>1494</v>
      </c>
      <c r="E2650" s="154">
        <v>82</v>
      </c>
      <c r="F2650" s="154"/>
      <c r="G2650" s="34" t="s">
        <v>61</v>
      </c>
      <c r="H2650" s="35">
        <v>1</v>
      </c>
      <c r="I2650" s="36">
        <v>460.51</v>
      </c>
      <c r="J2650" s="36">
        <v>460.51</v>
      </c>
    </row>
    <row r="2651" spans="1:10" ht="24" customHeight="1" x14ac:dyDescent="0.2">
      <c r="A2651" s="20" t="s">
        <v>1627</v>
      </c>
      <c r="B2651" s="19" t="s">
        <v>1662</v>
      </c>
      <c r="C2651" s="20" t="s">
        <v>18</v>
      </c>
      <c r="D2651" s="20" t="s">
        <v>1663</v>
      </c>
      <c r="E2651" s="155" t="s">
        <v>1639</v>
      </c>
      <c r="F2651" s="155"/>
      <c r="G2651" s="21" t="s">
        <v>1640</v>
      </c>
      <c r="H2651" s="37">
        <v>1</v>
      </c>
      <c r="I2651" s="38">
        <v>19.72</v>
      </c>
      <c r="J2651" s="38">
        <v>19.72</v>
      </c>
    </row>
    <row r="2652" spans="1:10" ht="24" customHeight="1" x14ac:dyDescent="0.2">
      <c r="A2652" s="20" t="s">
        <v>1627</v>
      </c>
      <c r="B2652" s="19" t="s">
        <v>1708</v>
      </c>
      <c r="C2652" s="20" t="s">
        <v>18</v>
      </c>
      <c r="D2652" s="20" t="s">
        <v>1709</v>
      </c>
      <c r="E2652" s="155" t="s">
        <v>1639</v>
      </c>
      <c r="F2652" s="155"/>
      <c r="G2652" s="21" t="s">
        <v>1640</v>
      </c>
      <c r="H2652" s="37">
        <v>1</v>
      </c>
      <c r="I2652" s="38">
        <v>29.64</v>
      </c>
      <c r="J2652" s="38">
        <v>29.64</v>
      </c>
    </row>
    <row r="2653" spans="1:10" ht="51.95" customHeight="1" x14ac:dyDescent="0.2">
      <c r="A2653" s="23" t="s">
        <v>1676</v>
      </c>
      <c r="B2653" s="22" t="s">
        <v>2278</v>
      </c>
      <c r="C2653" s="23" t="s">
        <v>1631</v>
      </c>
      <c r="D2653" s="23" t="s">
        <v>1494</v>
      </c>
      <c r="E2653" s="153" t="s">
        <v>1679</v>
      </c>
      <c r="F2653" s="153"/>
      <c r="G2653" s="24" t="s">
        <v>61</v>
      </c>
      <c r="H2653" s="39">
        <v>1</v>
      </c>
      <c r="I2653" s="40">
        <v>411.15</v>
      </c>
      <c r="J2653" s="40">
        <v>411.15</v>
      </c>
    </row>
    <row r="2654" spans="1:10" x14ac:dyDescent="0.2">
      <c r="A2654" s="41"/>
      <c r="B2654" s="41"/>
      <c r="C2654" s="41"/>
      <c r="D2654" s="41"/>
      <c r="E2654" s="41" t="s">
        <v>1692</v>
      </c>
      <c r="F2654" s="46">
        <v>37.299999999999997</v>
      </c>
      <c r="G2654" s="41" t="s">
        <v>1693</v>
      </c>
      <c r="H2654" s="46">
        <v>0</v>
      </c>
      <c r="I2654" s="41" t="s">
        <v>1694</v>
      </c>
      <c r="J2654" s="46">
        <v>37.299999999999997</v>
      </c>
    </row>
    <row r="2655" spans="1:10" ht="15" thickBot="1" x14ac:dyDescent="0.25">
      <c r="A2655" s="41"/>
      <c r="B2655" s="41"/>
      <c r="C2655" s="41"/>
      <c r="D2655" s="41"/>
      <c r="E2655" s="41" t="s">
        <v>1695</v>
      </c>
      <c r="F2655" s="46">
        <v>119.36</v>
      </c>
      <c r="G2655" s="41"/>
      <c r="H2655" s="152" t="s">
        <v>1696</v>
      </c>
      <c r="I2655" s="152"/>
      <c r="J2655" s="46">
        <v>579.87</v>
      </c>
    </row>
    <row r="2656" spans="1:10" ht="0.95" customHeight="1" thickTop="1" x14ac:dyDescent="0.2">
      <c r="A2656" s="42"/>
      <c r="B2656" s="42"/>
      <c r="C2656" s="42"/>
      <c r="D2656" s="42"/>
      <c r="E2656" s="42"/>
      <c r="F2656" s="42"/>
      <c r="G2656" s="42"/>
      <c r="H2656" s="42"/>
      <c r="I2656" s="42"/>
      <c r="J2656" s="42"/>
    </row>
    <row r="2657" spans="1:10" ht="18" customHeight="1" x14ac:dyDescent="0.2">
      <c r="A2657" s="17" t="s">
        <v>1495</v>
      </c>
      <c r="B2657" s="16" t="s">
        <v>3</v>
      </c>
      <c r="C2657" s="17" t="s">
        <v>4</v>
      </c>
      <c r="D2657" s="17" t="s">
        <v>5</v>
      </c>
      <c r="E2657" s="151" t="s">
        <v>1547</v>
      </c>
      <c r="F2657" s="151"/>
      <c r="G2657" s="18" t="s">
        <v>6</v>
      </c>
      <c r="H2657" s="16" t="s">
        <v>7</v>
      </c>
      <c r="I2657" s="16" t="s">
        <v>8</v>
      </c>
      <c r="J2657" s="16" t="s">
        <v>10</v>
      </c>
    </row>
    <row r="2658" spans="1:10" ht="26.1" customHeight="1" x14ac:dyDescent="0.2">
      <c r="A2658" s="32" t="s">
        <v>1626</v>
      </c>
      <c r="B2658" s="33" t="s">
        <v>1496</v>
      </c>
      <c r="C2658" s="32" t="s">
        <v>23</v>
      </c>
      <c r="D2658" s="32" t="s">
        <v>1497</v>
      </c>
      <c r="E2658" s="154">
        <v>82</v>
      </c>
      <c r="F2658" s="154"/>
      <c r="G2658" s="34" t="s">
        <v>61</v>
      </c>
      <c r="H2658" s="35">
        <v>1</v>
      </c>
      <c r="I2658" s="36">
        <v>427.93</v>
      </c>
      <c r="J2658" s="36">
        <v>427.93</v>
      </c>
    </row>
    <row r="2659" spans="1:10" ht="24" customHeight="1" x14ac:dyDescent="0.2">
      <c r="A2659" s="20" t="s">
        <v>1627</v>
      </c>
      <c r="B2659" s="19" t="s">
        <v>1708</v>
      </c>
      <c r="C2659" s="20" t="s">
        <v>18</v>
      </c>
      <c r="D2659" s="20" t="s">
        <v>1709</v>
      </c>
      <c r="E2659" s="155" t="s">
        <v>1639</v>
      </c>
      <c r="F2659" s="155"/>
      <c r="G2659" s="21" t="s">
        <v>1640</v>
      </c>
      <c r="H2659" s="37">
        <v>0.7</v>
      </c>
      <c r="I2659" s="38">
        <v>29.64</v>
      </c>
      <c r="J2659" s="38">
        <v>20.74</v>
      </c>
    </row>
    <row r="2660" spans="1:10" ht="24" customHeight="1" x14ac:dyDescent="0.2">
      <c r="A2660" s="20" t="s">
        <v>1627</v>
      </c>
      <c r="B2660" s="19" t="s">
        <v>1662</v>
      </c>
      <c r="C2660" s="20" t="s">
        <v>18</v>
      </c>
      <c r="D2660" s="20" t="s">
        <v>1663</v>
      </c>
      <c r="E2660" s="155" t="s">
        <v>1639</v>
      </c>
      <c r="F2660" s="155"/>
      <c r="G2660" s="21" t="s">
        <v>1640</v>
      </c>
      <c r="H2660" s="37">
        <v>0.7</v>
      </c>
      <c r="I2660" s="38">
        <v>19.72</v>
      </c>
      <c r="J2660" s="38">
        <v>13.8</v>
      </c>
    </row>
    <row r="2661" spans="1:10" ht="26.1" customHeight="1" x14ac:dyDescent="0.2">
      <c r="A2661" s="23" t="s">
        <v>1676</v>
      </c>
      <c r="B2661" s="22" t="s">
        <v>2279</v>
      </c>
      <c r="C2661" s="23" t="s">
        <v>1631</v>
      </c>
      <c r="D2661" s="23" t="s">
        <v>2280</v>
      </c>
      <c r="E2661" s="153" t="s">
        <v>1679</v>
      </c>
      <c r="F2661" s="153"/>
      <c r="G2661" s="24" t="s">
        <v>61</v>
      </c>
      <c r="H2661" s="39">
        <v>1</v>
      </c>
      <c r="I2661" s="40">
        <v>360.91</v>
      </c>
      <c r="J2661" s="40">
        <v>360.91</v>
      </c>
    </row>
    <row r="2662" spans="1:10" ht="26.1" customHeight="1" x14ac:dyDescent="0.2">
      <c r="A2662" s="23" t="s">
        <v>1676</v>
      </c>
      <c r="B2662" s="22" t="s">
        <v>2232</v>
      </c>
      <c r="C2662" s="23" t="s">
        <v>18</v>
      </c>
      <c r="D2662" s="23" t="s">
        <v>2233</v>
      </c>
      <c r="E2662" s="153" t="s">
        <v>1679</v>
      </c>
      <c r="F2662" s="153"/>
      <c r="G2662" s="24" t="s">
        <v>25</v>
      </c>
      <c r="H2662" s="39">
        <v>1</v>
      </c>
      <c r="I2662" s="40">
        <v>32.479999999999997</v>
      </c>
      <c r="J2662" s="40">
        <v>32.479999999999997</v>
      </c>
    </row>
    <row r="2663" spans="1:10" x14ac:dyDescent="0.2">
      <c r="A2663" s="41"/>
      <c r="B2663" s="41"/>
      <c r="C2663" s="41"/>
      <c r="D2663" s="41"/>
      <c r="E2663" s="41" t="s">
        <v>1692</v>
      </c>
      <c r="F2663" s="46">
        <v>26.1</v>
      </c>
      <c r="G2663" s="41" t="s">
        <v>1693</v>
      </c>
      <c r="H2663" s="46">
        <v>0</v>
      </c>
      <c r="I2663" s="41" t="s">
        <v>1694</v>
      </c>
      <c r="J2663" s="46">
        <v>26.1</v>
      </c>
    </row>
    <row r="2664" spans="1:10" ht="15" thickBot="1" x14ac:dyDescent="0.25">
      <c r="A2664" s="41"/>
      <c r="B2664" s="41"/>
      <c r="C2664" s="41"/>
      <c r="D2664" s="41"/>
      <c r="E2664" s="41" t="s">
        <v>1695</v>
      </c>
      <c r="F2664" s="46">
        <v>110.91</v>
      </c>
      <c r="G2664" s="41"/>
      <c r="H2664" s="152" t="s">
        <v>1696</v>
      </c>
      <c r="I2664" s="152"/>
      <c r="J2664" s="46">
        <v>538.84</v>
      </c>
    </row>
    <row r="2665" spans="1:10" ht="0.95" customHeight="1" thickTop="1" x14ac:dyDescent="0.2">
      <c r="A2665" s="42"/>
      <c r="B2665" s="42"/>
      <c r="C2665" s="42"/>
      <c r="D2665" s="42"/>
      <c r="E2665" s="42"/>
      <c r="F2665" s="42"/>
      <c r="G2665" s="42"/>
      <c r="H2665" s="42"/>
      <c r="I2665" s="42"/>
      <c r="J2665" s="42"/>
    </row>
    <row r="2666" spans="1:10" ht="18" customHeight="1" x14ac:dyDescent="0.2">
      <c r="A2666" s="17" t="s">
        <v>1501</v>
      </c>
      <c r="B2666" s="16" t="s">
        <v>3</v>
      </c>
      <c r="C2666" s="17" t="s">
        <v>4</v>
      </c>
      <c r="D2666" s="17" t="s">
        <v>5</v>
      </c>
      <c r="E2666" s="151" t="s">
        <v>1547</v>
      </c>
      <c r="F2666" s="151"/>
      <c r="G2666" s="18" t="s">
        <v>6</v>
      </c>
      <c r="H2666" s="16" t="s">
        <v>7</v>
      </c>
      <c r="I2666" s="16" t="s">
        <v>8</v>
      </c>
      <c r="J2666" s="16" t="s">
        <v>10</v>
      </c>
    </row>
    <row r="2667" spans="1:10" ht="26.1" customHeight="1" x14ac:dyDescent="0.2">
      <c r="A2667" s="32" t="s">
        <v>1626</v>
      </c>
      <c r="B2667" s="33" t="s">
        <v>1502</v>
      </c>
      <c r="C2667" s="32" t="s">
        <v>23</v>
      </c>
      <c r="D2667" s="32" t="s">
        <v>1503</v>
      </c>
      <c r="E2667" s="154" t="s">
        <v>1601</v>
      </c>
      <c r="F2667" s="154"/>
      <c r="G2667" s="34" t="s">
        <v>29</v>
      </c>
      <c r="H2667" s="35">
        <v>1</v>
      </c>
      <c r="I2667" s="36">
        <v>23.48</v>
      </c>
      <c r="J2667" s="36">
        <v>23.48</v>
      </c>
    </row>
    <row r="2668" spans="1:10" ht="24" customHeight="1" x14ac:dyDescent="0.2">
      <c r="A2668" s="20" t="s">
        <v>1627</v>
      </c>
      <c r="B2668" s="19" t="s">
        <v>1708</v>
      </c>
      <c r="C2668" s="20" t="s">
        <v>18</v>
      </c>
      <c r="D2668" s="20" t="s">
        <v>1709</v>
      </c>
      <c r="E2668" s="155" t="s">
        <v>1639</v>
      </c>
      <c r="F2668" s="155"/>
      <c r="G2668" s="21" t="s">
        <v>1640</v>
      </c>
      <c r="H2668" s="37">
        <v>0.05</v>
      </c>
      <c r="I2668" s="38">
        <v>29.64</v>
      </c>
      <c r="J2668" s="38">
        <v>1.48</v>
      </c>
    </row>
    <row r="2669" spans="1:10" ht="24" customHeight="1" x14ac:dyDescent="0.2">
      <c r="A2669" s="23" t="s">
        <v>1676</v>
      </c>
      <c r="B2669" s="22" t="s">
        <v>1932</v>
      </c>
      <c r="C2669" s="23" t="s">
        <v>18</v>
      </c>
      <c r="D2669" s="23" t="s">
        <v>1933</v>
      </c>
      <c r="E2669" s="153" t="s">
        <v>1679</v>
      </c>
      <c r="F2669" s="153"/>
      <c r="G2669" s="24" t="s">
        <v>29</v>
      </c>
      <c r="H2669" s="39">
        <v>1</v>
      </c>
      <c r="I2669" s="40">
        <v>22</v>
      </c>
      <c r="J2669" s="40">
        <v>22</v>
      </c>
    </row>
    <row r="2670" spans="1:10" x14ac:dyDescent="0.2">
      <c r="A2670" s="41"/>
      <c r="B2670" s="41"/>
      <c r="C2670" s="41"/>
      <c r="D2670" s="41"/>
      <c r="E2670" s="41" t="s">
        <v>1692</v>
      </c>
      <c r="F2670" s="46">
        <v>1.17</v>
      </c>
      <c r="G2670" s="41" t="s">
        <v>1693</v>
      </c>
      <c r="H2670" s="46">
        <v>0</v>
      </c>
      <c r="I2670" s="41" t="s">
        <v>1694</v>
      </c>
      <c r="J2670" s="46">
        <v>1.17</v>
      </c>
    </row>
    <row r="2671" spans="1:10" ht="15" thickBot="1" x14ac:dyDescent="0.25">
      <c r="A2671" s="41"/>
      <c r="B2671" s="41"/>
      <c r="C2671" s="41"/>
      <c r="D2671" s="41"/>
      <c r="E2671" s="41" t="s">
        <v>1695</v>
      </c>
      <c r="F2671" s="46">
        <v>6.08</v>
      </c>
      <c r="G2671" s="41"/>
      <c r="H2671" s="152" t="s">
        <v>1696</v>
      </c>
      <c r="I2671" s="152"/>
      <c r="J2671" s="46">
        <v>29.56</v>
      </c>
    </row>
    <row r="2672" spans="1:10" ht="0.95" customHeight="1" thickTop="1" x14ac:dyDescent="0.2">
      <c r="A2672" s="42"/>
      <c r="B2672" s="42"/>
      <c r="C2672" s="42"/>
      <c r="D2672" s="42"/>
      <c r="E2672" s="42"/>
      <c r="F2672" s="42"/>
      <c r="G2672" s="42"/>
      <c r="H2672" s="42"/>
      <c r="I2672" s="42"/>
      <c r="J2672" s="42"/>
    </row>
    <row r="2673" spans="1:10" ht="18" customHeight="1" x14ac:dyDescent="0.2">
      <c r="A2673" s="17" t="s">
        <v>1519</v>
      </c>
      <c r="B2673" s="16" t="s">
        <v>3</v>
      </c>
      <c r="C2673" s="17" t="s">
        <v>4</v>
      </c>
      <c r="D2673" s="17" t="s">
        <v>5</v>
      </c>
      <c r="E2673" s="151" t="s">
        <v>1547</v>
      </c>
      <c r="F2673" s="151"/>
      <c r="G2673" s="18" t="s">
        <v>6</v>
      </c>
      <c r="H2673" s="16" t="s">
        <v>7</v>
      </c>
      <c r="I2673" s="16" t="s">
        <v>8</v>
      </c>
      <c r="J2673" s="16" t="s">
        <v>10</v>
      </c>
    </row>
    <row r="2674" spans="1:10" ht="39" customHeight="1" x14ac:dyDescent="0.2">
      <c r="A2674" s="32" t="s">
        <v>1626</v>
      </c>
      <c r="B2674" s="33" t="s">
        <v>1520</v>
      </c>
      <c r="C2674" s="32" t="s">
        <v>23</v>
      </c>
      <c r="D2674" s="32" t="s">
        <v>1521</v>
      </c>
      <c r="E2674" s="154">
        <v>129</v>
      </c>
      <c r="F2674" s="154"/>
      <c r="G2674" s="34" t="s">
        <v>20</v>
      </c>
      <c r="H2674" s="35">
        <v>1</v>
      </c>
      <c r="I2674" s="36">
        <v>195.28</v>
      </c>
      <c r="J2674" s="36">
        <v>195.28</v>
      </c>
    </row>
    <row r="2675" spans="1:10" ht="24" customHeight="1" x14ac:dyDescent="0.2">
      <c r="A2675" s="20" t="s">
        <v>1627</v>
      </c>
      <c r="B2675" s="19" t="s">
        <v>1662</v>
      </c>
      <c r="C2675" s="20" t="s">
        <v>18</v>
      </c>
      <c r="D2675" s="20" t="s">
        <v>1663</v>
      </c>
      <c r="E2675" s="155" t="s">
        <v>1639</v>
      </c>
      <c r="F2675" s="155"/>
      <c r="G2675" s="21" t="s">
        <v>1640</v>
      </c>
      <c r="H2675" s="37">
        <v>1.3</v>
      </c>
      <c r="I2675" s="38">
        <v>19.72</v>
      </c>
      <c r="J2675" s="38">
        <v>25.63</v>
      </c>
    </row>
    <row r="2676" spans="1:10" ht="26.1" customHeight="1" x14ac:dyDescent="0.2">
      <c r="A2676" s="20" t="s">
        <v>1627</v>
      </c>
      <c r="B2676" s="19" t="s">
        <v>1768</v>
      </c>
      <c r="C2676" s="20" t="s">
        <v>18</v>
      </c>
      <c r="D2676" s="20" t="s">
        <v>1769</v>
      </c>
      <c r="E2676" s="155" t="s">
        <v>1639</v>
      </c>
      <c r="F2676" s="155"/>
      <c r="G2676" s="21" t="s">
        <v>1640</v>
      </c>
      <c r="H2676" s="37">
        <v>1.3</v>
      </c>
      <c r="I2676" s="38">
        <v>23.2</v>
      </c>
      <c r="J2676" s="38">
        <v>30.16</v>
      </c>
    </row>
    <row r="2677" spans="1:10" ht="26.1" customHeight="1" x14ac:dyDescent="0.2">
      <c r="A2677" s="23" t="s">
        <v>1676</v>
      </c>
      <c r="B2677" s="22" t="s">
        <v>2281</v>
      </c>
      <c r="C2677" s="23" t="s">
        <v>1631</v>
      </c>
      <c r="D2677" s="23" t="s">
        <v>2282</v>
      </c>
      <c r="E2677" s="153" t="s">
        <v>1679</v>
      </c>
      <c r="F2677" s="153"/>
      <c r="G2677" s="24" t="s">
        <v>633</v>
      </c>
      <c r="H2677" s="39">
        <v>1.08</v>
      </c>
      <c r="I2677" s="40">
        <v>16.2</v>
      </c>
      <c r="J2677" s="40">
        <v>17.489999999999998</v>
      </c>
    </row>
    <row r="2678" spans="1:10" ht="24" customHeight="1" x14ac:dyDescent="0.2">
      <c r="A2678" s="23" t="s">
        <v>1676</v>
      </c>
      <c r="B2678" s="22" t="s">
        <v>2283</v>
      </c>
      <c r="C2678" s="23" t="s">
        <v>18</v>
      </c>
      <c r="D2678" s="23" t="s">
        <v>2284</v>
      </c>
      <c r="E2678" s="153" t="s">
        <v>1679</v>
      </c>
      <c r="F2678" s="153"/>
      <c r="G2678" s="24" t="s">
        <v>89</v>
      </c>
      <c r="H2678" s="39">
        <v>0.99399999999999999</v>
      </c>
      <c r="I2678" s="40">
        <v>43.16</v>
      </c>
      <c r="J2678" s="40">
        <v>42.9</v>
      </c>
    </row>
    <row r="2679" spans="1:10" ht="26.1" customHeight="1" x14ac:dyDescent="0.2">
      <c r="A2679" s="23" t="s">
        <v>1676</v>
      </c>
      <c r="B2679" s="22" t="s">
        <v>2285</v>
      </c>
      <c r="C2679" s="23" t="s">
        <v>18</v>
      </c>
      <c r="D2679" s="23" t="s">
        <v>2286</v>
      </c>
      <c r="E2679" s="153" t="s">
        <v>1679</v>
      </c>
      <c r="F2679" s="153"/>
      <c r="G2679" s="24" t="s">
        <v>2287</v>
      </c>
      <c r="H2679" s="39">
        <v>0.03</v>
      </c>
      <c r="I2679" s="40">
        <v>28.78</v>
      </c>
      <c r="J2679" s="40">
        <v>0.86</v>
      </c>
    </row>
    <row r="2680" spans="1:10" ht="26.1" customHeight="1" x14ac:dyDescent="0.2">
      <c r="A2680" s="23" t="s">
        <v>1676</v>
      </c>
      <c r="B2680" s="22" t="s">
        <v>2288</v>
      </c>
      <c r="C2680" s="23" t="s">
        <v>1631</v>
      </c>
      <c r="D2680" s="23" t="s">
        <v>2289</v>
      </c>
      <c r="E2680" s="153" t="s">
        <v>1679</v>
      </c>
      <c r="F2680" s="153"/>
      <c r="G2680" s="24" t="s">
        <v>20</v>
      </c>
      <c r="H2680" s="39">
        <v>1</v>
      </c>
      <c r="I2680" s="40">
        <v>71.66</v>
      </c>
      <c r="J2680" s="40">
        <v>71.66</v>
      </c>
    </row>
    <row r="2681" spans="1:10" ht="26.1" customHeight="1" x14ac:dyDescent="0.2">
      <c r="A2681" s="23" t="s">
        <v>1676</v>
      </c>
      <c r="B2681" s="22" t="s">
        <v>2290</v>
      </c>
      <c r="C2681" s="23" t="s">
        <v>1631</v>
      </c>
      <c r="D2681" s="23" t="s">
        <v>2291</v>
      </c>
      <c r="E2681" s="153" t="s">
        <v>1679</v>
      </c>
      <c r="F2681" s="153"/>
      <c r="G2681" s="24" t="s">
        <v>633</v>
      </c>
      <c r="H2681" s="39">
        <v>0.95</v>
      </c>
      <c r="I2681" s="40">
        <v>6.93</v>
      </c>
      <c r="J2681" s="40">
        <v>6.58</v>
      </c>
    </row>
    <row r="2682" spans="1:10" x14ac:dyDescent="0.2">
      <c r="A2682" s="41"/>
      <c r="B2682" s="41"/>
      <c r="C2682" s="41"/>
      <c r="D2682" s="41"/>
      <c r="E2682" s="41" t="s">
        <v>1692</v>
      </c>
      <c r="F2682" s="46">
        <v>40.43</v>
      </c>
      <c r="G2682" s="41" t="s">
        <v>1693</v>
      </c>
      <c r="H2682" s="46">
        <v>0</v>
      </c>
      <c r="I2682" s="41" t="s">
        <v>1694</v>
      </c>
      <c r="J2682" s="46">
        <v>40.43</v>
      </c>
    </row>
    <row r="2683" spans="1:10" ht="15" thickBot="1" x14ac:dyDescent="0.25">
      <c r="A2683" s="41"/>
      <c r="B2683" s="41"/>
      <c r="C2683" s="41"/>
      <c r="D2683" s="41"/>
      <c r="E2683" s="41" t="s">
        <v>1695</v>
      </c>
      <c r="F2683" s="46">
        <v>50.61</v>
      </c>
      <c r="G2683" s="41"/>
      <c r="H2683" s="152" t="s">
        <v>1696</v>
      </c>
      <c r="I2683" s="152"/>
      <c r="J2683" s="46">
        <v>245.89</v>
      </c>
    </row>
    <row r="2684" spans="1:10" ht="0.95" customHeight="1" thickTop="1" x14ac:dyDescent="0.2">
      <c r="A2684" s="42"/>
      <c r="B2684" s="42"/>
      <c r="C2684" s="42"/>
      <c r="D2684" s="42"/>
      <c r="E2684" s="42"/>
      <c r="F2684" s="42"/>
      <c r="G2684" s="42"/>
      <c r="H2684" s="42"/>
      <c r="I2684" s="42"/>
      <c r="J2684" s="42"/>
    </row>
    <row r="2685" spans="1:10" ht="18" customHeight="1" x14ac:dyDescent="0.2">
      <c r="A2685" s="17" t="s">
        <v>1524</v>
      </c>
      <c r="B2685" s="16" t="s">
        <v>3</v>
      </c>
      <c r="C2685" s="17" t="s">
        <v>4</v>
      </c>
      <c r="D2685" s="17" t="s">
        <v>5</v>
      </c>
      <c r="E2685" s="151" t="s">
        <v>1547</v>
      </c>
      <c r="F2685" s="151"/>
      <c r="G2685" s="18" t="s">
        <v>6</v>
      </c>
      <c r="H2685" s="16" t="s">
        <v>7</v>
      </c>
      <c r="I2685" s="16" t="s">
        <v>8</v>
      </c>
      <c r="J2685" s="16" t="s">
        <v>10</v>
      </c>
    </row>
    <row r="2686" spans="1:10" ht="39" customHeight="1" x14ac:dyDescent="0.2">
      <c r="A2686" s="32" t="s">
        <v>1626</v>
      </c>
      <c r="B2686" s="33" t="s">
        <v>3261</v>
      </c>
      <c r="C2686" s="32" t="s">
        <v>23</v>
      </c>
      <c r="D2686" s="32" t="s">
        <v>3262</v>
      </c>
      <c r="E2686" s="154" t="s">
        <v>1553</v>
      </c>
      <c r="F2686" s="154"/>
      <c r="G2686" s="34" t="s">
        <v>61</v>
      </c>
      <c r="H2686" s="35">
        <v>1</v>
      </c>
      <c r="I2686" s="36">
        <v>2803.09</v>
      </c>
      <c r="J2686" s="36">
        <v>2803.09</v>
      </c>
    </row>
    <row r="2687" spans="1:10" ht="24" customHeight="1" x14ac:dyDescent="0.2">
      <c r="A2687" s="20" t="s">
        <v>1627</v>
      </c>
      <c r="B2687" s="19" t="s">
        <v>1713</v>
      </c>
      <c r="C2687" s="20" t="s">
        <v>18</v>
      </c>
      <c r="D2687" s="20" t="s">
        <v>1714</v>
      </c>
      <c r="E2687" s="155" t="s">
        <v>1639</v>
      </c>
      <c r="F2687" s="155"/>
      <c r="G2687" s="21" t="s">
        <v>1640</v>
      </c>
      <c r="H2687" s="37">
        <v>0.6</v>
      </c>
      <c r="I2687" s="38">
        <v>24.41</v>
      </c>
      <c r="J2687" s="38">
        <v>14.64</v>
      </c>
    </row>
    <row r="2688" spans="1:10" ht="39" customHeight="1" x14ac:dyDescent="0.2">
      <c r="A2688" s="20" t="s">
        <v>1627</v>
      </c>
      <c r="B2688" s="19" t="s">
        <v>2292</v>
      </c>
      <c r="C2688" s="20" t="s">
        <v>18</v>
      </c>
      <c r="D2688" s="20" t="s">
        <v>2293</v>
      </c>
      <c r="E2688" s="155" t="s">
        <v>1636</v>
      </c>
      <c r="F2688" s="155"/>
      <c r="G2688" s="21" t="s">
        <v>37</v>
      </c>
      <c r="H2688" s="37">
        <v>0.74</v>
      </c>
      <c r="I2688" s="38">
        <v>473.47</v>
      </c>
      <c r="J2688" s="38">
        <v>350.36</v>
      </c>
    </row>
    <row r="2689" spans="1:10" ht="26.1" customHeight="1" x14ac:dyDescent="0.2">
      <c r="A2689" s="20" t="s">
        <v>1627</v>
      </c>
      <c r="B2689" s="19" t="s">
        <v>2005</v>
      </c>
      <c r="C2689" s="20" t="s">
        <v>18</v>
      </c>
      <c r="D2689" s="20" t="s">
        <v>2006</v>
      </c>
      <c r="E2689" s="155" t="s">
        <v>1559</v>
      </c>
      <c r="F2689" s="155"/>
      <c r="G2689" s="21" t="s">
        <v>20</v>
      </c>
      <c r="H2689" s="37">
        <v>3.83</v>
      </c>
      <c r="I2689" s="38">
        <v>73.010000000000005</v>
      </c>
      <c r="J2689" s="38">
        <v>279.62</v>
      </c>
    </row>
    <row r="2690" spans="1:10" ht="26.1" customHeight="1" x14ac:dyDescent="0.2">
      <c r="A2690" s="20" t="s">
        <v>1627</v>
      </c>
      <c r="B2690" s="19" t="s">
        <v>2294</v>
      </c>
      <c r="C2690" s="20" t="s">
        <v>18</v>
      </c>
      <c r="D2690" s="20" t="s">
        <v>2295</v>
      </c>
      <c r="E2690" s="155" t="s">
        <v>1567</v>
      </c>
      <c r="F2690" s="155"/>
      <c r="G2690" s="21" t="s">
        <v>89</v>
      </c>
      <c r="H2690" s="37">
        <v>29.6</v>
      </c>
      <c r="I2690" s="38">
        <v>15.53</v>
      </c>
      <c r="J2690" s="38">
        <v>459.68</v>
      </c>
    </row>
    <row r="2691" spans="1:10" ht="24" customHeight="1" x14ac:dyDescent="0.2">
      <c r="A2691" s="20" t="s">
        <v>1627</v>
      </c>
      <c r="B2691" s="19" t="s">
        <v>1662</v>
      </c>
      <c r="C2691" s="20" t="s">
        <v>18</v>
      </c>
      <c r="D2691" s="20" t="s">
        <v>1663</v>
      </c>
      <c r="E2691" s="155" t="s">
        <v>1639</v>
      </c>
      <c r="F2691" s="155"/>
      <c r="G2691" s="21" t="s">
        <v>1640</v>
      </c>
      <c r="H2691" s="37">
        <v>0.6</v>
      </c>
      <c r="I2691" s="38">
        <v>19.72</v>
      </c>
      <c r="J2691" s="38">
        <v>11.83</v>
      </c>
    </row>
    <row r="2692" spans="1:10" ht="24" customHeight="1" x14ac:dyDescent="0.2">
      <c r="A2692" s="23" t="s">
        <v>1676</v>
      </c>
      <c r="B2692" s="22" t="s">
        <v>2296</v>
      </c>
      <c r="C2692" s="23" t="s">
        <v>1631</v>
      </c>
      <c r="D2692" s="23" t="s">
        <v>2297</v>
      </c>
      <c r="E2692" s="153" t="s">
        <v>1679</v>
      </c>
      <c r="F2692" s="153"/>
      <c r="G2692" s="24" t="s">
        <v>633</v>
      </c>
      <c r="H2692" s="39">
        <v>1.4</v>
      </c>
      <c r="I2692" s="40">
        <v>78.83</v>
      </c>
      <c r="J2692" s="40">
        <v>110.36</v>
      </c>
    </row>
    <row r="2693" spans="1:10" ht="26.1" customHeight="1" x14ac:dyDescent="0.2">
      <c r="A2693" s="23" t="s">
        <v>1676</v>
      </c>
      <c r="B2693" s="22" t="s">
        <v>2298</v>
      </c>
      <c r="C2693" s="23" t="s">
        <v>18</v>
      </c>
      <c r="D2693" s="23" t="s">
        <v>2299</v>
      </c>
      <c r="E2693" s="153" t="s">
        <v>1679</v>
      </c>
      <c r="F2693" s="153"/>
      <c r="G2693" s="24" t="s">
        <v>20</v>
      </c>
      <c r="H2693" s="39">
        <v>2.84</v>
      </c>
      <c r="I2693" s="40">
        <v>97.31</v>
      </c>
      <c r="J2693" s="40">
        <v>276.36</v>
      </c>
    </row>
    <row r="2694" spans="1:10" ht="39" customHeight="1" x14ac:dyDescent="0.2">
      <c r="A2694" s="23" t="s">
        <v>1676</v>
      </c>
      <c r="B2694" s="22" t="s">
        <v>1893</v>
      </c>
      <c r="C2694" s="23" t="s">
        <v>18</v>
      </c>
      <c r="D2694" s="23" t="s">
        <v>1894</v>
      </c>
      <c r="E2694" s="153" t="s">
        <v>1679</v>
      </c>
      <c r="F2694" s="153"/>
      <c r="G2694" s="24" t="s">
        <v>20</v>
      </c>
      <c r="H2694" s="39">
        <v>1.96</v>
      </c>
      <c r="I2694" s="40">
        <v>663.39</v>
      </c>
      <c r="J2694" s="40">
        <v>1300.24</v>
      </c>
    </row>
    <row r="2695" spans="1:10" x14ac:dyDescent="0.2">
      <c r="A2695" s="41"/>
      <c r="B2695" s="41"/>
      <c r="C2695" s="41"/>
      <c r="D2695" s="41"/>
      <c r="E2695" s="41" t="s">
        <v>1692</v>
      </c>
      <c r="F2695" s="46">
        <v>147.52000000000001</v>
      </c>
      <c r="G2695" s="41" t="s">
        <v>1693</v>
      </c>
      <c r="H2695" s="46">
        <v>0</v>
      </c>
      <c r="I2695" s="41" t="s">
        <v>1694</v>
      </c>
      <c r="J2695" s="46">
        <v>147.52000000000001</v>
      </c>
    </row>
    <row r="2696" spans="1:10" ht="15" thickBot="1" x14ac:dyDescent="0.25">
      <c r="A2696" s="41"/>
      <c r="B2696" s="41"/>
      <c r="C2696" s="41"/>
      <c r="D2696" s="41"/>
      <c r="E2696" s="41" t="s">
        <v>1695</v>
      </c>
      <c r="F2696" s="46">
        <v>726.56</v>
      </c>
      <c r="G2696" s="41"/>
      <c r="H2696" s="152" t="s">
        <v>1696</v>
      </c>
      <c r="I2696" s="152"/>
      <c r="J2696" s="46">
        <v>3529.65</v>
      </c>
    </row>
    <row r="2697" spans="1:10" ht="0.95" customHeight="1" thickTop="1" x14ac:dyDescent="0.2">
      <c r="A2697" s="42"/>
      <c r="B2697" s="42"/>
      <c r="C2697" s="42"/>
      <c r="D2697" s="42"/>
      <c r="E2697" s="42"/>
      <c r="F2697" s="42"/>
      <c r="G2697" s="42"/>
      <c r="H2697" s="42"/>
      <c r="I2697" s="42"/>
      <c r="J2697" s="42"/>
    </row>
    <row r="2698" spans="1:10" ht="18" customHeight="1" x14ac:dyDescent="0.2">
      <c r="A2698" s="17" t="s">
        <v>1525</v>
      </c>
      <c r="B2698" s="16" t="s">
        <v>3</v>
      </c>
      <c r="C2698" s="17" t="s">
        <v>4</v>
      </c>
      <c r="D2698" s="17" t="s">
        <v>5</v>
      </c>
      <c r="E2698" s="151" t="s">
        <v>1547</v>
      </c>
      <c r="F2698" s="151"/>
      <c r="G2698" s="18" t="s">
        <v>6</v>
      </c>
      <c r="H2698" s="16" t="s">
        <v>7</v>
      </c>
      <c r="I2698" s="16" t="s">
        <v>8</v>
      </c>
      <c r="J2698" s="16" t="s">
        <v>10</v>
      </c>
    </row>
    <row r="2699" spans="1:10" ht="26.1" customHeight="1" x14ac:dyDescent="0.2">
      <c r="A2699" s="32" t="s">
        <v>1626</v>
      </c>
      <c r="B2699" s="33" t="s">
        <v>1527</v>
      </c>
      <c r="C2699" s="32" t="s">
        <v>23</v>
      </c>
      <c r="D2699" s="32" t="s">
        <v>1528</v>
      </c>
      <c r="E2699" s="154" t="s">
        <v>1552</v>
      </c>
      <c r="F2699" s="154"/>
      <c r="G2699" s="34" t="s">
        <v>20</v>
      </c>
      <c r="H2699" s="35">
        <v>1</v>
      </c>
      <c r="I2699" s="36">
        <v>288.66000000000003</v>
      </c>
      <c r="J2699" s="36">
        <v>288.66000000000003</v>
      </c>
    </row>
    <row r="2700" spans="1:10" ht="39" customHeight="1" x14ac:dyDescent="0.2">
      <c r="A2700" s="20" t="s">
        <v>1627</v>
      </c>
      <c r="B2700" s="19" t="s">
        <v>2300</v>
      </c>
      <c r="C2700" s="20" t="s">
        <v>18</v>
      </c>
      <c r="D2700" s="20" t="s">
        <v>2301</v>
      </c>
      <c r="E2700" s="155" t="s">
        <v>2302</v>
      </c>
      <c r="F2700" s="155"/>
      <c r="G2700" s="21" t="s">
        <v>37</v>
      </c>
      <c r="H2700" s="37">
        <v>0.1</v>
      </c>
      <c r="I2700" s="38">
        <v>162.04</v>
      </c>
      <c r="J2700" s="38">
        <v>16.2</v>
      </c>
    </row>
    <row r="2701" spans="1:10" ht="39" customHeight="1" x14ac:dyDescent="0.2">
      <c r="A2701" s="20" t="s">
        <v>1627</v>
      </c>
      <c r="B2701" s="19" t="s">
        <v>1880</v>
      </c>
      <c r="C2701" s="20" t="s">
        <v>18</v>
      </c>
      <c r="D2701" s="20" t="s">
        <v>1881</v>
      </c>
      <c r="E2701" s="155" t="s">
        <v>1552</v>
      </c>
      <c r="F2701" s="155"/>
      <c r="G2701" s="21" t="s">
        <v>20</v>
      </c>
      <c r="H2701" s="37">
        <v>1</v>
      </c>
      <c r="I2701" s="38">
        <v>3.03</v>
      </c>
      <c r="J2701" s="38">
        <v>3.03</v>
      </c>
    </row>
    <row r="2702" spans="1:10" ht="39" customHeight="1" x14ac:dyDescent="0.2">
      <c r="A2702" s="20" t="s">
        <v>1627</v>
      </c>
      <c r="B2702" s="19" t="s">
        <v>2303</v>
      </c>
      <c r="C2702" s="20" t="s">
        <v>18</v>
      </c>
      <c r="D2702" s="20" t="s">
        <v>2304</v>
      </c>
      <c r="E2702" s="155" t="s">
        <v>1552</v>
      </c>
      <c r="F2702" s="155"/>
      <c r="G2702" s="21" t="s">
        <v>89</v>
      </c>
      <c r="H2702" s="37">
        <v>6.22</v>
      </c>
      <c r="I2702" s="38">
        <v>14.31</v>
      </c>
      <c r="J2702" s="38">
        <v>89</v>
      </c>
    </row>
    <row r="2703" spans="1:10" ht="39" customHeight="1" x14ac:dyDescent="0.2">
      <c r="A2703" s="20" t="s">
        <v>1627</v>
      </c>
      <c r="B2703" s="19" t="s">
        <v>2305</v>
      </c>
      <c r="C2703" s="20" t="s">
        <v>18</v>
      </c>
      <c r="D2703" s="20" t="s">
        <v>2306</v>
      </c>
      <c r="E2703" s="155" t="s">
        <v>1552</v>
      </c>
      <c r="F2703" s="155"/>
      <c r="G2703" s="21" t="s">
        <v>20</v>
      </c>
      <c r="H2703" s="37">
        <v>0.14000000000000001</v>
      </c>
      <c r="I2703" s="38">
        <v>113.75</v>
      </c>
      <c r="J2703" s="38">
        <v>15.92</v>
      </c>
    </row>
    <row r="2704" spans="1:10" ht="39" customHeight="1" x14ac:dyDescent="0.2">
      <c r="A2704" s="20" t="s">
        <v>1627</v>
      </c>
      <c r="B2704" s="19" t="s">
        <v>2307</v>
      </c>
      <c r="C2704" s="20" t="s">
        <v>18</v>
      </c>
      <c r="D2704" s="20" t="s">
        <v>2308</v>
      </c>
      <c r="E2704" s="155" t="s">
        <v>1552</v>
      </c>
      <c r="F2704" s="155"/>
      <c r="G2704" s="21" t="s">
        <v>20</v>
      </c>
      <c r="H2704" s="37">
        <v>1</v>
      </c>
      <c r="I2704" s="38">
        <v>2.36</v>
      </c>
      <c r="J2704" s="38">
        <v>2.36</v>
      </c>
    </row>
    <row r="2705" spans="1:10" ht="39" customHeight="1" x14ac:dyDescent="0.2">
      <c r="A2705" s="20" t="s">
        <v>1627</v>
      </c>
      <c r="B2705" s="19" t="s">
        <v>2309</v>
      </c>
      <c r="C2705" s="20" t="s">
        <v>18</v>
      </c>
      <c r="D2705" s="20" t="s">
        <v>2310</v>
      </c>
      <c r="E2705" s="155" t="s">
        <v>1552</v>
      </c>
      <c r="F2705" s="155"/>
      <c r="G2705" s="21" t="s">
        <v>37</v>
      </c>
      <c r="H2705" s="37">
        <v>0.25</v>
      </c>
      <c r="I2705" s="38">
        <v>648.63</v>
      </c>
      <c r="J2705" s="38">
        <v>162.15</v>
      </c>
    </row>
    <row r="2706" spans="1:10" x14ac:dyDescent="0.2">
      <c r="A2706" s="41"/>
      <c r="B2706" s="41"/>
      <c r="C2706" s="41"/>
      <c r="D2706" s="41"/>
      <c r="E2706" s="41" t="s">
        <v>1692</v>
      </c>
      <c r="F2706" s="46">
        <v>21.7</v>
      </c>
      <c r="G2706" s="41" t="s">
        <v>1693</v>
      </c>
      <c r="H2706" s="46">
        <v>0</v>
      </c>
      <c r="I2706" s="41" t="s">
        <v>1694</v>
      </c>
      <c r="J2706" s="46">
        <v>21.7</v>
      </c>
    </row>
    <row r="2707" spans="1:10" ht="15" thickBot="1" x14ac:dyDescent="0.25">
      <c r="A2707" s="41"/>
      <c r="B2707" s="41"/>
      <c r="C2707" s="41"/>
      <c r="D2707" s="41"/>
      <c r="E2707" s="41" t="s">
        <v>1695</v>
      </c>
      <c r="F2707" s="46">
        <v>74.819999999999993</v>
      </c>
      <c r="G2707" s="41"/>
      <c r="H2707" s="152" t="s">
        <v>1696</v>
      </c>
      <c r="I2707" s="152"/>
      <c r="J2707" s="46">
        <v>363.48</v>
      </c>
    </row>
    <row r="2708" spans="1:10" ht="0.95" customHeight="1" thickTop="1" x14ac:dyDescent="0.2">
      <c r="A2708" s="42"/>
      <c r="B2708" s="42"/>
      <c r="C2708" s="42"/>
      <c r="D2708" s="42"/>
      <c r="E2708" s="42"/>
      <c r="F2708" s="42"/>
      <c r="G2708" s="42"/>
      <c r="H2708" s="42"/>
      <c r="I2708" s="42"/>
      <c r="J2708" s="42"/>
    </row>
    <row r="2709" spans="1:10" ht="18" customHeight="1" x14ac:dyDescent="0.2">
      <c r="A2709" s="17" t="s">
        <v>1526</v>
      </c>
      <c r="B2709" s="16" t="s">
        <v>3</v>
      </c>
      <c r="C2709" s="17" t="s">
        <v>4</v>
      </c>
      <c r="D2709" s="17" t="s">
        <v>5</v>
      </c>
      <c r="E2709" s="151" t="s">
        <v>1547</v>
      </c>
      <c r="F2709" s="151"/>
      <c r="G2709" s="18" t="s">
        <v>6</v>
      </c>
      <c r="H2709" s="16" t="s">
        <v>7</v>
      </c>
      <c r="I2709" s="16" t="s">
        <v>8</v>
      </c>
      <c r="J2709" s="16" t="s">
        <v>10</v>
      </c>
    </row>
    <row r="2710" spans="1:10" ht="26.1" customHeight="1" x14ac:dyDescent="0.2">
      <c r="A2710" s="32" t="s">
        <v>1626</v>
      </c>
      <c r="B2710" s="33" t="s">
        <v>3263</v>
      </c>
      <c r="C2710" s="32" t="s">
        <v>23</v>
      </c>
      <c r="D2710" s="32" t="s">
        <v>3264</v>
      </c>
      <c r="E2710" s="154" t="s">
        <v>1553</v>
      </c>
      <c r="F2710" s="154"/>
      <c r="G2710" s="34" t="s">
        <v>25</v>
      </c>
      <c r="H2710" s="35">
        <v>1</v>
      </c>
      <c r="I2710" s="36">
        <v>24168.25</v>
      </c>
      <c r="J2710" s="36">
        <v>24168.25</v>
      </c>
    </row>
    <row r="2711" spans="1:10" ht="26.1" customHeight="1" x14ac:dyDescent="0.2">
      <c r="A2711" s="20" t="s">
        <v>1627</v>
      </c>
      <c r="B2711" s="19" t="s">
        <v>304</v>
      </c>
      <c r="C2711" s="20" t="s">
        <v>18</v>
      </c>
      <c r="D2711" s="20" t="s">
        <v>305</v>
      </c>
      <c r="E2711" s="155" t="s">
        <v>1565</v>
      </c>
      <c r="F2711" s="155"/>
      <c r="G2711" s="21" t="s">
        <v>20</v>
      </c>
      <c r="H2711" s="37">
        <v>112</v>
      </c>
      <c r="I2711" s="38">
        <v>3.61</v>
      </c>
      <c r="J2711" s="38">
        <v>404.32</v>
      </c>
    </row>
    <row r="2712" spans="1:10" ht="51.95" customHeight="1" x14ac:dyDescent="0.2">
      <c r="A2712" s="20" t="s">
        <v>1627</v>
      </c>
      <c r="B2712" s="19" t="s">
        <v>914</v>
      </c>
      <c r="C2712" s="20" t="s">
        <v>18</v>
      </c>
      <c r="D2712" s="20" t="s">
        <v>915</v>
      </c>
      <c r="E2712" s="155" t="s">
        <v>1555</v>
      </c>
      <c r="F2712" s="155"/>
      <c r="G2712" s="21" t="s">
        <v>20</v>
      </c>
      <c r="H2712" s="37">
        <v>56</v>
      </c>
      <c r="I2712" s="38">
        <v>78.44</v>
      </c>
      <c r="J2712" s="38">
        <v>4392.6400000000003</v>
      </c>
    </row>
    <row r="2713" spans="1:10" ht="26.1" customHeight="1" x14ac:dyDescent="0.2">
      <c r="A2713" s="20" t="s">
        <v>1627</v>
      </c>
      <c r="B2713" s="19" t="s">
        <v>1046</v>
      </c>
      <c r="C2713" s="20" t="s">
        <v>18</v>
      </c>
      <c r="D2713" s="20" t="s">
        <v>1047</v>
      </c>
      <c r="E2713" s="155" t="s">
        <v>1584</v>
      </c>
      <c r="F2713" s="155"/>
      <c r="G2713" s="21" t="s">
        <v>20</v>
      </c>
      <c r="H2713" s="37">
        <v>112</v>
      </c>
      <c r="I2713" s="38">
        <v>16.489999999999998</v>
      </c>
      <c r="J2713" s="38">
        <v>1846.88</v>
      </c>
    </row>
    <row r="2714" spans="1:10" ht="51.95" customHeight="1" x14ac:dyDescent="0.2">
      <c r="A2714" s="20" t="s">
        <v>1627</v>
      </c>
      <c r="B2714" s="19" t="s">
        <v>3290</v>
      </c>
      <c r="C2714" s="20" t="s">
        <v>18</v>
      </c>
      <c r="D2714" s="20" t="s">
        <v>3291</v>
      </c>
      <c r="E2714" s="155" t="s">
        <v>1571</v>
      </c>
      <c r="F2714" s="155"/>
      <c r="G2714" s="21" t="s">
        <v>20</v>
      </c>
      <c r="H2714" s="37">
        <v>112</v>
      </c>
      <c r="I2714" s="38">
        <v>20.77</v>
      </c>
      <c r="J2714" s="38">
        <v>2326.2399999999998</v>
      </c>
    </row>
    <row r="2715" spans="1:10" ht="26.1" customHeight="1" x14ac:dyDescent="0.2">
      <c r="A2715" s="20" t="s">
        <v>1627</v>
      </c>
      <c r="B2715" s="19" t="s">
        <v>1049</v>
      </c>
      <c r="C2715" s="20" t="s">
        <v>18</v>
      </c>
      <c r="D2715" s="20" t="s">
        <v>1050</v>
      </c>
      <c r="E2715" s="155" t="s">
        <v>1565</v>
      </c>
      <c r="F2715" s="155"/>
      <c r="G2715" s="21" t="s">
        <v>20</v>
      </c>
      <c r="H2715" s="37">
        <v>112</v>
      </c>
      <c r="I2715" s="38">
        <v>9.18</v>
      </c>
      <c r="J2715" s="38">
        <v>1028.1600000000001</v>
      </c>
    </row>
    <row r="2716" spans="1:10" ht="39" customHeight="1" x14ac:dyDescent="0.2">
      <c r="A2716" s="23" t="s">
        <v>1676</v>
      </c>
      <c r="B2716" s="22" t="s">
        <v>1893</v>
      </c>
      <c r="C2716" s="23" t="s">
        <v>18</v>
      </c>
      <c r="D2716" s="23" t="s">
        <v>1894</v>
      </c>
      <c r="E2716" s="153" t="s">
        <v>1679</v>
      </c>
      <c r="F2716" s="153"/>
      <c r="G2716" s="24" t="s">
        <v>20</v>
      </c>
      <c r="H2716" s="39">
        <v>21.36</v>
      </c>
      <c r="I2716" s="40">
        <v>663.39</v>
      </c>
      <c r="J2716" s="40">
        <v>14170.01</v>
      </c>
    </row>
    <row r="2717" spans="1:10" x14ac:dyDescent="0.2">
      <c r="A2717" s="41"/>
      <c r="B2717" s="41"/>
      <c r="C2717" s="41"/>
      <c r="D2717" s="41"/>
      <c r="E2717" s="41" t="s">
        <v>1692</v>
      </c>
      <c r="F2717" s="46">
        <v>4155.76</v>
      </c>
      <c r="G2717" s="41" t="s">
        <v>1693</v>
      </c>
      <c r="H2717" s="46">
        <v>0</v>
      </c>
      <c r="I2717" s="41" t="s">
        <v>1694</v>
      </c>
      <c r="J2717" s="46">
        <v>4155.76</v>
      </c>
    </row>
    <row r="2718" spans="1:10" ht="15" thickBot="1" x14ac:dyDescent="0.25">
      <c r="A2718" s="41"/>
      <c r="B2718" s="41"/>
      <c r="C2718" s="41"/>
      <c r="D2718" s="41"/>
      <c r="E2718" s="41" t="s">
        <v>1695</v>
      </c>
      <c r="F2718" s="46">
        <v>6264.41</v>
      </c>
      <c r="G2718" s="41"/>
      <c r="H2718" s="152" t="s">
        <v>1696</v>
      </c>
      <c r="I2718" s="152"/>
      <c r="J2718" s="46">
        <v>30432.66</v>
      </c>
    </row>
    <row r="2719" spans="1:10" ht="0.95" customHeight="1" thickTop="1" x14ac:dyDescent="0.2">
      <c r="A2719" s="42"/>
      <c r="B2719" s="42"/>
      <c r="C2719" s="42"/>
      <c r="D2719" s="42"/>
      <c r="E2719" s="42"/>
      <c r="F2719" s="42"/>
      <c r="G2719" s="42"/>
      <c r="H2719" s="42"/>
      <c r="I2719" s="42"/>
      <c r="J2719" s="42"/>
    </row>
    <row r="2720" spans="1:10" ht="18" customHeight="1" x14ac:dyDescent="0.2">
      <c r="A2720" s="17" t="s">
        <v>1529</v>
      </c>
      <c r="B2720" s="16" t="s">
        <v>3</v>
      </c>
      <c r="C2720" s="17" t="s">
        <v>4</v>
      </c>
      <c r="D2720" s="17" t="s">
        <v>5</v>
      </c>
      <c r="E2720" s="151" t="s">
        <v>1547</v>
      </c>
      <c r="F2720" s="151"/>
      <c r="G2720" s="18" t="s">
        <v>6</v>
      </c>
      <c r="H2720" s="16" t="s">
        <v>7</v>
      </c>
      <c r="I2720" s="16" t="s">
        <v>8</v>
      </c>
      <c r="J2720" s="16" t="s">
        <v>10</v>
      </c>
    </row>
    <row r="2721" spans="1:10" ht="26.1" customHeight="1" x14ac:dyDescent="0.2">
      <c r="A2721" s="32" t="s">
        <v>1626</v>
      </c>
      <c r="B2721" s="33" t="s">
        <v>1531</v>
      </c>
      <c r="C2721" s="32" t="s">
        <v>23</v>
      </c>
      <c r="D2721" s="32" t="s">
        <v>1532</v>
      </c>
      <c r="E2721" s="154" t="s">
        <v>1553</v>
      </c>
      <c r="F2721" s="154"/>
      <c r="G2721" s="34" t="s">
        <v>20</v>
      </c>
      <c r="H2721" s="35">
        <v>1</v>
      </c>
      <c r="I2721" s="36">
        <v>715.84</v>
      </c>
      <c r="J2721" s="36">
        <v>715.84</v>
      </c>
    </row>
    <row r="2722" spans="1:10" ht="26.1" customHeight="1" x14ac:dyDescent="0.2">
      <c r="A2722" s="20" t="s">
        <v>1627</v>
      </c>
      <c r="B2722" s="19" t="s">
        <v>2065</v>
      </c>
      <c r="C2722" s="20" t="s">
        <v>18</v>
      </c>
      <c r="D2722" s="20" t="s">
        <v>2066</v>
      </c>
      <c r="E2722" s="155" t="s">
        <v>1639</v>
      </c>
      <c r="F2722" s="155"/>
      <c r="G2722" s="21" t="s">
        <v>1640</v>
      </c>
      <c r="H2722" s="37">
        <v>0.6</v>
      </c>
      <c r="I2722" s="38">
        <v>23.69</v>
      </c>
      <c r="J2722" s="38">
        <v>14.21</v>
      </c>
    </row>
    <row r="2723" spans="1:10" ht="24" customHeight="1" x14ac:dyDescent="0.2">
      <c r="A2723" s="20" t="s">
        <v>1627</v>
      </c>
      <c r="B2723" s="19" t="s">
        <v>1662</v>
      </c>
      <c r="C2723" s="20" t="s">
        <v>18</v>
      </c>
      <c r="D2723" s="20" t="s">
        <v>1663</v>
      </c>
      <c r="E2723" s="155" t="s">
        <v>1639</v>
      </c>
      <c r="F2723" s="155"/>
      <c r="G2723" s="21" t="s">
        <v>1640</v>
      </c>
      <c r="H2723" s="37">
        <v>0.85</v>
      </c>
      <c r="I2723" s="38">
        <v>19.72</v>
      </c>
      <c r="J2723" s="38">
        <v>16.760000000000002</v>
      </c>
    </row>
    <row r="2724" spans="1:10" ht="24" customHeight="1" x14ac:dyDescent="0.2">
      <c r="A2724" s="20" t="s">
        <v>1627</v>
      </c>
      <c r="B2724" s="19" t="s">
        <v>1740</v>
      </c>
      <c r="C2724" s="20" t="s">
        <v>18</v>
      </c>
      <c r="D2724" s="20" t="s">
        <v>1741</v>
      </c>
      <c r="E2724" s="155" t="s">
        <v>1639</v>
      </c>
      <c r="F2724" s="155"/>
      <c r="G2724" s="21" t="s">
        <v>1640</v>
      </c>
      <c r="H2724" s="37">
        <v>0.8</v>
      </c>
      <c r="I2724" s="38">
        <v>26.04</v>
      </c>
      <c r="J2724" s="38">
        <v>20.83</v>
      </c>
    </row>
    <row r="2725" spans="1:10" ht="51.95" customHeight="1" x14ac:dyDescent="0.2">
      <c r="A2725" s="20" t="s">
        <v>1627</v>
      </c>
      <c r="B2725" s="19" t="s">
        <v>2313</v>
      </c>
      <c r="C2725" s="20" t="s">
        <v>1631</v>
      </c>
      <c r="D2725" s="20" t="s">
        <v>2314</v>
      </c>
      <c r="E2725" s="155" t="s">
        <v>1659</v>
      </c>
      <c r="F2725" s="155"/>
      <c r="G2725" s="21" t="s">
        <v>20</v>
      </c>
      <c r="H2725" s="37">
        <v>1</v>
      </c>
      <c r="I2725" s="38">
        <v>31.78</v>
      </c>
      <c r="J2725" s="38">
        <v>31.78</v>
      </c>
    </row>
    <row r="2726" spans="1:10" ht="24" customHeight="1" x14ac:dyDescent="0.2">
      <c r="A2726" s="20" t="s">
        <v>1627</v>
      </c>
      <c r="B2726" s="19" t="s">
        <v>1662</v>
      </c>
      <c r="C2726" s="20" t="s">
        <v>18</v>
      </c>
      <c r="D2726" s="20" t="s">
        <v>1663</v>
      </c>
      <c r="E2726" s="155" t="s">
        <v>1639</v>
      </c>
      <c r="F2726" s="155"/>
      <c r="G2726" s="21" t="s">
        <v>1640</v>
      </c>
      <c r="H2726" s="37">
        <v>0.8</v>
      </c>
      <c r="I2726" s="38">
        <v>19.72</v>
      </c>
      <c r="J2726" s="38">
        <v>15.77</v>
      </c>
    </row>
    <row r="2727" spans="1:10" ht="24" customHeight="1" x14ac:dyDescent="0.2">
      <c r="A2727" s="23" t="s">
        <v>1676</v>
      </c>
      <c r="B2727" s="22" t="s">
        <v>2315</v>
      </c>
      <c r="C2727" s="23" t="s">
        <v>1631</v>
      </c>
      <c r="D2727" s="23" t="s">
        <v>2316</v>
      </c>
      <c r="E2727" s="153" t="s">
        <v>1679</v>
      </c>
      <c r="F2727" s="153"/>
      <c r="G2727" s="24" t="s">
        <v>1729</v>
      </c>
      <c r="H2727" s="39">
        <v>2.2000000000000002</v>
      </c>
      <c r="I2727" s="40">
        <v>43.16</v>
      </c>
      <c r="J2727" s="40">
        <v>94.95</v>
      </c>
    </row>
    <row r="2728" spans="1:10" ht="39" customHeight="1" x14ac:dyDescent="0.2">
      <c r="A2728" s="23" t="s">
        <v>1676</v>
      </c>
      <c r="B2728" s="22" t="s">
        <v>2317</v>
      </c>
      <c r="C2728" s="23" t="s">
        <v>18</v>
      </c>
      <c r="D2728" s="23" t="s">
        <v>2318</v>
      </c>
      <c r="E2728" s="153" t="s">
        <v>1679</v>
      </c>
      <c r="F2728" s="153"/>
      <c r="G2728" s="24" t="s">
        <v>89</v>
      </c>
      <c r="H2728" s="39">
        <v>9.1</v>
      </c>
      <c r="I2728" s="40">
        <v>8.66</v>
      </c>
      <c r="J2728" s="40">
        <v>78.8</v>
      </c>
    </row>
    <row r="2729" spans="1:10" ht="24" customHeight="1" x14ac:dyDescent="0.2">
      <c r="A2729" s="23" t="s">
        <v>1676</v>
      </c>
      <c r="B2729" s="22" t="s">
        <v>1822</v>
      </c>
      <c r="C2729" s="23" t="s">
        <v>18</v>
      </c>
      <c r="D2729" s="23" t="s">
        <v>1823</v>
      </c>
      <c r="E2729" s="153" t="s">
        <v>1679</v>
      </c>
      <c r="F2729" s="153"/>
      <c r="G2729" s="24" t="s">
        <v>25</v>
      </c>
      <c r="H2729" s="39">
        <v>1.2</v>
      </c>
      <c r="I2729" s="40">
        <v>31.81</v>
      </c>
      <c r="J2729" s="40">
        <v>38.17</v>
      </c>
    </row>
    <row r="2730" spans="1:10" ht="26.1" customHeight="1" x14ac:dyDescent="0.2">
      <c r="A2730" s="23" t="s">
        <v>1676</v>
      </c>
      <c r="B2730" s="22" t="s">
        <v>2242</v>
      </c>
      <c r="C2730" s="23" t="s">
        <v>18</v>
      </c>
      <c r="D2730" s="23" t="s">
        <v>2243</v>
      </c>
      <c r="E2730" s="153" t="s">
        <v>1679</v>
      </c>
      <c r="F2730" s="153"/>
      <c r="G2730" s="24" t="s">
        <v>89</v>
      </c>
      <c r="H2730" s="39">
        <v>0.15</v>
      </c>
      <c r="I2730" s="40">
        <v>50.27</v>
      </c>
      <c r="J2730" s="40">
        <v>7.54</v>
      </c>
    </row>
    <row r="2731" spans="1:10" ht="39" customHeight="1" x14ac:dyDescent="0.2">
      <c r="A2731" s="23" t="s">
        <v>1676</v>
      </c>
      <c r="B2731" s="22" t="s">
        <v>2319</v>
      </c>
      <c r="C2731" s="23" t="s">
        <v>18</v>
      </c>
      <c r="D2731" s="23" t="s">
        <v>2320</v>
      </c>
      <c r="E2731" s="153" t="s">
        <v>1679</v>
      </c>
      <c r="F2731" s="153"/>
      <c r="G2731" s="24" t="s">
        <v>89</v>
      </c>
      <c r="H2731" s="39">
        <v>1.2</v>
      </c>
      <c r="I2731" s="40">
        <v>11.9</v>
      </c>
      <c r="J2731" s="40">
        <v>14.28</v>
      </c>
    </row>
    <row r="2732" spans="1:10" ht="26.1" customHeight="1" x14ac:dyDescent="0.2">
      <c r="A2732" s="23" t="s">
        <v>1676</v>
      </c>
      <c r="B2732" s="22" t="s">
        <v>2321</v>
      </c>
      <c r="C2732" s="23" t="s">
        <v>18</v>
      </c>
      <c r="D2732" s="23" t="s">
        <v>2322</v>
      </c>
      <c r="E2732" s="153" t="s">
        <v>1679</v>
      </c>
      <c r="F2732" s="153"/>
      <c r="G2732" s="24" t="s">
        <v>89</v>
      </c>
      <c r="H2732" s="39">
        <v>1.7561E-2</v>
      </c>
      <c r="I2732" s="40">
        <v>70.37</v>
      </c>
      <c r="J2732" s="40">
        <v>1.23</v>
      </c>
    </row>
    <row r="2733" spans="1:10" ht="65.099999999999994" customHeight="1" x14ac:dyDescent="0.2">
      <c r="A2733" s="23" t="s">
        <v>1676</v>
      </c>
      <c r="B2733" s="22" t="s">
        <v>1742</v>
      </c>
      <c r="C2733" s="23" t="s">
        <v>1631</v>
      </c>
      <c r="D2733" s="23" t="s">
        <v>1743</v>
      </c>
      <c r="E2733" s="153" t="s">
        <v>1744</v>
      </c>
      <c r="F2733" s="153"/>
      <c r="G2733" s="24" t="s">
        <v>20</v>
      </c>
      <c r="H2733" s="39">
        <v>0.6</v>
      </c>
      <c r="I2733" s="40">
        <v>635.87</v>
      </c>
      <c r="J2733" s="40">
        <v>381.52</v>
      </c>
    </row>
    <row r="2734" spans="1:10" x14ac:dyDescent="0.2">
      <c r="A2734" s="41"/>
      <c r="B2734" s="41"/>
      <c r="C2734" s="41"/>
      <c r="D2734" s="41"/>
      <c r="E2734" s="41" t="s">
        <v>1692</v>
      </c>
      <c r="F2734" s="46">
        <v>58.26</v>
      </c>
      <c r="G2734" s="41" t="s">
        <v>1693</v>
      </c>
      <c r="H2734" s="46">
        <v>0</v>
      </c>
      <c r="I2734" s="41" t="s">
        <v>1694</v>
      </c>
      <c r="J2734" s="46">
        <v>58.26</v>
      </c>
    </row>
    <row r="2735" spans="1:10" ht="15" thickBot="1" x14ac:dyDescent="0.25">
      <c r="A2735" s="41"/>
      <c r="B2735" s="41"/>
      <c r="C2735" s="41"/>
      <c r="D2735" s="41"/>
      <c r="E2735" s="41" t="s">
        <v>1695</v>
      </c>
      <c r="F2735" s="46">
        <v>185.54</v>
      </c>
      <c r="G2735" s="41"/>
      <c r="H2735" s="152" t="s">
        <v>1696</v>
      </c>
      <c r="I2735" s="152"/>
      <c r="J2735" s="46">
        <v>901.38</v>
      </c>
    </row>
    <row r="2736" spans="1:10" ht="0.95" customHeight="1" thickTop="1" x14ac:dyDescent="0.2">
      <c r="A2736" s="42"/>
      <c r="B2736" s="42"/>
      <c r="C2736" s="42"/>
      <c r="D2736" s="42"/>
      <c r="E2736" s="42"/>
      <c r="F2736" s="42"/>
      <c r="G2736" s="42"/>
      <c r="H2736" s="42"/>
      <c r="I2736" s="42"/>
      <c r="J2736" s="42"/>
    </row>
    <row r="2737" spans="1:10" ht="18" customHeight="1" x14ac:dyDescent="0.2">
      <c r="A2737" s="17" t="s">
        <v>1530</v>
      </c>
      <c r="B2737" s="16" t="s">
        <v>3</v>
      </c>
      <c r="C2737" s="17" t="s">
        <v>4</v>
      </c>
      <c r="D2737" s="17" t="s">
        <v>5</v>
      </c>
      <c r="E2737" s="151" t="s">
        <v>1547</v>
      </c>
      <c r="F2737" s="151"/>
      <c r="G2737" s="18" t="s">
        <v>6</v>
      </c>
      <c r="H2737" s="16" t="s">
        <v>7</v>
      </c>
      <c r="I2737" s="16" t="s">
        <v>8</v>
      </c>
      <c r="J2737" s="16" t="s">
        <v>10</v>
      </c>
    </row>
    <row r="2738" spans="1:10" ht="26.1" customHeight="1" x14ac:dyDescent="0.2">
      <c r="A2738" s="32" t="s">
        <v>1626</v>
      </c>
      <c r="B2738" s="33" t="s">
        <v>1534</v>
      </c>
      <c r="C2738" s="32" t="s">
        <v>23</v>
      </c>
      <c r="D2738" s="32" t="s">
        <v>1535</v>
      </c>
      <c r="E2738" s="154" t="s">
        <v>1556</v>
      </c>
      <c r="F2738" s="154"/>
      <c r="G2738" s="34" t="s">
        <v>20</v>
      </c>
      <c r="H2738" s="35">
        <v>1</v>
      </c>
      <c r="I2738" s="36">
        <v>265.25</v>
      </c>
      <c r="J2738" s="36">
        <v>265.25</v>
      </c>
    </row>
    <row r="2739" spans="1:10" ht="26.1" customHeight="1" x14ac:dyDescent="0.2">
      <c r="A2739" s="20" t="s">
        <v>1627</v>
      </c>
      <c r="B2739" s="19" t="s">
        <v>2323</v>
      </c>
      <c r="C2739" s="20" t="s">
        <v>18</v>
      </c>
      <c r="D2739" s="20" t="s">
        <v>2324</v>
      </c>
      <c r="E2739" s="155" t="s">
        <v>1584</v>
      </c>
      <c r="F2739" s="155"/>
      <c r="G2739" s="21" t="s">
        <v>20</v>
      </c>
      <c r="H2739" s="37">
        <v>1</v>
      </c>
      <c r="I2739" s="38">
        <v>4.2300000000000004</v>
      </c>
      <c r="J2739" s="38">
        <v>4.2300000000000004</v>
      </c>
    </row>
    <row r="2740" spans="1:10" ht="26.1" customHeight="1" x14ac:dyDescent="0.2">
      <c r="A2740" s="20" t="s">
        <v>1627</v>
      </c>
      <c r="B2740" s="19" t="s">
        <v>71</v>
      </c>
      <c r="C2740" s="20" t="s">
        <v>18</v>
      </c>
      <c r="D2740" s="20" t="s">
        <v>72</v>
      </c>
      <c r="E2740" s="155" t="s">
        <v>1589</v>
      </c>
      <c r="F2740" s="155"/>
      <c r="G2740" s="21" t="s">
        <v>37</v>
      </c>
      <c r="H2740" s="37">
        <v>0.32</v>
      </c>
      <c r="I2740" s="38">
        <v>92.46</v>
      </c>
      <c r="J2740" s="38">
        <v>29.58</v>
      </c>
    </row>
    <row r="2741" spans="1:10" ht="51.95" customHeight="1" x14ac:dyDescent="0.2">
      <c r="A2741" s="20" t="s">
        <v>1627</v>
      </c>
      <c r="B2741" s="19" t="s">
        <v>1002</v>
      </c>
      <c r="C2741" s="20" t="s">
        <v>18</v>
      </c>
      <c r="D2741" s="20" t="s">
        <v>1003</v>
      </c>
      <c r="E2741" s="155" t="s">
        <v>1583</v>
      </c>
      <c r="F2741" s="155"/>
      <c r="G2741" s="21" t="s">
        <v>20</v>
      </c>
      <c r="H2741" s="37">
        <v>1</v>
      </c>
      <c r="I2741" s="38">
        <v>7.25</v>
      </c>
      <c r="J2741" s="38">
        <v>7.25</v>
      </c>
    </row>
    <row r="2742" spans="1:10" ht="24" customHeight="1" x14ac:dyDescent="0.2">
      <c r="A2742" s="20" t="s">
        <v>1627</v>
      </c>
      <c r="B2742" s="19" t="s">
        <v>1882</v>
      </c>
      <c r="C2742" s="20" t="s">
        <v>18</v>
      </c>
      <c r="D2742" s="20" t="s">
        <v>1883</v>
      </c>
      <c r="E2742" s="155" t="s">
        <v>1884</v>
      </c>
      <c r="F2742" s="155"/>
      <c r="G2742" s="21" t="s">
        <v>37</v>
      </c>
      <c r="H2742" s="37">
        <v>4.4999999999999998E-2</v>
      </c>
      <c r="I2742" s="38">
        <v>78</v>
      </c>
      <c r="J2742" s="38">
        <v>3.51</v>
      </c>
    </row>
    <row r="2743" spans="1:10" ht="26.1" customHeight="1" x14ac:dyDescent="0.2">
      <c r="A2743" s="20" t="s">
        <v>1627</v>
      </c>
      <c r="B2743" s="19" t="s">
        <v>316</v>
      </c>
      <c r="C2743" s="20" t="s">
        <v>18</v>
      </c>
      <c r="D2743" s="20" t="s">
        <v>317</v>
      </c>
      <c r="E2743" s="155" t="s">
        <v>1565</v>
      </c>
      <c r="F2743" s="155"/>
      <c r="G2743" s="21" t="s">
        <v>20</v>
      </c>
      <c r="H2743" s="37">
        <v>1</v>
      </c>
      <c r="I2743" s="38">
        <v>13.22</v>
      </c>
      <c r="J2743" s="38">
        <v>13.22</v>
      </c>
    </row>
    <row r="2744" spans="1:10" ht="51.95" customHeight="1" x14ac:dyDescent="0.2">
      <c r="A2744" s="20" t="s">
        <v>1627</v>
      </c>
      <c r="B2744" s="19" t="s">
        <v>2325</v>
      </c>
      <c r="C2744" s="20" t="s">
        <v>18</v>
      </c>
      <c r="D2744" s="20" t="s">
        <v>2326</v>
      </c>
      <c r="E2744" s="155" t="s">
        <v>1571</v>
      </c>
      <c r="F2744" s="155"/>
      <c r="G2744" s="21" t="s">
        <v>20</v>
      </c>
      <c r="H2744" s="37">
        <v>1</v>
      </c>
      <c r="I2744" s="38">
        <v>22.77</v>
      </c>
      <c r="J2744" s="38">
        <v>22.77</v>
      </c>
    </row>
    <row r="2745" spans="1:10" ht="39" customHeight="1" x14ac:dyDescent="0.2">
      <c r="A2745" s="20" t="s">
        <v>1627</v>
      </c>
      <c r="B2745" s="19" t="s">
        <v>84</v>
      </c>
      <c r="C2745" s="20" t="s">
        <v>18</v>
      </c>
      <c r="D2745" s="20" t="s">
        <v>85</v>
      </c>
      <c r="E2745" s="155" t="s">
        <v>1567</v>
      </c>
      <c r="F2745" s="155"/>
      <c r="G2745" s="21" t="s">
        <v>37</v>
      </c>
      <c r="H2745" s="37">
        <v>4.4999999999999998E-2</v>
      </c>
      <c r="I2745" s="38">
        <v>760.3</v>
      </c>
      <c r="J2745" s="38">
        <v>34.21</v>
      </c>
    </row>
    <row r="2746" spans="1:10" ht="26.1" customHeight="1" x14ac:dyDescent="0.2">
      <c r="A2746" s="20" t="s">
        <v>1627</v>
      </c>
      <c r="B2746" s="19" t="s">
        <v>307</v>
      </c>
      <c r="C2746" s="20" t="s">
        <v>18</v>
      </c>
      <c r="D2746" s="20" t="s">
        <v>308</v>
      </c>
      <c r="E2746" s="155" t="s">
        <v>1565</v>
      </c>
      <c r="F2746" s="155"/>
      <c r="G2746" s="21" t="s">
        <v>20</v>
      </c>
      <c r="H2746" s="37">
        <v>1</v>
      </c>
      <c r="I2746" s="38">
        <v>15.6</v>
      </c>
      <c r="J2746" s="38">
        <v>15.6</v>
      </c>
    </row>
    <row r="2747" spans="1:10" ht="51.95" customHeight="1" x14ac:dyDescent="0.2">
      <c r="A2747" s="20" t="s">
        <v>1627</v>
      </c>
      <c r="B2747" s="19" t="s">
        <v>188</v>
      </c>
      <c r="C2747" s="20" t="s">
        <v>18</v>
      </c>
      <c r="D2747" s="20" t="s">
        <v>189</v>
      </c>
      <c r="E2747" s="155" t="s">
        <v>1555</v>
      </c>
      <c r="F2747" s="155"/>
      <c r="G2747" s="21" t="s">
        <v>20</v>
      </c>
      <c r="H2747" s="37">
        <v>1</v>
      </c>
      <c r="I2747" s="38">
        <v>88.29</v>
      </c>
      <c r="J2747" s="38">
        <v>88.29</v>
      </c>
    </row>
    <row r="2748" spans="1:10" ht="26.1" customHeight="1" x14ac:dyDescent="0.2">
      <c r="A2748" s="20" t="s">
        <v>1627</v>
      </c>
      <c r="B2748" s="19" t="s">
        <v>297</v>
      </c>
      <c r="C2748" s="20" t="s">
        <v>18</v>
      </c>
      <c r="D2748" s="20" t="s">
        <v>298</v>
      </c>
      <c r="E2748" s="155" t="s">
        <v>1554</v>
      </c>
      <c r="F2748" s="155"/>
      <c r="G2748" s="21" t="s">
        <v>20</v>
      </c>
      <c r="H2748" s="37">
        <v>1</v>
      </c>
      <c r="I2748" s="38">
        <v>46.59</v>
      </c>
      <c r="J2748" s="38">
        <v>46.59</v>
      </c>
    </row>
    <row r="2749" spans="1:10" x14ac:dyDescent="0.2">
      <c r="A2749" s="41"/>
      <c r="B2749" s="41"/>
      <c r="C2749" s="41"/>
      <c r="D2749" s="41"/>
      <c r="E2749" s="41" t="s">
        <v>1692</v>
      </c>
      <c r="F2749" s="46">
        <v>91.9</v>
      </c>
      <c r="G2749" s="41" t="s">
        <v>1693</v>
      </c>
      <c r="H2749" s="46">
        <v>0</v>
      </c>
      <c r="I2749" s="41" t="s">
        <v>1694</v>
      </c>
      <c r="J2749" s="46">
        <v>91.9</v>
      </c>
    </row>
    <row r="2750" spans="1:10" ht="15" thickBot="1" x14ac:dyDescent="0.25">
      <c r="A2750" s="41"/>
      <c r="B2750" s="41"/>
      <c r="C2750" s="41"/>
      <c r="D2750" s="41"/>
      <c r="E2750" s="41" t="s">
        <v>1695</v>
      </c>
      <c r="F2750" s="46">
        <v>68.75</v>
      </c>
      <c r="G2750" s="41"/>
      <c r="H2750" s="152" t="s">
        <v>1696</v>
      </c>
      <c r="I2750" s="152"/>
      <c r="J2750" s="46">
        <v>334</v>
      </c>
    </row>
    <row r="2751" spans="1:10" ht="0.95" customHeight="1" thickTop="1" x14ac:dyDescent="0.2">
      <c r="A2751" s="42"/>
      <c r="B2751" s="42"/>
      <c r="C2751" s="42"/>
      <c r="D2751" s="42"/>
      <c r="E2751" s="42"/>
      <c r="F2751" s="42"/>
      <c r="G2751" s="42"/>
      <c r="H2751" s="42"/>
      <c r="I2751" s="42"/>
      <c r="J2751" s="42"/>
    </row>
    <row r="2752" spans="1:10" ht="18" customHeight="1" x14ac:dyDescent="0.2">
      <c r="A2752" s="17" t="s">
        <v>1533</v>
      </c>
      <c r="B2752" s="16" t="s">
        <v>3</v>
      </c>
      <c r="C2752" s="17" t="s">
        <v>4</v>
      </c>
      <c r="D2752" s="17" t="s">
        <v>5</v>
      </c>
      <c r="E2752" s="151" t="s">
        <v>1547</v>
      </c>
      <c r="F2752" s="151"/>
      <c r="G2752" s="18" t="s">
        <v>6</v>
      </c>
      <c r="H2752" s="16" t="s">
        <v>7</v>
      </c>
      <c r="I2752" s="16" t="s">
        <v>8</v>
      </c>
      <c r="J2752" s="16" t="s">
        <v>10</v>
      </c>
    </row>
    <row r="2753" spans="1:10" ht="26.1" customHeight="1" x14ac:dyDescent="0.2">
      <c r="A2753" s="32" t="s">
        <v>1626</v>
      </c>
      <c r="B2753" s="33" t="s">
        <v>3265</v>
      </c>
      <c r="C2753" s="32" t="s">
        <v>23</v>
      </c>
      <c r="D2753" s="32" t="s">
        <v>3266</v>
      </c>
      <c r="E2753" s="154" t="s">
        <v>1556</v>
      </c>
      <c r="F2753" s="154"/>
      <c r="G2753" s="34" t="s">
        <v>25</v>
      </c>
      <c r="H2753" s="35">
        <v>1</v>
      </c>
      <c r="I2753" s="36">
        <v>186390.39999999999</v>
      </c>
      <c r="J2753" s="36">
        <v>186390.39999999999</v>
      </c>
    </row>
    <row r="2754" spans="1:10" ht="24" customHeight="1" x14ac:dyDescent="0.2">
      <c r="A2754" s="20" t="s">
        <v>1627</v>
      </c>
      <c r="B2754" s="19" t="s">
        <v>1713</v>
      </c>
      <c r="C2754" s="20" t="s">
        <v>18</v>
      </c>
      <c r="D2754" s="20" t="s">
        <v>1714</v>
      </c>
      <c r="E2754" s="155" t="s">
        <v>1639</v>
      </c>
      <c r="F2754" s="155"/>
      <c r="G2754" s="21" t="s">
        <v>1640</v>
      </c>
      <c r="H2754" s="37">
        <v>0.8</v>
      </c>
      <c r="I2754" s="38">
        <v>24.41</v>
      </c>
      <c r="J2754" s="38">
        <v>19.52</v>
      </c>
    </row>
    <row r="2755" spans="1:10" ht="39" customHeight="1" x14ac:dyDescent="0.2">
      <c r="A2755" s="20" t="s">
        <v>1627</v>
      </c>
      <c r="B2755" s="19" t="s">
        <v>110</v>
      </c>
      <c r="C2755" s="20" t="s">
        <v>18</v>
      </c>
      <c r="D2755" s="20" t="s">
        <v>111</v>
      </c>
      <c r="E2755" s="155" t="s">
        <v>1566</v>
      </c>
      <c r="F2755" s="155"/>
      <c r="G2755" s="21" t="s">
        <v>89</v>
      </c>
      <c r="H2755" s="37">
        <v>398</v>
      </c>
      <c r="I2755" s="38">
        <v>10.94</v>
      </c>
      <c r="J2755" s="38">
        <v>4354.12</v>
      </c>
    </row>
    <row r="2756" spans="1:10" ht="24" customHeight="1" x14ac:dyDescent="0.2">
      <c r="A2756" s="20" t="s">
        <v>1627</v>
      </c>
      <c r="B2756" s="19" t="s">
        <v>1662</v>
      </c>
      <c r="C2756" s="20" t="s">
        <v>18</v>
      </c>
      <c r="D2756" s="20" t="s">
        <v>1663</v>
      </c>
      <c r="E2756" s="155" t="s">
        <v>1639</v>
      </c>
      <c r="F2756" s="155"/>
      <c r="G2756" s="21" t="s">
        <v>1640</v>
      </c>
      <c r="H2756" s="37">
        <v>0.8</v>
      </c>
      <c r="I2756" s="38">
        <v>19.72</v>
      </c>
      <c r="J2756" s="38">
        <v>15.77</v>
      </c>
    </row>
    <row r="2757" spans="1:10" ht="65.099999999999994" customHeight="1" x14ac:dyDescent="0.2">
      <c r="A2757" s="20" t="s">
        <v>1627</v>
      </c>
      <c r="B2757" s="19" t="s">
        <v>2327</v>
      </c>
      <c r="C2757" s="20" t="s">
        <v>1631</v>
      </c>
      <c r="D2757" s="20" t="s">
        <v>2328</v>
      </c>
      <c r="E2757" s="155" t="s">
        <v>2329</v>
      </c>
      <c r="F2757" s="155"/>
      <c r="G2757" s="21" t="s">
        <v>20</v>
      </c>
      <c r="H2757" s="37">
        <v>187.41</v>
      </c>
      <c r="I2757" s="38">
        <v>505.25</v>
      </c>
      <c r="J2757" s="38">
        <v>94688.9</v>
      </c>
    </row>
    <row r="2758" spans="1:10" ht="26.1" customHeight="1" x14ac:dyDescent="0.2">
      <c r="A2758" s="23" t="s">
        <v>1676</v>
      </c>
      <c r="B2758" s="22" t="s">
        <v>3292</v>
      </c>
      <c r="C2758" s="23" t="s">
        <v>18</v>
      </c>
      <c r="D2758" s="23" t="s">
        <v>3293</v>
      </c>
      <c r="E2758" s="153" t="s">
        <v>1679</v>
      </c>
      <c r="F2758" s="153"/>
      <c r="G2758" s="24" t="s">
        <v>89</v>
      </c>
      <c r="H2758" s="39">
        <v>289.76</v>
      </c>
      <c r="I2758" s="40">
        <v>13.24</v>
      </c>
      <c r="J2758" s="40">
        <v>3836.42</v>
      </c>
    </row>
    <row r="2759" spans="1:10" ht="39" customHeight="1" x14ac:dyDescent="0.2">
      <c r="A2759" s="23" t="s">
        <v>1676</v>
      </c>
      <c r="B2759" s="22" t="s">
        <v>2311</v>
      </c>
      <c r="C2759" s="23" t="s">
        <v>18</v>
      </c>
      <c r="D2759" s="23" t="s">
        <v>2312</v>
      </c>
      <c r="E2759" s="153" t="s">
        <v>1679</v>
      </c>
      <c r="F2759" s="153"/>
      <c r="G2759" s="24" t="s">
        <v>25</v>
      </c>
      <c r="H2759" s="39">
        <v>48</v>
      </c>
      <c r="I2759" s="40">
        <v>32.159999999999997</v>
      </c>
      <c r="J2759" s="40">
        <v>1543.68</v>
      </c>
    </row>
    <row r="2760" spans="1:10" ht="26.1" customHeight="1" x14ac:dyDescent="0.2">
      <c r="A2760" s="23" t="s">
        <v>1676</v>
      </c>
      <c r="B2760" s="22" t="s">
        <v>3294</v>
      </c>
      <c r="C2760" s="23" t="s">
        <v>18</v>
      </c>
      <c r="D2760" s="23" t="s">
        <v>3295</v>
      </c>
      <c r="E2760" s="153" t="s">
        <v>1679</v>
      </c>
      <c r="F2760" s="153"/>
      <c r="G2760" s="24" t="s">
        <v>89</v>
      </c>
      <c r="H2760" s="39">
        <v>3351.68</v>
      </c>
      <c r="I2760" s="40">
        <v>8.02</v>
      </c>
      <c r="J2760" s="40">
        <v>26880.47</v>
      </c>
    </row>
    <row r="2761" spans="1:10" ht="39" customHeight="1" x14ac:dyDescent="0.2">
      <c r="A2761" s="23" t="s">
        <v>1676</v>
      </c>
      <c r="B2761" s="22" t="s">
        <v>1766</v>
      </c>
      <c r="C2761" s="23" t="s">
        <v>18</v>
      </c>
      <c r="D2761" s="23" t="s">
        <v>1767</v>
      </c>
      <c r="E2761" s="153" t="s">
        <v>1679</v>
      </c>
      <c r="F2761" s="153"/>
      <c r="G2761" s="24" t="s">
        <v>89</v>
      </c>
      <c r="H2761" s="39">
        <v>6186.7</v>
      </c>
      <c r="I2761" s="40">
        <v>8.66</v>
      </c>
      <c r="J2761" s="40">
        <v>53576.82</v>
      </c>
    </row>
    <row r="2762" spans="1:10" ht="26.1" customHeight="1" x14ac:dyDescent="0.2">
      <c r="A2762" s="23" t="s">
        <v>1676</v>
      </c>
      <c r="B2762" s="22" t="s">
        <v>3296</v>
      </c>
      <c r="C2762" s="23" t="s">
        <v>1631</v>
      </c>
      <c r="D2762" s="23" t="s">
        <v>3297</v>
      </c>
      <c r="E2762" s="153" t="s">
        <v>1679</v>
      </c>
      <c r="F2762" s="153"/>
      <c r="G2762" s="24" t="s">
        <v>1729</v>
      </c>
      <c r="H2762" s="39">
        <v>70.56</v>
      </c>
      <c r="I2762" s="40">
        <v>20.9</v>
      </c>
      <c r="J2762" s="40">
        <v>1474.7</v>
      </c>
    </row>
    <row r="2763" spans="1:10" x14ac:dyDescent="0.2">
      <c r="A2763" s="41"/>
      <c r="B2763" s="41"/>
      <c r="C2763" s="41"/>
      <c r="D2763" s="41"/>
      <c r="E2763" s="41" t="s">
        <v>1692</v>
      </c>
      <c r="F2763" s="46">
        <v>268.45999999999998</v>
      </c>
      <c r="G2763" s="41" t="s">
        <v>1693</v>
      </c>
      <c r="H2763" s="46">
        <v>0</v>
      </c>
      <c r="I2763" s="41" t="s">
        <v>1694</v>
      </c>
      <c r="J2763" s="46">
        <v>268.45999999999998</v>
      </c>
    </row>
    <row r="2764" spans="1:10" ht="15" thickBot="1" x14ac:dyDescent="0.25">
      <c r="A2764" s="41"/>
      <c r="B2764" s="41"/>
      <c r="C2764" s="41"/>
      <c r="D2764" s="41"/>
      <c r="E2764" s="41" t="s">
        <v>1695</v>
      </c>
      <c r="F2764" s="46">
        <v>48312.39</v>
      </c>
      <c r="G2764" s="41"/>
      <c r="H2764" s="152" t="s">
        <v>1696</v>
      </c>
      <c r="I2764" s="152"/>
      <c r="J2764" s="46">
        <v>234702.79</v>
      </c>
    </row>
    <row r="2765" spans="1:10" ht="0.95" customHeight="1" thickTop="1" x14ac:dyDescent="0.2">
      <c r="A2765" s="42"/>
      <c r="B2765" s="42"/>
      <c r="C2765" s="42"/>
      <c r="D2765" s="42"/>
      <c r="E2765" s="42"/>
      <c r="F2765" s="42"/>
      <c r="G2765" s="42"/>
      <c r="H2765" s="42"/>
      <c r="I2765" s="42"/>
      <c r="J2765" s="42"/>
    </row>
    <row r="2766" spans="1:10" ht="0.95" customHeight="1" x14ac:dyDescent="0.2">
      <c r="A2766" s="128"/>
      <c r="B2766" s="128"/>
      <c r="C2766" s="128"/>
      <c r="D2766" s="128"/>
      <c r="E2766" s="128"/>
      <c r="F2766" s="128"/>
      <c r="G2766" s="128"/>
      <c r="H2766" s="128"/>
      <c r="I2766" s="128"/>
      <c r="J2766" s="128"/>
    </row>
    <row r="2767" spans="1:10" ht="0.95" customHeight="1" x14ac:dyDescent="0.2">
      <c r="A2767" s="128"/>
      <c r="B2767" s="128"/>
      <c r="C2767" s="128"/>
      <c r="D2767" s="128"/>
      <c r="E2767" s="128"/>
      <c r="F2767" s="128"/>
      <c r="G2767" s="128"/>
      <c r="H2767" s="128"/>
      <c r="I2767" s="128"/>
      <c r="J2767" s="128"/>
    </row>
  </sheetData>
  <mergeCells count="2226">
    <mergeCell ref="F1376:G1376"/>
    <mergeCell ref="H1376:J1376"/>
    <mergeCell ref="E1345:F1345"/>
    <mergeCell ref="E1346:F1346"/>
    <mergeCell ref="E1347:F1347"/>
    <mergeCell ref="E1348:F1348"/>
    <mergeCell ref="E1349:F1349"/>
    <mergeCell ref="E1350:F1350"/>
    <mergeCell ref="E1351:F1351"/>
    <mergeCell ref="E1352:F1352"/>
    <mergeCell ref="E1353:F1353"/>
    <mergeCell ref="E1354:F1354"/>
    <mergeCell ref="E1355:F1355"/>
    <mergeCell ref="H1357:I1357"/>
    <mergeCell ref="E1359:F1359"/>
    <mergeCell ref="A1377:C1377"/>
    <mergeCell ref="F1377:G1377"/>
    <mergeCell ref="H1377:J1377"/>
    <mergeCell ref="E1360:F1360"/>
    <mergeCell ref="E1361:F1361"/>
    <mergeCell ref="E1362:F1362"/>
    <mergeCell ref="E1363:F1363"/>
    <mergeCell ref="E1364:F1364"/>
    <mergeCell ref="E1365:F1365"/>
    <mergeCell ref="E1366:F1366"/>
    <mergeCell ref="E1367:F1367"/>
    <mergeCell ref="E1368:F1368"/>
    <mergeCell ref="E1369:F1369"/>
    <mergeCell ref="H1371:I1371"/>
    <mergeCell ref="A1373:J1373"/>
    <mergeCell ref="A1375:C1375"/>
    <mergeCell ref="F1375:G1375"/>
    <mergeCell ref="H1375:J1375"/>
    <mergeCell ref="A1376:C1376"/>
    <mergeCell ref="H1325:I1325"/>
    <mergeCell ref="E1327:F1327"/>
    <mergeCell ref="E1328:F1328"/>
    <mergeCell ref="E1329:F1329"/>
    <mergeCell ref="E1330:F1330"/>
    <mergeCell ref="E1331:F1331"/>
    <mergeCell ref="E1332:F1332"/>
    <mergeCell ref="E1333:F1333"/>
    <mergeCell ref="E1334:F1334"/>
    <mergeCell ref="E1335:F1335"/>
    <mergeCell ref="E1336:F1336"/>
    <mergeCell ref="E1337:F1337"/>
    <mergeCell ref="E1338:F1338"/>
    <mergeCell ref="E1339:F1339"/>
    <mergeCell ref="E1340:F1340"/>
    <mergeCell ref="H1342:I1342"/>
    <mergeCell ref="E1344:F1344"/>
    <mergeCell ref="E1305:F1305"/>
    <mergeCell ref="E1306:F1306"/>
    <mergeCell ref="E1307:F1307"/>
    <mergeCell ref="E1308:F1308"/>
    <mergeCell ref="E1309:F1309"/>
    <mergeCell ref="E1310:F1310"/>
    <mergeCell ref="E1311:F1311"/>
    <mergeCell ref="E1312:F1312"/>
    <mergeCell ref="H1314:I1314"/>
    <mergeCell ref="E1316:F1316"/>
    <mergeCell ref="E1317:F1317"/>
    <mergeCell ref="E1318:F1318"/>
    <mergeCell ref="E1319:F1319"/>
    <mergeCell ref="E1320:F1320"/>
    <mergeCell ref="E1321:F1321"/>
    <mergeCell ref="E1322:F1322"/>
    <mergeCell ref="E1323:F1323"/>
    <mergeCell ref="E1284:F1284"/>
    <mergeCell ref="E1285:F1285"/>
    <mergeCell ref="E1286:F1286"/>
    <mergeCell ref="E1287:F1287"/>
    <mergeCell ref="E1288:F1288"/>
    <mergeCell ref="H1290:I1290"/>
    <mergeCell ref="E1292:F1292"/>
    <mergeCell ref="E1293:F1293"/>
    <mergeCell ref="E1294:F1294"/>
    <mergeCell ref="E1295:F1295"/>
    <mergeCell ref="E1296:F1296"/>
    <mergeCell ref="E1297:F1297"/>
    <mergeCell ref="E1298:F1298"/>
    <mergeCell ref="E1299:F1299"/>
    <mergeCell ref="E1300:F1300"/>
    <mergeCell ref="E1301:F1301"/>
    <mergeCell ref="H1303:I1303"/>
    <mergeCell ref="H1262:I1262"/>
    <mergeCell ref="E1264:F1264"/>
    <mergeCell ref="E1265:F1265"/>
    <mergeCell ref="E1266:F1266"/>
    <mergeCell ref="E1267:F1267"/>
    <mergeCell ref="E1268:F1268"/>
    <mergeCell ref="E1269:F1269"/>
    <mergeCell ref="H1271:I1271"/>
    <mergeCell ref="E1273:F1273"/>
    <mergeCell ref="E1274:F1274"/>
    <mergeCell ref="E1275:F1275"/>
    <mergeCell ref="E1276:F1276"/>
    <mergeCell ref="H1278:I1278"/>
    <mergeCell ref="E1280:F1280"/>
    <mergeCell ref="E1281:F1281"/>
    <mergeCell ref="E1282:F1282"/>
    <mergeCell ref="E1283:F1283"/>
    <mergeCell ref="E1240:F1240"/>
    <mergeCell ref="E1241:F1241"/>
    <mergeCell ref="E1242:F1242"/>
    <mergeCell ref="H1244:I1244"/>
    <mergeCell ref="E1246:F1246"/>
    <mergeCell ref="E1247:F1247"/>
    <mergeCell ref="E1248:F1248"/>
    <mergeCell ref="E1249:F1249"/>
    <mergeCell ref="E1250:F1250"/>
    <mergeCell ref="E1251:F1251"/>
    <mergeCell ref="E1252:F1252"/>
    <mergeCell ref="H1254:I1254"/>
    <mergeCell ref="E1256:F1256"/>
    <mergeCell ref="E1257:F1257"/>
    <mergeCell ref="E1258:F1258"/>
    <mergeCell ref="E1259:F1259"/>
    <mergeCell ref="E1260:F1260"/>
    <mergeCell ref="H1218:I1218"/>
    <mergeCell ref="E1220:F1220"/>
    <mergeCell ref="E1221:F1221"/>
    <mergeCell ref="E1222:F1222"/>
    <mergeCell ref="E1223:F1223"/>
    <mergeCell ref="E1224:F1224"/>
    <mergeCell ref="E1225:F1225"/>
    <mergeCell ref="H1227:I1227"/>
    <mergeCell ref="E1229:F1229"/>
    <mergeCell ref="E1230:F1230"/>
    <mergeCell ref="E1231:F1231"/>
    <mergeCell ref="E1232:F1232"/>
    <mergeCell ref="E1233:F1233"/>
    <mergeCell ref="H1235:I1235"/>
    <mergeCell ref="E1237:F1237"/>
    <mergeCell ref="E1238:F1238"/>
    <mergeCell ref="E1239:F1239"/>
    <mergeCell ref="E1196:F1196"/>
    <mergeCell ref="E1197:F1197"/>
    <mergeCell ref="H1199:I1199"/>
    <mergeCell ref="E1201:F1201"/>
    <mergeCell ref="E1202:F1202"/>
    <mergeCell ref="E1203:F1203"/>
    <mergeCell ref="E1204:F1204"/>
    <mergeCell ref="H1206:I1206"/>
    <mergeCell ref="E1208:F1208"/>
    <mergeCell ref="E1209:F1209"/>
    <mergeCell ref="E1210:F1210"/>
    <mergeCell ref="E1211:F1211"/>
    <mergeCell ref="E1212:F1212"/>
    <mergeCell ref="E1213:F1213"/>
    <mergeCell ref="E1214:F1214"/>
    <mergeCell ref="E1215:F1215"/>
    <mergeCell ref="E1216:F1216"/>
    <mergeCell ref="E1175:F1175"/>
    <mergeCell ref="E1176:F1176"/>
    <mergeCell ref="E1177:F1177"/>
    <mergeCell ref="E1178:F1178"/>
    <mergeCell ref="E1179:F1179"/>
    <mergeCell ref="H1181:I1181"/>
    <mergeCell ref="E1183:F1183"/>
    <mergeCell ref="E1184:F1184"/>
    <mergeCell ref="E1185:F1185"/>
    <mergeCell ref="E1186:F1186"/>
    <mergeCell ref="E1187:F1187"/>
    <mergeCell ref="H1189:I1189"/>
    <mergeCell ref="E1191:F1191"/>
    <mergeCell ref="E1192:F1192"/>
    <mergeCell ref="E1193:F1193"/>
    <mergeCell ref="E1194:F1194"/>
    <mergeCell ref="E1195:F1195"/>
    <mergeCell ref="H1153:I1153"/>
    <mergeCell ref="E1155:F1155"/>
    <mergeCell ref="E1156:F1156"/>
    <mergeCell ref="E1157:F1157"/>
    <mergeCell ref="E1158:F1158"/>
    <mergeCell ref="E1159:F1159"/>
    <mergeCell ref="E1160:F1160"/>
    <mergeCell ref="E1161:F1161"/>
    <mergeCell ref="E1162:F1162"/>
    <mergeCell ref="H1164:I1164"/>
    <mergeCell ref="E1166:F1166"/>
    <mergeCell ref="E1167:F1167"/>
    <mergeCell ref="E1168:F1168"/>
    <mergeCell ref="E1169:F1169"/>
    <mergeCell ref="E1170:F1170"/>
    <mergeCell ref="E1171:F1171"/>
    <mergeCell ref="H1173:I1173"/>
    <mergeCell ref="E1133:F1133"/>
    <mergeCell ref="E1134:F1134"/>
    <mergeCell ref="E1135:F1135"/>
    <mergeCell ref="E1136:F1136"/>
    <mergeCell ref="E1137:F1137"/>
    <mergeCell ref="H1139:I1139"/>
    <mergeCell ref="E1141:F1141"/>
    <mergeCell ref="E1142:F1142"/>
    <mergeCell ref="E1143:F1143"/>
    <mergeCell ref="E1144:F1144"/>
    <mergeCell ref="E1145:F1145"/>
    <mergeCell ref="E1146:F1146"/>
    <mergeCell ref="E1147:F1147"/>
    <mergeCell ref="E1148:F1148"/>
    <mergeCell ref="E1149:F1149"/>
    <mergeCell ref="E1150:F1150"/>
    <mergeCell ref="E1151:F1151"/>
    <mergeCell ref="H1111:I1111"/>
    <mergeCell ref="E1113:F1113"/>
    <mergeCell ref="E1114:F1114"/>
    <mergeCell ref="E1115:F1115"/>
    <mergeCell ref="E1116:F1116"/>
    <mergeCell ref="E1117:F1117"/>
    <mergeCell ref="H1119:I1119"/>
    <mergeCell ref="E1121:F1121"/>
    <mergeCell ref="E1122:F1122"/>
    <mergeCell ref="E1123:F1123"/>
    <mergeCell ref="E1124:F1124"/>
    <mergeCell ref="E1125:F1125"/>
    <mergeCell ref="H1127:I1127"/>
    <mergeCell ref="E1129:F1129"/>
    <mergeCell ref="E1130:F1130"/>
    <mergeCell ref="E1131:F1131"/>
    <mergeCell ref="E1132:F1132"/>
    <mergeCell ref="H1088:I1088"/>
    <mergeCell ref="E1090:F1090"/>
    <mergeCell ref="E1091:F1091"/>
    <mergeCell ref="E1092:F1092"/>
    <mergeCell ref="E1093:F1093"/>
    <mergeCell ref="E1094:F1094"/>
    <mergeCell ref="H1096:I1096"/>
    <mergeCell ref="E1098:F1098"/>
    <mergeCell ref="E1099:F1099"/>
    <mergeCell ref="E1100:F1100"/>
    <mergeCell ref="E1101:F1101"/>
    <mergeCell ref="H1103:I1103"/>
    <mergeCell ref="E1105:F1105"/>
    <mergeCell ref="E1106:F1106"/>
    <mergeCell ref="E1107:F1107"/>
    <mergeCell ref="E1108:F1108"/>
    <mergeCell ref="E1109:F1109"/>
    <mergeCell ref="E1066:F1066"/>
    <mergeCell ref="E1067:F1067"/>
    <mergeCell ref="E1068:F1068"/>
    <mergeCell ref="E1069:F1069"/>
    <mergeCell ref="H1071:I1071"/>
    <mergeCell ref="E1073:F1073"/>
    <mergeCell ref="E1074:F1074"/>
    <mergeCell ref="E1075:F1075"/>
    <mergeCell ref="E1076:F1076"/>
    <mergeCell ref="E1077:F1077"/>
    <mergeCell ref="E1078:F1078"/>
    <mergeCell ref="H1080:I1080"/>
    <mergeCell ref="E1082:F1082"/>
    <mergeCell ref="E1083:F1083"/>
    <mergeCell ref="E1084:F1084"/>
    <mergeCell ref="E1085:F1085"/>
    <mergeCell ref="E1086:F1086"/>
    <mergeCell ref="E1047:F1047"/>
    <mergeCell ref="E1048:F1048"/>
    <mergeCell ref="E1049:F1049"/>
    <mergeCell ref="E1050:F1050"/>
    <mergeCell ref="E1051:F1051"/>
    <mergeCell ref="E1052:F1052"/>
    <mergeCell ref="E1053:F1053"/>
    <mergeCell ref="E1054:F1054"/>
    <mergeCell ref="E1055:F1055"/>
    <mergeCell ref="E1056:F1056"/>
    <mergeCell ref="E1057:F1057"/>
    <mergeCell ref="E1058:F1058"/>
    <mergeCell ref="E1059:F1059"/>
    <mergeCell ref="E1060:F1060"/>
    <mergeCell ref="E1061:F1061"/>
    <mergeCell ref="H1063:I1063"/>
    <mergeCell ref="E1065:F1065"/>
    <mergeCell ref="H1027:I1027"/>
    <mergeCell ref="E1029:F1029"/>
    <mergeCell ref="E1030:F1030"/>
    <mergeCell ref="E1031:F1031"/>
    <mergeCell ref="E1032:F1032"/>
    <mergeCell ref="E1033:F1033"/>
    <mergeCell ref="E1034:F1034"/>
    <mergeCell ref="E1035:F1035"/>
    <mergeCell ref="E1036:F1036"/>
    <mergeCell ref="E1037:F1037"/>
    <mergeCell ref="E1038:F1038"/>
    <mergeCell ref="E1039:F1039"/>
    <mergeCell ref="E1040:F1040"/>
    <mergeCell ref="E1041:F1041"/>
    <mergeCell ref="E1042:F1042"/>
    <mergeCell ref="E1043:F1043"/>
    <mergeCell ref="H1045:I1045"/>
    <mergeCell ref="E1007:F1007"/>
    <mergeCell ref="H1009:I1009"/>
    <mergeCell ref="E1011:F1011"/>
    <mergeCell ref="E1012:F1012"/>
    <mergeCell ref="E1013:F1013"/>
    <mergeCell ref="E1014:F1014"/>
    <mergeCell ref="E1015:F1015"/>
    <mergeCell ref="E1016:F1016"/>
    <mergeCell ref="E1017:F1017"/>
    <mergeCell ref="E1018:F1018"/>
    <mergeCell ref="E1019:F1019"/>
    <mergeCell ref="E1020:F1020"/>
    <mergeCell ref="E1021:F1021"/>
    <mergeCell ref="E1022:F1022"/>
    <mergeCell ref="E1023:F1023"/>
    <mergeCell ref="E1024:F1024"/>
    <mergeCell ref="E1025:F1025"/>
    <mergeCell ref="E988:F988"/>
    <mergeCell ref="E989:F989"/>
    <mergeCell ref="E990:F990"/>
    <mergeCell ref="E991:F991"/>
    <mergeCell ref="E992:F992"/>
    <mergeCell ref="E993:F993"/>
    <mergeCell ref="H995:I995"/>
    <mergeCell ref="E997:F997"/>
    <mergeCell ref="E998:F998"/>
    <mergeCell ref="E999:F999"/>
    <mergeCell ref="E1000:F1000"/>
    <mergeCell ref="E1001:F1001"/>
    <mergeCell ref="E1002:F1002"/>
    <mergeCell ref="E1003:F1003"/>
    <mergeCell ref="E1004:F1004"/>
    <mergeCell ref="E1005:F1005"/>
    <mergeCell ref="E1006:F1006"/>
    <mergeCell ref="H968:I968"/>
    <mergeCell ref="E970:F970"/>
    <mergeCell ref="E971:F971"/>
    <mergeCell ref="E972:F972"/>
    <mergeCell ref="E973:F973"/>
    <mergeCell ref="E974:F974"/>
    <mergeCell ref="E975:F975"/>
    <mergeCell ref="E976:F976"/>
    <mergeCell ref="E977:F977"/>
    <mergeCell ref="E978:F978"/>
    <mergeCell ref="E979:F979"/>
    <mergeCell ref="H981:I981"/>
    <mergeCell ref="E983:F983"/>
    <mergeCell ref="E984:F984"/>
    <mergeCell ref="E985:F985"/>
    <mergeCell ref="E986:F986"/>
    <mergeCell ref="E987:F987"/>
    <mergeCell ref="E946:F946"/>
    <mergeCell ref="H948:I948"/>
    <mergeCell ref="E950:F950"/>
    <mergeCell ref="E951:F951"/>
    <mergeCell ref="E952:F952"/>
    <mergeCell ref="E953:F953"/>
    <mergeCell ref="E954:F954"/>
    <mergeCell ref="E955:F955"/>
    <mergeCell ref="E956:F956"/>
    <mergeCell ref="H958:I958"/>
    <mergeCell ref="E960:F960"/>
    <mergeCell ref="E961:F961"/>
    <mergeCell ref="E962:F962"/>
    <mergeCell ref="E963:F963"/>
    <mergeCell ref="E964:F964"/>
    <mergeCell ref="E965:F965"/>
    <mergeCell ref="E966:F966"/>
    <mergeCell ref="H924:I924"/>
    <mergeCell ref="E926:F926"/>
    <mergeCell ref="E927:F927"/>
    <mergeCell ref="E928:F928"/>
    <mergeCell ref="E929:F929"/>
    <mergeCell ref="E930:F930"/>
    <mergeCell ref="H932:I932"/>
    <mergeCell ref="E934:F934"/>
    <mergeCell ref="E935:F935"/>
    <mergeCell ref="E936:F936"/>
    <mergeCell ref="E937:F937"/>
    <mergeCell ref="E938:F938"/>
    <mergeCell ref="H940:I940"/>
    <mergeCell ref="E942:F942"/>
    <mergeCell ref="E943:F943"/>
    <mergeCell ref="E944:F944"/>
    <mergeCell ref="E945:F945"/>
    <mergeCell ref="E902:F902"/>
    <mergeCell ref="E903:F903"/>
    <mergeCell ref="E904:F904"/>
    <mergeCell ref="E905:F905"/>
    <mergeCell ref="H907:I907"/>
    <mergeCell ref="E909:F909"/>
    <mergeCell ref="E910:F910"/>
    <mergeCell ref="E911:F911"/>
    <mergeCell ref="E912:F912"/>
    <mergeCell ref="H914:I914"/>
    <mergeCell ref="E916:F916"/>
    <mergeCell ref="E917:F917"/>
    <mergeCell ref="E918:F918"/>
    <mergeCell ref="E919:F919"/>
    <mergeCell ref="E920:F920"/>
    <mergeCell ref="E921:F921"/>
    <mergeCell ref="E922:F922"/>
    <mergeCell ref="E879:F879"/>
    <mergeCell ref="E880:F880"/>
    <mergeCell ref="E881:F881"/>
    <mergeCell ref="E882:F882"/>
    <mergeCell ref="H884:I884"/>
    <mergeCell ref="E886:F886"/>
    <mergeCell ref="E887:F887"/>
    <mergeCell ref="E888:F888"/>
    <mergeCell ref="E889:F889"/>
    <mergeCell ref="E890:F890"/>
    <mergeCell ref="E891:F891"/>
    <mergeCell ref="H893:I893"/>
    <mergeCell ref="E895:F895"/>
    <mergeCell ref="E896:F896"/>
    <mergeCell ref="E897:F897"/>
    <mergeCell ref="E898:F898"/>
    <mergeCell ref="H900:I900"/>
    <mergeCell ref="E860:F860"/>
    <mergeCell ref="E861:F861"/>
    <mergeCell ref="E862:F862"/>
    <mergeCell ref="E863:F863"/>
    <mergeCell ref="E864:F864"/>
    <mergeCell ref="E865:F865"/>
    <mergeCell ref="E866:F866"/>
    <mergeCell ref="E867:F867"/>
    <mergeCell ref="E868:F868"/>
    <mergeCell ref="E869:F869"/>
    <mergeCell ref="E870:F870"/>
    <mergeCell ref="E871:F871"/>
    <mergeCell ref="E872:F872"/>
    <mergeCell ref="E873:F873"/>
    <mergeCell ref="E874:F874"/>
    <mergeCell ref="H876:I876"/>
    <mergeCell ref="E878:F878"/>
    <mergeCell ref="E839:F839"/>
    <mergeCell ref="E840:F840"/>
    <mergeCell ref="E841:F841"/>
    <mergeCell ref="H843:I843"/>
    <mergeCell ref="E845:F845"/>
    <mergeCell ref="E846:F846"/>
    <mergeCell ref="E847:F847"/>
    <mergeCell ref="E848:F848"/>
    <mergeCell ref="E849:F849"/>
    <mergeCell ref="E850:F850"/>
    <mergeCell ref="E851:F851"/>
    <mergeCell ref="H853:I853"/>
    <mergeCell ref="E855:F855"/>
    <mergeCell ref="E856:F856"/>
    <mergeCell ref="E857:F857"/>
    <mergeCell ref="E858:F858"/>
    <mergeCell ref="E859:F859"/>
    <mergeCell ref="E818:F818"/>
    <mergeCell ref="H820:I820"/>
    <mergeCell ref="E822:F822"/>
    <mergeCell ref="E823:F823"/>
    <mergeCell ref="E824:F824"/>
    <mergeCell ref="E825:F825"/>
    <mergeCell ref="E826:F826"/>
    <mergeCell ref="E827:F827"/>
    <mergeCell ref="E828:F828"/>
    <mergeCell ref="E829:F829"/>
    <mergeCell ref="E830:F830"/>
    <mergeCell ref="E831:F831"/>
    <mergeCell ref="H833:I833"/>
    <mergeCell ref="E835:F835"/>
    <mergeCell ref="E836:F836"/>
    <mergeCell ref="E837:F837"/>
    <mergeCell ref="E838:F838"/>
    <mergeCell ref="E797:F797"/>
    <mergeCell ref="E798:F798"/>
    <mergeCell ref="H800:I800"/>
    <mergeCell ref="E802:F802"/>
    <mergeCell ref="E803:F803"/>
    <mergeCell ref="E804:F804"/>
    <mergeCell ref="E805:F805"/>
    <mergeCell ref="E806:F806"/>
    <mergeCell ref="E807:F807"/>
    <mergeCell ref="H809:I809"/>
    <mergeCell ref="E811:F811"/>
    <mergeCell ref="E812:F812"/>
    <mergeCell ref="E813:F813"/>
    <mergeCell ref="E814:F814"/>
    <mergeCell ref="E815:F815"/>
    <mergeCell ref="E816:F816"/>
    <mergeCell ref="E817:F817"/>
    <mergeCell ref="E776:F776"/>
    <mergeCell ref="E777:F777"/>
    <mergeCell ref="E778:F778"/>
    <mergeCell ref="H780:I780"/>
    <mergeCell ref="E782:F782"/>
    <mergeCell ref="E783:F783"/>
    <mergeCell ref="E784:F784"/>
    <mergeCell ref="E785:F785"/>
    <mergeCell ref="E786:F786"/>
    <mergeCell ref="E787:F787"/>
    <mergeCell ref="E788:F788"/>
    <mergeCell ref="H790:I790"/>
    <mergeCell ref="E792:F792"/>
    <mergeCell ref="E793:F793"/>
    <mergeCell ref="E794:F794"/>
    <mergeCell ref="E795:F795"/>
    <mergeCell ref="E796:F796"/>
    <mergeCell ref="E753:F753"/>
    <mergeCell ref="H755:I755"/>
    <mergeCell ref="E757:F757"/>
    <mergeCell ref="E758:F758"/>
    <mergeCell ref="E759:F759"/>
    <mergeCell ref="E760:F760"/>
    <mergeCell ref="E761:F761"/>
    <mergeCell ref="E762:F762"/>
    <mergeCell ref="H764:I764"/>
    <mergeCell ref="E766:F766"/>
    <mergeCell ref="E767:F767"/>
    <mergeCell ref="E768:F768"/>
    <mergeCell ref="E769:F769"/>
    <mergeCell ref="E770:F770"/>
    <mergeCell ref="H772:I772"/>
    <mergeCell ref="E774:F774"/>
    <mergeCell ref="E775:F775"/>
    <mergeCell ref="H733:I733"/>
    <mergeCell ref="E735:F735"/>
    <mergeCell ref="E736:F736"/>
    <mergeCell ref="E737:F737"/>
    <mergeCell ref="E738:F738"/>
    <mergeCell ref="E739:F739"/>
    <mergeCell ref="E740:F740"/>
    <mergeCell ref="E741:F741"/>
    <mergeCell ref="H743:I743"/>
    <mergeCell ref="E745:F745"/>
    <mergeCell ref="E746:F746"/>
    <mergeCell ref="E747:F747"/>
    <mergeCell ref="E748:F748"/>
    <mergeCell ref="E749:F749"/>
    <mergeCell ref="E750:F750"/>
    <mergeCell ref="E751:F751"/>
    <mergeCell ref="E752:F752"/>
    <mergeCell ref="E713:F713"/>
    <mergeCell ref="E714:F714"/>
    <mergeCell ref="E715:F715"/>
    <mergeCell ref="E716:F716"/>
    <mergeCell ref="E717:F717"/>
    <mergeCell ref="E718:F718"/>
    <mergeCell ref="H720:I720"/>
    <mergeCell ref="E722:F722"/>
    <mergeCell ref="E723:F723"/>
    <mergeCell ref="E724:F724"/>
    <mergeCell ref="E725:F725"/>
    <mergeCell ref="E726:F726"/>
    <mergeCell ref="E727:F727"/>
    <mergeCell ref="E728:F728"/>
    <mergeCell ref="E729:F729"/>
    <mergeCell ref="E730:F730"/>
    <mergeCell ref="E731:F731"/>
    <mergeCell ref="E692:F692"/>
    <mergeCell ref="E693:F693"/>
    <mergeCell ref="E694:F694"/>
    <mergeCell ref="E695:F695"/>
    <mergeCell ref="H697:I697"/>
    <mergeCell ref="E699:F699"/>
    <mergeCell ref="E700:F700"/>
    <mergeCell ref="E701:F701"/>
    <mergeCell ref="E702:F702"/>
    <mergeCell ref="E703:F703"/>
    <mergeCell ref="E704:F704"/>
    <mergeCell ref="E705:F705"/>
    <mergeCell ref="E706:F706"/>
    <mergeCell ref="E707:F707"/>
    <mergeCell ref="E708:F708"/>
    <mergeCell ref="H710:I710"/>
    <mergeCell ref="E712:F712"/>
    <mergeCell ref="E671:F671"/>
    <mergeCell ref="H673:I673"/>
    <mergeCell ref="E675:F675"/>
    <mergeCell ref="E676:F676"/>
    <mergeCell ref="E677:F677"/>
    <mergeCell ref="E678:F678"/>
    <mergeCell ref="E679:F679"/>
    <mergeCell ref="E680:F680"/>
    <mergeCell ref="E681:F681"/>
    <mergeCell ref="E682:F682"/>
    <mergeCell ref="E683:F683"/>
    <mergeCell ref="E684:F684"/>
    <mergeCell ref="H686:I686"/>
    <mergeCell ref="E688:F688"/>
    <mergeCell ref="E689:F689"/>
    <mergeCell ref="E690:F690"/>
    <mergeCell ref="E691:F691"/>
    <mergeCell ref="H649:I649"/>
    <mergeCell ref="E651:F651"/>
    <mergeCell ref="E652:F652"/>
    <mergeCell ref="E653:F653"/>
    <mergeCell ref="H655:I655"/>
    <mergeCell ref="E657:F657"/>
    <mergeCell ref="E658:F658"/>
    <mergeCell ref="E659:F659"/>
    <mergeCell ref="E660:F660"/>
    <mergeCell ref="E661:F661"/>
    <mergeCell ref="E662:F662"/>
    <mergeCell ref="E663:F663"/>
    <mergeCell ref="H665:I665"/>
    <mergeCell ref="E667:F667"/>
    <mergeCell ref="E668:F668"/>
    <mergeCell ref="E669:F669"/>
    <mergeCell ref="E670:F670"/>
    <mergeCell ref="E627:F627"/>
    <mergeCell ref="E628:F628"/>
    <mergeCell ref="H630:I630"/>
    <mergeCell ref="E632:F632"/>
    <mergeCell ref="E633:F633"/>
    <mergeCell ref="E634:F634"/>
    <mergeCell ref="E635:F635"/>
    <mergeCell ref="E636:F636"/>
    <mergeCell ref="E637:F637"/>
    <mergeCell ref="E638:F638"/>
    <mergeCell ref="E639:F639"/>
    <mergeCell ref="E640:F640"/>
    <mergeCell ref="E641:F641"/>
    <mergeCell ref="H643:I643"/>
    <mergeCell ref="E645:F645"/>
    <mergeCell ref="E646:F646"/>
    <mergeCell ref="E647:F647"/>
    <mergeCell ref="H605:I605"/>
    <mergeCell ref="E607:F607"/>
    <mergeCell ref="E608:F608"/>
    <mergeCell ref="E609:F609"/>
    <mergeCell ref="E610:F610"/>
    <mergeCell ref="H612:I612"/>
    <mergeCell ref="E614:F614"/>
    <mergeCell ref="E615:F615"/>
    <mergeCell ref="E616:F616"/>
    <mergeCell ref="E617:F617"/>
    <mergeCell ref="H619:I619"/>
    <mergeCell ref="E621:F621"/>
    <mergeCell ref="E622:F622"/>
    <mergeCell ref="E623:F623"/>
    <mergeCell ref="E624:F624"/>
    <mergeCell ref="E625:F625"/>
    <mergeCell ref="E626:F626"/>
    <mergeCell ref="E581:F581"/>
    <mergeCell ref="H583:I583"/>
    <mergeCell ref="E585:F585"/>
    <mergeCell ref="E586:F586"/>
    <mergeCell ref="E587:F587"/>
    <mergeCell ref="E588:F588"/>
    <mergeCell ref="E589:F589"/>
    <mergeCell ref="H591:I591"/>
    <mergeCell ref="E593:F593"/>
    <mergeCell ref="E594:F594"/>
    <mergeCell ref="E595:F595"/>
    <mergeCell ref="E596:F596"/>
    <mergeCell ref="H598:I598"/>
    <mergeCell ref="E600:F600"/>
    <mergeCell ref="E601:F601"/>
    <mergeCell ref="E602:F602"/>
    <mergeCell ref="E603:F603"/>
    <mergeCell ref="E558:F558"/>
    <mergeCell ref="E559:F559"/>
    <mergeCell ref="H561:I561"/>
    <mergeCell ref="E563:F563"/>
    <mergeCell ref="E564:F564"/>
    <mergeCell ref="E565:F565"/>
    <mergeCell ref="H567:I567"/>
    <mergeCell ref="E569:F569"/>
    <mergeCell ref="E570:F570"/>
    <mergeCell ref="E571:F571"/>
    <mergeCell ref="E572:F572"/>
    <mergeCell ref="H574:I574"/>
    <mergeCell ref="E576:F576"/>
    <mergeCell ref="E577:F577"/>
    <mergeCell ref="E578:F578"/>
    <mergeCell ref="E579:F579"/>
    <mergeCell ref="E580:F580"/>
    <mergeCell ref="E541:F541"/>
    <mergeCell ref="E542:F542"/>
    <mergeCell ref="E543:F543"/>
    <mergeCell ref="E544:F544"/>
    <mergeCell ref="E545:F545"/>
    <mergeCell ref="E546:F546"/>
    <mergeCell ref="E547:F547"/>
    <mergeCell ref="E548:F548"/>
    <mergeCell ref="E549:F549"/>
    <mergeCell ref="E550:F550"/>
    <mergeCell ref="E551:F551"/>
    <mergeCell ref="E552:F552"/>
    <mergeCell ref="E553:F553"/>
    <mergeCell ref="E554:F554"/>
    <mergeCell ref="E555:F555"/>
    <mergeCell ref="E556:F556"/>
    <mergeCell ref="E557:F557"/>
    <mergeCell ref="E522:F522"/>
    <mergeCell ref="E523:F523"/>
    <mergeCell ref="E524:F524"/>
    <mergeCell ref="E525:F525"/>
    <mergeCell ref="E526:F526"/>
    <mergeCell ref="E527:F527"/>
    <mergeCell ref="E528:F528"/>
    <mergeCell ref="E529:F529"/>
    <mergeCell ref="H531:I531"/>
    <mergeCell ref="E533:F533"/>
    <mergeCell ref="E534:F534"/>
    <mergeCell ref="E535:F535"/>
    <mergeCell ref="E536:F536"/>
    <mergeCell ref="E537:F537"/>
    <mergeCell ref="E538:F538"/>
    <mergeCell ref="E539:F539"/>
    <mergeCell ref="E540:F540"/>
    <mergeCell ref="E499:F499"/>
    <mergeCell ref="E500:F500"/>
    <mergeCell ref="H502:I502"/>
    <mergeCell ref="E504:F504"/>
    <mergeCell ref="E505:F505"/>
    <mergeCell ref="E506:F506"/>
    <mergeCell ref="E507:F507"/>
    <mergeCell ref="E508:F508"/>
    <mergeCell ref="E509:F509"/>
    <mergeCell ref="E510:F510"/>
    <mergeCell ref="H512:I512"/>
    <mergeCell ref="E514:F514"/>
    <mergeCell ref="E515:F515"/>
    <mergeCell ref="E516:F516"/>
    <mergeCell ref="E517:F517"/>
    <mergeCell ref="E518:F518"/>
    <mergeCell ref="H520:I520"/>
    <mergeCell ref="E478:F478"/>
    <mergeCell ref="H480:I480"/>
    <mergeCell ref="E482:F482"/>
    <mergeCell ref="E483:F483"/>
    <mergeCell ref="E484:F484"/>
    <mergeCell ref="E485:F485"/>
    <mergeCell ref="E486:F486"/>
    <mergeCell ref="E487:F487"/>
    <mergeCell ref="H489:I489"/>
    <mergeCell ref="E491:F491"/>
    <mergeCell ref="E492:F492"/>
    <mergeCell ref="E493:F493"/>
    <mergeCell ref="E494:F494"/>
    <mergeCell ref="E495:F495"/>
    <mergeCell ref="E496:F496"/>
    <mergeCell ref="E497:F497"/>
    <mergeCell ref="E498:F498"/>
    <mergeCell ref="H458:I458"/>
    <mergeCell ref="E460:F460"/>
    <mergeCell ref="E461:F461"/>
    <mergeCell ref="E462:F462"/>
    <mergeCell ref="E463:F463"/>
    <mergeCell ref="E464:F464"/>
    <mergeCell ref="E465:F465"/>
    <mergeCell ref="E466:F466"/>
    <mergeCell ref="E467:F467"/>
    <mergeCell ref="H469:I469"/>
    <mergeCell ref="E471:F471"/>
    <mergeCell ref="E472:F472"/>
    <mergeCell ref="E473:F473"/>
    <mergeCell ref="E474:F474"/>
    <mergeCell ref="E475:F475"/>
    <mergeCell ref="E476:F476"/>
    <mergeCell ref="E477:F477"/>
    <mergeCell ref="H435:I435"/>
    <mergeCell ref="E437:F437"/>
    <mergeCell ref="E438:F438"/>
    <mergeCell ref="E439:F439"/>
    <mergeCell ref="E440:F440"/>
    <mergeCell ref="H442:I442"/>
    <mergeCell ref="E444:F444"/>
    <mergeCell ref="E445:F445"/>
    <mergeCell ref="E446:F446"/>
    <mergeCell ref="E447:F447"/>
    <mergeCell ref="E448:F448"/>
    <mergeCell ref="H450:I450"/>
    <mergeCell ref="E452:F452"/>
    <mergeCell ref="E453:F453"/>
    <mergeCell ref="E454:F454"/>
    <mergeCell ref="E455:F455"/>
    <mergeCell ref="E456:F456"/>
    <mergeCell ref="H412:I412"/>
    <mergeCell ref="E414:F414"/>
    <mergeCell ref="E415:F415"/>
    <mergeCell ref="E416:F416"/>
    <mergeCell ref="E417:F417"/>
    <mergeCell ref="H419:I419"/>
    <mergeCell ref="E421:F421"/>
    <mergeCell ref="E422:F422"/>
    <mergeCell ref="E423:F423"/>
    <mergeCell ref="E424:F424"/>
    <mergeCell ref="E425:F425"/>
    <mergeCell ref="E426:F426"/>
    <mergeCell ref="H428:I428"/>
    <mergeCell ref="E430:F430"/>
    <mergeCell ref="E431:F431"/>
    <mergeCell ref="E432:F432"/>
    <mergeCell ref="E433:F433"/>
    <mergeCell ref="E390:F390"/>
    <mergeCell ref="E391:F391"/>
    <mergeCell ref="E392:F392"/>
    <mergeCell ref="H394:I394"/>
    <mergeCell ref="E396:F396"/>
    <mergeCell ref="E397:F397"/>
    <mergeCell ref="E398:F398"/>
    <mergeCell ref="E399:F399"/>
    <mergeCell ref="E400:F400"/>
    <mergeCell ref="E401:F401"/>
    <mergeCell ref="H403:I403"/>
    <mergeCell ref="E405:F405"/>
    <mergeCell ref="E406:F406"/>
    <mergeCell ref="E407:F407"/>
    <mergeCell ref="E408:F408"/>
    <mergeCell ref="E409:F409"/>
    <mergeCell ref="E410:F410"/>
    <mergeCell ref="E369:F369"/>
    <mergeCell ref="H371:I371"/>
    <mergeCell ref="E373:F373"/>
    <mergeCell ref="E374:F374"/>
    <mergeCell ref="E375:F375"/>
    <mergeCell ref="E376:F376"/>
    <mergeCell ref="E377:F377"/>
    <mergeCell ref="E378:F378"/>
    <mergeCell ref="E379:F379"/>
    <mergeCell ref="E380:F380"/>
    <mergeCell ref="E381:F381"/>
    <mergeCell ref="E382:F382"/>
    <mergeCell ref="E383:F383"/>
    <mergeCell ref="E384:F384"/>
    <mergeCell ref="H386:I386"/>
    <mergeCell ref="E388:F388"/>
    <mergeCell ref="E389:F389"/>
    <mergeCell ref="E348:F348"/>
    <mergeCell ref="E349:F349"/>
    <mergeCell ref="E350:F350"/>
    <mergeCell ref="E351:F351"/>
    <mergeCell ref="E352:F352"/>
    <mergeCell ref="H354:I354"/>
    <mergeCell ref="E356:F356"/>
    <mergeCell ref="E357:F357"/>
    <mergeCell ref="E358:F358"/>
    <mergeCell ref="E359:F359"/>
    <mergeCell ref="E360:F360"/>
    <mergeCell ref="H362:I362"/>
    <mergeCell ref="E364:F364"/>
    <mergeCell ref="E365:F365"/>
    <mergeCell ref="E366:F366"/>
    <mergeCell ref="E367:F367"/>
    <mergeCell ref="E368:F368"/>
    <mergeCell ref="E327:F327"/>
    <mergeCell ref="E328:F328"/>
    <mergeCell ref="E329:F329"/>
    <mergeCell ref="E330:F330"/>
    <mergeCell ref="E331:F331"/>
    <mergeCell ref="E332:F332"/>
    <mergeCell ref="E333:F333"/>
    <mergeCell ref="E334:F334"/>
    <mergeCell ref="E335:F335"/>
    <mergeCell ref="E336:F336"/>
    <mergeCell ref="H338:I338"/>
    <mergeCell ref="E340:F340"/>
    <mergeCell ref="E341:F341"/>
    <mergeCell ref="E342:F342"/>
    <mergeCell ref="E343:F343"/>
    <mergeCell ref="E344:F344"/>
    <mergeCell ref="H346:I346"/>
    <mergeCell ref="E306:F306"/>
    <mergeCell ref="E307:F307"/>
    <mergeCell ref="E308:F308"/>
    <mergeCell ref="E309:F309"/>
    <mergeCell ref="E310:F310"/>
    <mergeCell ref="E311:F311"/>
    <mergeCell ref="E312:F312"/>
    <mergeCell ref="H314:I314"/>
    <mergeCell ref="E316:F316"/>
    <mergeCell ref="E317:F317"/>
    <mergeCell ref="E318:F318"/>
    <mergeCell ref="E319:F319"/>
    <mergeCell ref="E320:F320"/>
    <mergeCell ref="H322:I322"/>
    <mergeCell ref="E324:F324"/>
    <mergeCell ref="E325:F325"/>
    <mergeCell ref="E326:F326"/>
    <mergeCell ref="E285:F285"/>
    <mergeCell ref="E286:F286"/>
    <mergeCell ref="H288:I288"/>
    <mergeCell ref="E290:F290"/>
    <mergeCell ref="E291:F291"/>
    <mergeCell ref="E292:F292"/>
    <mergeCell ref="E293:F293"/>
    <mergeCell ref="E294:F294"/>
    <mergeCell ref="H296:I296"/>
    <mergeCell ref="E298:F298"/>
    <mergeCell ref="E299:F299"/>
    <mergeCell ref="E300:F300"/>
    <mergeCell ref="E301:F301"/>
    <mergeCell ref="E302:F302"/>
    <mergeCell ref="E303:F303"/>
    <mergeCell ref="E304:F304"/>
    <mergeCell ref="E305:F305"/>
    <mergeCell ref="E266:F266"/>
    <mergeCell ref="E267:F267"/>
    <mergeCell ref="E268:F268"/>
    <mergeCell ref="E269:F269"/>
    <mergeCell ref="E270:F270"/>
    <mergeCell ref="E271:F271"/>
    <mergeCell ref="E272:F272"/>
    <mergeCell ref="E273:F273"/>
    <mergeCell ref="E274:F274"/>
    <mergeCell ref="E275:F275"/>
    <mergeCell ref="E276:F276"/>
    <mergeCell ref="E277:F277"/>
    <mergeCell ref="E278:F278"/>
    <mergeCell ref="E279:F279"/>
    <mergeCell ref="H281:I281"/>
    <mergeCell ref="E283:F283"/>
    <mergeCell ref="E284:F284"/>
    <mergeCell ref="E245:F245"/>
    <mergeCell ref="E246:F246"/>
    <mergeCell ref="E247:F247"/>
    <mergeCell ref="E248:F248"/>
    <mergeCell ref="H250:I250"/>
    <mergeCell ref="E252:F252"/>
    <mergeCell ref="E253:F253"/>
    <mergeCell ref="E254:F254"/>
    <mergeCell ref="E255:F255"/>
    <mergeCell ref="E256:F256"/>
    <mergeCell ref="E257:F257"/>
    <mergeCell ref="E258:F258"/>
    <mergeCell ref="E259:F259"/>
    <mergeCell ref="E260:F260"/>
    <mergeCell ref="E261:F261"/>
    <mergeCell ref="H263:I263"/>
    <mergeCell ref="E265:F265"/>
    <mergeCell ref="E224:F224"/>
    <mergeCell ref="E225:F225"/>
    <mergeCell ref="E226:F226"/>
    <mergeCell ref="E227:F227"/>
    <mergeCell ref="E228:F228"/>
    <mergeCell ref="H230:I230"/>
    <mergeCell ref="E232:F232"/>
    <mergeCell ref="E233:F233"/>
    <mergeCell ref="E234:F234"/>
    <mergeCell ref="E235:F235"/>
    <mergeCell ref="E236:F236"/>
    <mergeCell ref="E237:F237"/>
    <mergeCell ref="E238:F238"/>
    <mergeCell ref="E239:F239"/>
    <mergeCell ref="H241:I241"/>
    <mergeCell ref="E243:F243"/>
    <mergeCell ref="E244:F244"/>
    <mergeCell ref="E203:F203"/>
    <mergeCell ref="E204:F204"/>
    <mergeCell ref="E205:F205"/>
    <mergeCell ref="E206:F206"/>
    <mergeCell ref="H208:I208"/>
    <mergeCell ref="E210:F210"/>
    <mergeCell ref="E211:F211"/>
    <mergeCell ref="E212:F212"/>
    <mergeCell ref="E213:F213"/>
    <mergeCell ref="E214:F214"/>
    <mergeCell ref="E215:F215"/>
    <mergeCell ref="E216:F216"/>
    <mergeCell ref="E217:F217"/>
    <mergeCell ref="H219:I219"/>
    <mergeCell ref="E221:F221"/>
    <mergeCell ref="E222:F222"/>
    <mergeCell ref="E223:F223"/>
    <mergeCell ref="E182:F182"/>
    <mergeCell ref="E183:F183"/>
    <mergeCell ref="E184:F184"/>
    <mergeCell ref="H186:I186"/>
    <mergeCell ref="E188:F188"/>
    <mergeCell ref="E189:F189"/>
    <mergeCell ref="E190:F190"/>
    <mergeCell ref="E191:F191"/>
    <mergeCell ref="E192:F192"/>
    <mergeCell ref="E193:F193"/>
    <mergeCell ref="E194:F194"/>
    <mergeCell ref="E195:F195"/>
    <mergeCell ref="H197:I197"/>
    <mergeCell ref="E199:F199"/>
    <mergeCell ref="E200:F200"/>
    <mergeCell ref="E201:F201"/>
    <mergeCell ref="E202:F202"/>
    <mergeCell ref="E161:F161"/>
    <mergeCell ref="H163:I163"/>
    <mergeCell ref="E165:F165"/>
    <mergeCell ref="E166:F166"/>
    <mergeCell ref="E167:F167"/>
    <mergeCell ref="E168:F168"/>
    <mergeCell ref="E169:F169"/>
    <mergeCell ref="E170:F170"/>
    <mergeCell ref="E171:F171"/>
    <mergeCell ref="E172:F172"/>
    <mergeCell ref="E173:F173"/>
    <mergeCell ref="H175:I175"/>
    <mergeCell ref="E177:F177"/>
    <mergeCell ref="E178:F178"/>
    <mergeCell ref="E179:F179"/>
    <mergeCell ref="E180:F180"/>
    <mergeCell ref="E181:F181"/>
    <mergeCell ref="E142:F142"/>
    <mergeCell ref="E143:F143"/>
    <mergeCell ref="E144:F144"/>
    <mergeCell ref="E145:F145"/>
    <mergeCell ref="E146:F146"/>
    <mergeCell ref="E147:F147"/>
    <mergeCell ref="E148:F148"/>
    <mergeCell ref="E149:F149"/>
    <mergeCell ref="E150:F150"/>
    <mergeCell ref="H152:I152"/>
    <mergeCell ref="E154:F154"/>
    <mergeCell ref="E155:F155"/>
    <mergeCell ref="E156:F156"/>
    <mergeCell ref="E157:F157"/>
    <mergeCell ref="E158:F158"/>
    <mergeCell ref="E159:F159"/>
    <mergeCell ref="E160:F160"/>
    <mergeCell ref="E121:F121"/>
    <mergeCell ref="E122:F122"/>
    <mergeCell ref="E123:F123"/>
    <mergeCell ref="E124:F124"/>
    <mergeCell ref="E125:F125"/>
    <mergeCell ref="E126:F126"/>
    <mergeCell ref="H128:I128"/>
    <mergeCell ref="E130:F130"/>
    <mergeCell ref="E131:F131"/>
    <mergeCell ref="E132:F132"/>
    <mergeCell ref="E133:F133"/>
    <mergeCell ref="E134:F134"/>
    <mergeCell ref="E135:F135"/>
    <mergeCell ref="E136:F136"/>
    <mergeCell ref="E137:F137"/>
    <mergeCell ref="E138:F138"/>
    <mergeCell ref="H140:I140"/>
    <mergeCell ref="E100:F100"/>
    <mergeCell ref="E101:F101"/>
    <mergeCell ref="E102:F102"/>
    <mergeCell ref="E103:F103"/>
    <mergeCell ref="H105:I105"/>
    <mergeCell ref="E107:F107"/>
    <mergeCell ref="E108:F108"/>
    <mergeCell ref="E109:F109"/>
    <mergeCell ref="E110:F110"/>
    <mergeCell ref="E111:F111"/>
    <mergeCell ref="E112:F112"/>
    <mergeCell ref="H114:I114"/>
    <mergeCell ref="E116:F116"/>
    <mergeCell ref="E117:F117"/>
    <mergeCell ref="E118:F118"/>
    <mergeCell ref="E119:F119"/>
    <mergeCell ref="E120:F120"/>
    <mergeCell ref="E79:F79"/>
    <mergeCell ref="E80:F80"/>
    <mergeCell ref="E81:F81"/>
    <mergeCell ref="H83:I83"/>
    <mergeCell ref="E85:F85"/>
    <mergeCell ref="E86:F86"/>
    <mergeCell ref="E87:F87"/>
    <mergeCell ref="E88:F88"/>
    <mergeCell ref="E89:F89"/>
    <mergeCell ref="E90:F90"/>
    <mergeCell ref="E91:F91"/>
    <mergeCell ref="E92:F92"/>
    <mergeCell ref="E93:F93"/>
    <mergeCell ref="H95:I95"/>
    <mergeCell ref="E97:F97"/>
    <mergeCell ref="E98:F98"/>
    <mergeCell ref="E99:F99"/>
    <mergeCell ref="E58:F58"/>
    <mergeCell ref="E59:F59"/>
    <mergeCell ref="E60:F60"/>
    <mergeCell ref="H62:I62"/>
    <mergeCell ref="E64:F64"/>
    <mergeCell ref="E65:F65"/>
    <mergeCell ref="E66:F66"/>
    <mergeCell ref="E67:F67"/>
    <mergeCell ref="E68:F68"/>
    <mergeCell ref="H70:I70"/>
    <mergeCell ref="E72:F72"/>
    <mergeCell ref="E73:F73"/>
    <mergeCell ref="E74:F74"/>
    <mergeCell ref="E75:F75"/>
    <mergeCell ref="E76:F76"/>
    <mergeCell ref="E77:F77"/>
    <mergeCell ref="E78:F78"/>
    <mergeCell ref="E39:F39"/>
    <mergeCell ref="E40:F40"/>
    <mergeCell ref="E41:F41"/>
    <mergeCell ref="E42:F42"/>
    <mergeCell ref="E43:F43"/>
    <mergeCell ref="E44:F44"/>
    <mergeCell ref="E45:F45"/>
    <mergeCell ref="E46:F46"/>
    <mergeCell ref="E47:F47"/>
    <mergeCell ref="E48:F48"/>
    <mergeCell ref="E49:F49"/>
    <mergeCell ref="E50:F50"/>
    <mergeCell ref="E51:F51"/>
    <mergeCell ref="E52:F52"/>
    <mergeCell ref="H54:I54"/>
    <mergeCell ref="E56:F56"/>
    <mergeCell ref="E57:F57"/>
    <mergeCell ref="E2740:F2740"/>
    <mergeCell ref="E2741:F2741"/>
    <mergeCell ref="E2742:F2742"/>
    <mergeCell ref="E2743:F2743"/>
    <mergeCell ref="E2744:F2744"/>
    <mergeCell ref="A2:I2"/>
    <mergeCell ref="A3:I3"/>
    <mergeCell ref="B4:I4"/>
    <mergeCell ref="A1:J1"/>
    <mergeCell ref="E10:F10"/>
    <mergeCell ref="E11:F11"/>
    <mergeCell ref="E12:F12"/>
    <mergeCell ref="E13:F13"/>
    <mergeCell ref="E14:F14"/>
    <mergeCell ref="E15:F15"/>
    <mergeCell ref="H17:I17"/>
    <mergeCell ref="E19:F19"/>
    <mergeCell ref="E20:F20"/>
    <mergeCell ref="E21:F21"/>
    <mergeCell ref="E22:F22"/>
    <mergeCell ref="E23:F23"/>
    <mergeCell ref="E24:F24"/>
    <mergeCell ref="H26:I26"/>
    <mergeCell ref="E28:F28"/>
    <mergeCell ref="E29:F29"/>
    <mergeCell ref="E30:F30"/>
    <mergeCell ref="E31:F31"/>
    <mergeCell ref="E32:F32"/>
    <mergeCell ref="E33:F33"/>
    <mergeCell ref="H35:I35"/>
    <mergeCell ref="E37:F37"/>
    <mergeCell ref="E38:F38"/>
    <mergeCell ref="H2696:I2696"/>
    <mergeCell ref="E2713:F2713"/>
    <mergeCell ref="E2714:F2714"/>
    <mergeCell ref="E2715:F2715"/>
    <mergeCell ref="E2716:F2716"/>
    <mergeCell ref="E2705:F2705"/>
    <mergeCell ref="E2710:F2710"/>
    <mergeCell ref="E2711:F2711"/>
    <mergeCell ref="E2712:F2712"/>
    <mergeCell ref="E2699:F2699"/>
    <mergeCell ref="E2700:F2700"/>
    <mergeCell ref="E2701:F2701"/>
    <mergeCell ref="E2702:F2702"/>
    <mergeCell ref="E2703:F2703"/>
    <mergeCell ref="E2704:F2704"/>
    <mergeCell ref="E2731:F2731"/>
    <mergeCell ref="E2732:F2732"/>
    <mergeCell ref="E2725:F2725"/>
    <mergeCell ref="E2726:F2726"/>
    <mergeCell ref="E2727:F2727"/>
    <mergeCell ref="E2728:F2728"/>
    <mergeCell ref="E2729:F2729"/>
    <mergeCell ref="E2730:F2730"/>
    <mergeCell ref="E2720:F2720"/>
    <mergeCell ref="E2721:F2721"/>
    <mergeCell ref="E2722:F2722"/>
    <mergeCell ref="E2723:F2723"/>
    <mergeCell ref="E2724:F2724"/>
    <mergeCell ref="E2659:F2659"/>
    <mergeCell ref="H2664:I2664"/>
    <mergeCell ref="E2666:F2666"/>
    <mergeCell ref="H2671:I2671"/>
    <mergeCell ref="E2691:F2691"/>
    <mergeCell ref="E2692:F2692"/>
    <mergeCell ref="E2693:F2693"/>
    <mergeCell ref="E2694:F2694"/>
    <mergeCell ref="E2687:F2687"/>
    <mergeCell ref="E2688:F2688"/>
    <mergeCell ref="E2689:F2689"/>
    <mergeCell ref="E2690:F2690"/>
    <mergeCell ref="E2675:F2675"/>
    <mergeCell ref="E2679:F2679"/>
    <mergeCell ref="E2680:F2680"/>
    <mergeCell ref="E2681:F2681"/>
    <mergeCell ref="E2676:F2676"/>
    <mergeCell ref="E2677:F2677"/>
    <mergeCell ref="E2678:F2678"/>
    <mergeCell ref="H2683:I2683"/>
    <mergeCell ref="E2685:F2685"/>
    <mergeCell ref="E2686:F2686"/>
    <mergeCell ref="H2557:I2557"/>
    <mergeCell ref="E2584:F2584"/>
    <mergeCell ref="E2588:F2588"/>
    <mergeCell ref="E2589:F2589"/>
    <mergeCell ref="E2590:F2590"/>
    <mergeCell ref="E2605:F2605"/>
    <mergeCell ref="E2624:F2624"/>
    <mergeCell ref="E2625:F2625"/>
    <mergeCell ref="E2626:F2626"/>
    <mergeCell ref="E2616:F2616"/>
    <mergeCell ref="E2617:F2617"/>
    <mergeCell ref="E2618:F2618"/>
    <mergeCell ref="E2607:F2607"/>
    <mergeCell ref="E2608:F2608"/>
    <mergeCell ref="E2609:F2609"/>
    <mergeCell ref="E2645:F2645"/>
    <mergeCell ref="E2651:F2651"/>
    <mergeCell ref="E2639:F2639"/>
    <mergeCell ref="E2643:F2643"/>
    <mergeCell ref="E2644:F2644"/>
    <mergeCell ref="E2633:F2633"/>
    <mergeCell ref="E2634:F2634"/>
    <mergeCell ref="E2635:F2635"/>
    <mergeCell ref="E2649:F2649"/>
    <mergeCell ref="E2650:F2650"/>
    <mergeCell ref="E2606:F2606"/>
    <mergeCell ref="H2532:I2532"/>
    <mergeCell ref="E2553:F2553"/>
    <mergeCell ref="E2554:F2554"/>
    <mergeCell ref="E2555:F2555"/>
    <mergeCell ref="E2548:F2548"/>
    <mergeCell ref="E2549:F2549"/>
    <mergeCell ref="E2537:F2537"/>
    <mergeCell ref="E2538:F2538"/>
    <mergeCell ref="E2542:F2542"/>
    <mergeCell ref="E2543:F2543"/>
    <mergeCell ref="E2544:F2544"/>
    <mergeCell ref="E2539:F2539"/>
    <mergeCell ref="E2540:F2540"/>
    <mergeCell ref="E2541:F2541"/>
    <mergeCell ref="H2546:I2546"/>
    <mergeCell ref="E2550:F2550"/>
    <mergeCell ref="E2551:F2551"/>
    <mergeCell ref="E2552:F2552"/>
    <mergeCell ref="H2464:I2464"/>
    <mergeCell ref="E2466:F2466"/>
    <mergeCell ref="E2467:F2467"/>
    <mergeCell ref="E2485:F2485"/>
    <mergeCell ref="E2486:F2486"/>
    <mergeCell ref="E2487:F2487"/>
    <mergeCell ref="E2492:F2492"/>
    <mergeCell ref="E2477:F2477"/>
    <mergeCell ref="E2478:F2478"/>
    <mergeCell ref="E2479:F2479"/>
    <mergeCell ref="E2469:F2469"/>
    <mergeCell ref="E2470:F2470"/>
    <mergeCell ref="E2471:F2471"/>
    <mergeCell ref="E2509:F2509"/>
    <mergeCell ref="E2510:F2510"/>
    <mergeCell ref="E2516:F2516"/>
    <mergeCell ref="E2501:F2501"/>
    <mergeCell ref="E2502:F2502"/>
    <mergeCell ref="E2508:F2508"/>
    <mergeCell ref="E2493:F2493"/>
    <mergeCell ref="E2494:F2494"/>
    <mergeCell ref="E2500:F2500"/>
    <mergeCell ref="E2515:F2515"/>
    <mergeCell ref="E2468:F2468"/>
    <mergeCell ref="H2473:I2473"/>
    <mergeCell ref="E2475:F2475"/>
    <mergeCell ref="E2476:F2476"/>
    <mergeCell ref="H2481:I2481"/>
    <mergeCell ref="E2483:F2483"/>
    <mergeCell ref="E2484:F2484"/>
    <mergeCell ref="H2489:I2489"/>
    <mergeCell ref="E2491:F2491"/>
    <mergeCell ref="H2438:I2438"/>
    <mergeCell ref="E2461:F2461"/>
    <mergeCell ref="E2462:F2462"/>
    <mergeCell ref="E2453:F2453"/>
    <mergeCell ref="E2454:F2454"/>
    <mergeCell ref="E2460:F2460"/>
    <mergeCell ref="E2445:F2445"/>
    <mergeCell ref="E2446:F2446"/>
    <mergeCell ref="E2447:F2447"/>
    <mergeCell ref="E2448:F2448"/>
    <mergeCell ref="E2452:F2452"/>
    <mergeCell ref="E2449:F2449"/>
    <mergeCell ref="E2450:F2450"/>
    <mergeCell ref="E2451:F2451"/>
    <mergeCell ref="H2456:I2456"/>
    <mergeCell ref="E2458:F2458"/>
    <mergeCell ref="E2459:F2459"/>
    <mergeCell ref="E2440:F2440"/>
    <mergeCell ref="E2441:F2441"/>
    <mergeCell ref="E2442:F2442"/>
    <mergeCell ref="E2443:F2443"/>
    <mergeCell ref="E2444:F2444"/>
    <mergeCell ref="E2410:F2410"/>
    <mergeCell ref="E2413:F2413"/>
    <mergeCell ref="E2414:F2414"/>
    <mergeCell ref="E2415:F2415"/>
    <mergeCell ref="H2420:I2420"/>
    <mergeCell ref="E2399:F2399"/>
    <mergeCell ref="E2400:F2400"/>
    <mergeCell ref="E2404:F2404"/>
    <mergeCell ref="E2391:F2391"/>
    <mergeCell ref="E2392:F2392"/>
    <mergeCell ref="E2393:F2393"/>
    <mergeCell ref="E2394:F2394"/>
    <mergeCell ref="E2398:F2398"/>
    <mergeCell ref="E2434:F2434"/>
    <mergeCell ref="E2435:F2435"/>
    <mergeCell ref="E2436:F2436"/>
    <mergeCell ref="E2425:F2425"/>
    <mergeCell ref="E2426:F2426"/>
    <mergeCell ref="E2427:F2427"/>
    <mergeCell ref="E2428:F2428"/>
    <mergeCell ref="E2429:F2429"/>
    <mergeCell ref="E2430:F2430"/>
    <mergeCell ref="E2431:F2431"/>
    <mergeCell ref="E2432:F2432"/>
    <mergeCell ref="E2433:F2433"/>
    <mergeCell ref="E2423:F2423"/>
    <mergeCell ref="E2424:F2424"/>
    <mergeCell ref="E2411:F2411"/>
    <mergeCell ref="E2412:F2412"/>
    <mergeCell ref="E2416:F2416"/>
    <mergeCell ref="E2417:F2417"/>
    <mergeCell ref="E2418:F2418"/>
    <mergeCell ref="E2385:F2385"/>
    <mergeCell ref="E2386:F2386"/>
    <mergeCell ref="E2390:F2390"/>
    <mergeCell ref="H2388:I2388"/>
    <mergeCell ref="E2395:F2395"/>
    <mergeCell ref="E2396:F2396"/>
    <mergeCell ref="E2397:F2397"/>
    <mergeCell ref="H2402:I2402"/>
    <mergeCell ref="E2422:F2422"/>
    <mergeCell ref="E2379:F2379"/>
    <mergeCell ref="E2380:F2380"/>
    <mergeCell ref="E2384:F2384"/>
    <mergeCell ref="E2371:F2371"/>
    <mergeCell ref="E2372:F2372"/>
    <mergeCell ref="E2376:F2376"/>
    <mergeCell ref="E2363:F2363"/>
    <mergeCell ref="E2364:F2364"/>
    <mergeCell ref="E2365:F2365"/>
    <mergeCell ref="E2366:F2366"/>
    <mergeCell ref="E2370:F2370"/>
    <mergeCell ref="E2367:F2367"/>
    <mergeCell ref="E2368:F2368"/>
    <mergeCell ref="E2369:F2369"/>
    <mergeCell ref="H2374:I2374"/>
    <mergeCell ref="E2381:F2381"/>
    <mergeCell ref="E2382:F2382"/>
    <mergeCell ref="E2383:F2383"/>
    <mergeCell ref="E2405:F2405"/>
    <mergeCell ref="E2406:F2406"/>
    <mergeCell ref="E2407:F2407"/>
    <mergeCell ref="E2408:F2408"/>
    <mergeCell ref="E2409:F2409"/>
    <mergeCell ref="E2357:F2357"/>
    <mergeCell ref="E2358:F2358"/>
    <mergeCell ref="E2359:F2359"/>
    <mergeCell ref="E2349:F2349"/>
    <mergeCell ref="E2356:F2356"/>
    <mergeCell ref="E2346:F2346"/>
    <mergeCell ref="E2347:F2347"/>
    <mergeCell ref="E2348:F2348"/>
    <mergeCell ref="E2344:F2344"/>
    <mergeCell ref="E2345:F2345"/>
    <mergeCell ref="H2351:I2351"/>
    <mergeCell ref="E2353:F2353"/>
    <mergeCell ref="E2354:F2354"/>
    <mergeCell ref="E2355:F2355"/>
    <mergeCell ref="H2361:I2361"/>
    <mergeCell ref="E2377:F2377"/>
    <mergeCell ref="E2378:F2378"/>
    <mergeCell ref="E2313:F2313"/>
    <mergeCell ref="E2314:F2314"/>
    <mergeCell ref="E2315:F2315"/>
    <mergeCell ref="E2303:F2303"/>
    <mergeCell ref="E2304:F2304"/>
    <mergeCell ref="E2305:F2305"/>
    <mergeCell ref="E2295:F2295"/>
    <mergeCell ref="E2296:F2296"/>
    <mergeCell ref="E2297:F2297"/>
    <mergeCell ref="E2298:F2298"/>
    <mergeCell ref="H2300:I2300"/>
    <mergeCell ref="E2302:F2302"/>
    <mergeCell ref="E2336:F2336"/>
    <mergeCell ref="E2337:F2337"/>
    <mergeCell ref="E2338:F2338"/>
    <mergeCell ref="E2339:F2339"/>
    <mergeCell ref="E2328:F2328"/>
    <mergeCell ref="E2329:F2329"/>
    <mergeCell ref="E2330:F2330"/>
    <mergeCell ref="E2331:F2331"/>
    <mergeCell ref="E2320:F2320"/>
    <mergeCell ref="E2321:F2321"/>
    <mergeCell ref="E2322:F2322"/>
    <mergeCell ref="E2323:F2323"/>
    <mergeCell ref="E2264:F2264"/>
    <mergeCell ref="E2265:F2265"/>
    <mergeCell ref="E2266:F2266"/>
    <mergeCell ref="E2267:F2267"/>
    <mergeCell ref="E2255:F2255"/>
    <mergeCell ref="E2256:F2256"/>
    <mergeCell ref="E2257:F2257"/>
    <mergeCell ref="E2258:F2258"/>
    <mergeCell ref="E2259:F2259"/>
    <mergeCell ref="E2260:F2260"/>
    <mergeCell ref="E2249:F2249"/>
    <mergeCell ref="E2250:F2250"/>
    <mergeCell ref="E2251:F2251"/>
    <mergeCell ref="E2252:F2252"/>
    <mergeCell ref="E2253:F2253"/>
    <mergeCell ref="E2254:F2254"/>
    <mergeCell ref="E2262:F2262"/>
    <mergeCell ref="E2263:F2263"/>
    <mergeCell ref="H2148:I2148"/>
    <mergeCell ref="E2151:F2151"/>
    <mergeCell ref="E2152:F2152"/>
    <mergeCell ref="E2153:F2153"/>
    <mergeCell ref="H2157:I2157"/>
    <mergeCell ref="E2175:F2175"/>
    <mergeCell ref="E2176:F2176"/>
    <mergeCell ref="E2180:F2180"/>
    <mergeCell ref="E2181:F2181"/>
    <mergeCell ref="E2170:F2170"/>
    <mergeCell ref="E2171:F2171"/>
    <mergeCell ref="E2162:F2162"/>
    <mergeCell ref="E2163:F2163"/>
    <mergeCell ref="E2199:F2199"/>
    <mergeCell ref="E2200:F2200"/>
    <mergeCell ref="E2204:F2204"/>
    <mergeCell ref="E2191:F2191"/>
    <mergeCell ref="E2197:F2197"/>
    <mergeCell ref="E2198:F2198"/>
    <mergeCell ref="E2188:F2188"/>
    <mergeCell ref="E2189:F2189"/>
    <mergeCell ref="E2190:F2190"/>
    <mergeCell ref="E2196:F2196"/>
    <mergeCell ref="H2202:I2202"/>
    <mergeCell ref="E2159:F2159"/>
    <mergeCell ref="E2160:F2160"/>
    <mergeCell ref="E2161:F2161"/>
    <mergeCell ref="H2165:I2165"/>
    <mergeCell ref="E2167:F2167"/>
    <mergeCell ref="E2168:F2168"/>
    <mergeCell ref="E2169:F2169"/>
    <mergeCell ref="H2173:I2173"/>
    <mergeCell ref="E2132:F2132"/>
    <mergeCell ref="E2133:F2133"/>
    <mergeCell ref="E2121:F2121"/>
    <mergeCell ref="E2128:F2128"/>
    <mergeCell ref="E2115:F2115"/>
    <mergeCell ref="E2116:F2116"/>
    <mergeCell ref="E2117:F2117"/>
    <mergeCell ref="E2118:F2118"/>
    <mergeCell ref="E2119:F2119"/>
    <mergeCell ref="E2120:F2120"/>
    <mergeCell ref="E2154:F2154"/>
    <mergeCell ref="E2155:F2155"/>
    <mergeCell ref="E2146:F2146"/>
    <mergeCell ref="E2150:F2150"/>
    <mergeCell ref="E2138:F2138"/>
    <mergeCell ref="E2139:F2139"/>
    <mergeCell ref="E2140:F2140"/>
    <mergeCell ref="E2141:F2141"/>
    <mergeCell ref="E2142:F2142"/>
    <mergeCell ref="E2109:F2109"/>
    <mergeCell ref="E2110:F2110"/>
    <mergeCell ref="E2111:F2111"/>
    <mergeCell ref="H2113:I2113"/>
    <mergeCell ref="E2099:F2099"/>
    <mergeCell ref="E2100:F2100"/>
    <mergeCell ref="E2101:F2101"/>
    <mergeCell ref="H2103:I2103"/>
    <mergeCell ref="E2105:F2105"/>
    <mergeCell ref="E2106:F2106"/>
    <mergeCell ref="E2095:F2095"/>
    <mergeCell ref="E2096:F2096"/>
    <mergeCell ref="E2097:F2097"/>
    <mergeCell ref="E2098:F2098"/>
    <mergeCell ref="E2129:F2129"/>
    <mergeCell ref="E2130:F2130"/>
    <mergeCell ref="E2131:F2131"/>
    <mergeCell ref="E2063:F2063"/>
    <mergeCell ref="E2064:F2064"/>
    <mergeCell ref="E2055:F2055"/>
    <mergeCell ref="E2060:F2060"/>
    <mergeCell ref="E2061:F2061"/>
    <mergeCell ref="E2062:F2062"/>
    <mergeCell ref="E2051:F2051"/>
    <mergeCell ref="E2052:F2052"/>
    <mergeCell ref="E2053:F2053"/>
    <mergeCell ref="E2054:F2054"/>
    <mergeCell ref="H2048:I2048"/>
    <mergeCell ref="E2050:F2050"/>
    <mergeCell ref="E2056:F2056"/>
    <mergeCell ref="H2058:I2058"/>
    <mergeCell ref="H2066:I2066"/>
    <mergeCell ref="E2068:F2068"/>
    <mergeCell ref="E2069:F2069"/>
    <mergeCell ref="E2044:F2044"/>
    <mergeCell ref="E2045:F2045"/>
    <mergeCell ref="E2046:F2046"/>
    <mergeCell ref="E2031:F2031"/>
    <mergeCell ref="E2025:F2025"/>
    <mergeCell ref="E2029:F2029"/>
    <mergeCell ref="E2030:F2030"/>
    <mergeCell ref="E2026:F2026"/>
    <mergeCell ref="E2027:F2027"/>
    <mergeCell ref="E2028:F2028"/>
    <mergeCell ref="E2032:F2032"/>
    <mergeCell ref="E2033:F2033"/>
    <mergeCell ref="E2034:F2034"/>
    <mergeCell ref="H2036:I2036"/>
    <mergeCell ref="E2038:F2038"/>
    <mergeCell ref="E2039:F2039"/>
    <mergeCell ref="E2040:F2040"/>
    <mergeCell ref="H2042:I2042"/>
    <mergeCell ref="E1974:F1974"/>
    <mergeCell ref="E1993:F1993"/>
    <mergeCell ref="E1994:F1994"/>
    <mergeCell ref="E2000:F2000"/>
    <mergeCell ref="E1986:F1986"/>
    <mergeCell ref="E1987:F1987"/>
    <mergeCell ref="E1978:F1978"/>
    <mergeCell ref="E1979:F1979"/>
    <mergeCell ref="E1980:F1980"/>
    <mergeCell ref="E2017:F2017"/>
    <mergeCell ref="E2018:F2018"/>
    <mergeCell ref="E2019:F2019"/>
    <mergeCell ref="E2020:F2020"/>
    <mergeCell ref="E2021:F2021"/>
    <mergeCell ref="E2009:F2009"/>
    <mergeCell ref="E2010:F2010"/>
    <mergeCell ref="E2016:F2016"/>
    <mergeCell ref="E2001:F2001"/>
    <mergeCell ref="E2007:F2007"/>
    <mergeCell ref="E2008:F2008"/>
    <mergeCell ref="E1969:F1969"/>
    <mergeCell ref="E1970:F1970"/>
    <mergeCell ref="E1971:F1971"/>
    <mergeCell ref="E1972:F1972"/>
    <mergeCell ref="E1973:F1973"/>
    <mergeCell ref="H1960:I1960"/>
    <mergeCell ref="E1962:F1962"/>
    <mergeCell ref="E1963:F1963"/>
    <mergeCell ref="E1964:F1964"/>
    <mergeCell ref="E1965:F1965"/>
    <mergeCell ref="H1967:I1967"/>
    <mergeCell ref="E1951:F1951"/>
    <mergeCell ref="E1952:F1952"/>
    <mergeCell ref="H1954:I1954"/>
    <mergeCell ref="E1956:F1956"/>
    <mergeCell ref="E1957:F1957"/>
    <mergeCell ref="E1958:F1958"/>
    <mergeCell ref="E1945:F1945"/>
    <mergeCell ref="E1946:F1946"/>
    <mergeCell ref="E1947:F1947"/>
    <mergeCell ref="E1948:F1948"/>
    <mergeCell ref="E1949:F1949"/>
    <mergeCell ref="E1950:F1950"/>
    <mergeCell ref="E1937:F1937"/>
    <mergeCell ref="E1938:F1938"/>
    <mergeCell ref="E1939:F1939"/>
    <mergeCell ref="E1940:F1940"/>
    <mergeCell ref="E1941:F1941"/>
    <mergeCell ref="E1929:F1929"/>
    <mergeCell ref="E1930:F1930"/>
    <mergeCell ref="E1931:F1931"/>
    <mergeCell ref="E1932:F1932"/>
    <mergeCell ref="E1933:F1933"/>
    <mergeCell ref="E1934:F1934"/>
    <mergeCell ref="E1935:F1935"/>
    <mergeCell ref="E1936:F1936"/>
    <mergeCell ref="E1942:F1942"/>
    <mergeCell ref="E1943:F1943"/>
    <mergeCell ref="E1944:F1944"/>
    <mergeCell ref="H1905:I1905"/>
    <mergeCell ref="E1921:F1921"/>
    <mergeCell ref="E1922:F1922"/>
    <mergeCell ref="E1927:F1927"/>
    <mergeCell ref="E1928:F1928"/>
    <mergeCell ref="E1915:F1915"/>
    <mergeCell ref="E1916:F1916"/>
    <mergeCell ref="E1917:F1917"/>
    <mergeCell ref="E1918:F1918"/>
    <mergeCell ref="E1919:F1919"/>
    <mergeCell ref="E1920:F1920"/>
    <mergeCell ref="E1907:F1907"/>
    <mergeCell ref="E1908:F1908"/>
    <mergeCell ref="E1909:F1909"/>
    <mergeCell ref="E1910:F1910"/>
    <mergeCell ref="E1911:F1911"/>
    <mergeCell ref="H1913:I1913"/>
    <mergeCell ref="H1924:I1924"/>
    <mergeCell ref="E1926:F1926"/>
    <mergeCell ref="E1899:F1899"/>
    <mergeCell ref="E1900:F1900"/>
    <mergeCell ref="E1901:F1901"/>
    <mergeCell ref="E1897:F1897"/>
    <mergeCell ref="E1898:F1898"/>
    <mergeCell ref="E1885:F1885"/>
    <mergeCell ref="E1886:F1886"/>
    <mergeCell ref="E1887:F1887"/>
    <mergeCell ref="E1888:F1888"/>
    <mergeCell ref="E1889:F1889"/>
    <mergeCell ref="E1890:F1890"/>
    <mergeCell ref="E1891:F1891"/>
    <mergeCell ref="E1892:F1892"/>
    <mergeCell ref="E1893:F1893"/>
    <mergeCell ref="H1895:I1895"/>
    <mergeCell ref="E1902:F1902"/>
    <mergeCell ref="E1903:F1903"/>
    <mergeCell ref="E1877:F1877"/>
    <mergeCell ref="E1878:F1878"/>
    <mergeCell ref="E1879:F1879"/>
    <mergeCell ref="E1884:F1884"/>
    <mergeCell ref="E1869:F1869"/>
    <mergeCell ref="E1870:F1870"/>
    <mergeCell ref="E1871:F1871"/>
    <mergeCell ref="H1873:I1873"/>
    <mergeCell ref="E1875:F1875"/>
    <mergeCell ref="E1876:F1876"/>
    <mergeCell ref="E1867:F1867"/>
    <mergeCell ref="E1868:F1868"/>
    <mergeCell ref="H1862:I1862"/>
    <mergeCell ref="E1864:F1864"/>
    <mergeCell ref="E1865:F1865"/>
    <mergeCell ref="E1866:F1866"/>
    <mergeCell ref="E1880:F1880"/>
    <mergeCell ref="H1882:I1882"/>
    <mergeCell ref="E1853:F1853"/>
    <mergeCell ref="E1854:F1854"/>
    <mergeCell ref="E1855:F1855"/>
    <mergeCell ref="E1856:F1856"/>
    <mergeCell ref="E1860:F1860"/>
    <mergeCell ref="E1845:F1845"/>
    <mergeCell ref="E1846:F1846"/>
    <mergeCell ref="E1847:F1847"/>
    <mergeCell ref="E1848:F1848"/>
    <mergeCell ref="E1849:F1849"/>
    <mergeCell ref="H1851:I1851"/>
    <mergeCell ref="E1837:F1837"/>
    <mergeCell ref="E1838:F1838"/>
    <mergeCell ref="E1839:F1839"/>
    <mergeCell ref="E1840:F1840"/>
    <mergeCell ref="E1841:F1841"/>
    <mergeCell ref="H1843:I1843"/>
    <mergeCell ref="E1857:F1857"/>
    <mergeCell ref="E1858:F1858"/>
    <mergeCell ref="E1859:F1859"/>
    <mergeCell ref="E1830:F1830"/>
    <mergeCell ref="E1831:F1831"/>
    <mergeCell ref="E1832:F1832"/>
    <mergeCell ref="E1833:F1833"/>
    <mergeCell ref="H1835:I1835"/>
    <mergeCell ref="E1823:F1823"/>
    <mergeCell ref="E1824:F1824"/>
    <mergeCell ref="E1814:F1814"/>
    <mergeCell ref="E1815:F1815"/>
    <mergeCell ref="E1819:F1819"/>
    <mergeCell ref="E1816:F1816"/>
    <mergeCell ref="E1817:F1817"/>
    <mergeCell ref="E1818:F1818"/>
    <mergeCell ref="H1821:I1821"/>
    <mergeCell ref="E1825:F1825"/>
    <mergeCell ref="E1826:F1826"/>
    <mergeCell ref="H1828:I1828"/>
    <mergeCell ref="E1807:F1807"/>
    <mergeCell ref="E1799:F1799"/>
    <mergeCell ref="E1800:F1800"/>
    <mergeCell ref="E1801:F1801"/>
    <mergeCell ref="E1802:F1802"/>
    <mergeCell ref="E1803:F1803"/>
    <mergeCell ref="E1791:F1791"/>
    <mergeCell ref="E1792:F1792"/>
    <mergeCell ref="E1798:F1798"/>
    <mergeCell ref="E1793:F1793"/>
    <mergeCell ref="E1794:F1794"/>
    <mergeCell ref="H1796:I1796"/>
    <mergeCell ref="H1805:I1805"/>
    <mergeCell ref="E1808:F1808"/>
    <mergeCell ref="E1809:F1809"/>
    <mergeCell ref="E1810:F1810"/>
    <mergeCell ref="H1812:I1812"/>
    <mergeCell ref="E1790:F1790"/>
    <mergeCell ref="E1775:F1775"/>
    <mergeCell ref="E1781:F1781"/>
    <mergeCell ref="E1782:F1782"/>
    <mergeCell ref="E1767:F1767"/>
    <mergeCell ref="E1771:F1771"/>
    <mergeCell ref="E1772:F1772"/>
    <mergeCell ref="E1773:F1773"/>
    <mergeCell ref="E1774:F1774"/>
    <mergeCell ref="E1768:F1768"/>
    <mergeCell ref="E1769:F1769"/>
    <mergeCell ref="E1770:F1770"/>
    <mergeCell ref="E1776:F1776"/>
    <mergeCell ref="E1777:F1777"/>
    <mergeCell ref="H1779:I1779"/>
    <mergeCell ref="E1784:F1784"/>
    <mergeCell ref="E1785:F1785"/>
    <mergeCell ref="H1787:I1787"/>
    <mergeCell ref="E1759:F1759"/>
    <mergeCell ref="E1766:F1766"/>
    <mergeCell ref="E1753:F1753"/>
    <mergeCell ref="E1757:F1757"/>
    <mergeCell ref="E1758:F1758"/>
    <mergeCell ref="E1749:F1749"/>
    <mergeCell ref="E1750:F1750"/>
    <mergeCell ref="E1751:F1751"/>
    <mergeCell ref="E1752:F1752"/>
    <mergeCell ref="H1747:I1747"/>
    <mergeCell ref="H1755:I1755"/>
    <mergeCell ref="E1760:F1760"/>
    <mergeCell ref="E1761:F1761"/>
    <mergeCell ref="E1762:F1762"/>
    <mergeCell ref="H1764:I1764"/>
    <mergeCell ref="E1783:F1783"/>
    <mergeCell ref="E1789:F1789"/>
    <mergeCell ref="E1741:F1741"/>
    <mergeCell ref="E1742:F1742"/>
    <mergeCell ref="E1743:F1743"/>
    <mergeCell ref="E1733:F1733"/>
    <mergeCell ref="E1734:F1734"/>
    <mergeCell ref="E1735:F1735"/>
    <mergeCell ref="E1725:F1725"/>
    <mergeCell ref="E1726:F1726"/>
    <mergeCell ref="E1727:F1727"/>
    <mergeCell ref="E1728:F1728"/>
    <mergeCell ref="E1729:F1729"/>
    <mergeCell ref="H1731:I1731"/>
    <mergeCell ref="E1736:F1736"/>
    <mergeCell ref="E1737:F1737"/>
    <mergeCell ref="H1739:I1739"/>
    <mergeCell ref="E1744:F1744"/>
    <mergeCell ref="E1745:F1745"/>
    <mergeCell ref="E1717:F1717"/>
    <mergeCell ref="E1721:F1721"/>
    <mergeCell ref="E1722:F1722"/>
    <mergeCell ref="E1723:F1723"/>
    <mergeCell ref="E1724:F1724"/>
    <mergeCell ref="E1709:F1709"/>
    <mergeCell ref="E1713:F1713"/>
    <mergeCell ref="E1701:F1701"/>
    <mergeCell ref="E1702:F1702"/>
    <mergeCell ref="E1703:F1703"/>
    <mergeCell ref="E1704:F1704"/>
    <mergeCell ref="E1705:F1705"/>
    <mergeCell ref="H1707:I1707"/>
    <mergeCell ref="E1710:F1710"/>
    <mergeCell ref="E1711:F1711"/>
    <mergeCell ref="E1712:F1712"/>
    <mergeCell ref="H1715:I1715"/>
    <mergeCell ref="E1718:F1718"/>
    <mergeCell ref="E1719:F1719"/>
    <mergeCell ref="E1720:F1720"/>
    <mergeCell ref="H1674:I1674"/>
    <mergeCell ref="E1695:F1695"/>
    <mergeCell ref="E1696:F1696"/>
    <mergeCell ref="E1697:F1697"/>
    <mergeCell ref="E1698:F1698"/>
    <mergeCell ref="E1699:F1699"/>
    <mergeCell ref="E1700:F1700"/>
    <mergeCell ref="E1691:F1691"/>
    <mergeCell ref="E1692:F1692"/>
    <mergeCell ref="E1693:F1693"/>
    <mergeCell ref="E1694:F1694"/>
    <mergeCell ref="E1683:F1683"/>
    <mergeCell ref="E1684:F1684"/>
    <mergeCell ref="H1681:I1681"/>
    <mergeCell ref="E1685:F1685"/>
    <mergeCell ref="E1686:F1686"/>
    <mergeCell ref="E1687:F1687"/>
    <mergeCell ref="H1689:I1689"/>
    <mergeCell ref="E1676:F1676"/>
    <mergeCell ref="E1677:F1677"/>
    <mergeCell ref="E1678:F1678"/>
    <mergeCell ref="E1679:F1679"/>
    <mergeCell ref="E1667:F1667"/>
    <mergeCell ref="E1668:F1668"/>
    <mergeCell ref="E1669:F1669"/>
    <mergeCell ref="E1670:F1670"/>
    <mergeCell ref="E1671:F1671"/>
    <mergeCell ref="E1659:F1659"/>
    <mergeCell ref="E1660:F1660"/>
    <mergeCell ref="E1661:F1661"/>
    <mergeCell ref="E1662:F1662"/>
    <mergeCell ref="E1666:F1666"/>
    <mergeCell ref="E1663:F1663"/>
    <mergeCell ref="E1664:F1664"/>
    <mergeCell ref="E1665:F1665"/>
    <mergeCell ref="E1672:F1672"/>
    <mergeCell ref="E1651:F1651"/>
    <mergeCell ref="E1658:F1658"/>
    <mergeCell ref="E1645:F1645"/>
    <mergeCell ref="E1646:F1646"/>
    <mergeCell ref="E1647:F1647"/>
    <mergeCell ref="E1648:F1648"/>
    <mergeCell ref="E1649:F1649"/>
    <mergeCell ref="E1650:F1650"/>
    <mergeCell ref="E1637:F1637"/>
    <mergeCell ref="E1638:F1638"/>
    <mergeCell ref="E1639:F1639"/>
    <mergeCell ref="E1640:F1640"/>
    <mergeCell ref="E1641:F1641"/>
    <mergeCell ref="H1643:I1643"/>
    <mergeCell ref="E1652:F1652"/>
    <mergeCell ref="E1653:F1653"/>
    <mergeCell ref="E1654:F1654"/>
    <mergeCell ref="H1656:I1656"/>
    <mergeCell ref="E1629:F1629"/>
    <mergeCell ref="E1636:F1636"/>
    <mergeCell ref="E1625:F1625"/>
    <mergeCell ref="E1626:F1626"/>
    <mergeCell ref="E1627:F1627"/>
    <mergeCell ref="E1628:F1628"/>
    <mergeCell ref="E1615:F1615"/>
    <mergeCell ref="E1616:F1616"/>
    <mergeCell ref="E1617:F1617"/>
    <mergeCell ref="E1618:F1618"/>
    <mergeCell ref="E1619:F1619"/>
    <mergeCell ref="E1620:F1620"/>
    <mergeCell ref="E1621:F1621"/>
    <mergeCell ref="H1623:I1623"/>
    <mergeCell ref="E1630:F1630"/>
    <mergeCell ref="E1631:F1631"/>
    <mergeCell ref="E1632:F1632"/>
    <mergeCell ref="H1634:I1634"/>
    <mergeCell ref="E1607:F1607"/>
    <mergeCell ref="E1614:F1614"/>
    <mergeCell ref="E1603:F1603"/>
    <mergeCell ref="E1604:F1604"/>
    <mergeCell ref="E1605:F1605"/>
    <mergeCell ref="E1606:F1606"/>
    <mergeCell ref="E1593:F1593"/>
    <mergeCell ref="E1594:F1594"/>
    <mergeCell ref="E1595:F1595"/>
    <mergeCell ref="E1596:F1596"/>
    <mergeCell ref="E1597:F1597"/>
    <mergeCell ref="E1598:F1598"/>
    <mergeCell ref="E1599:F1599"/>
    <mergeCell ref="H1601:I1601"/>
    <mergeCell ref="E1608:F1608"/>
    <mergeCell ref="E1609:F1609"/>
    <mergeCell ref="E1610:F1610"/>
    <mergeCell ref="H1612:I1612"/>
    <mergeCell ref="H1556:I1556"/>
    <mergeCell ref="E1562:F1562"/>
    <mergeCell ref="E1563:F1563"/>
    <mergeCell ref="E1564:F1564"/>
    <mergeCell ref="H1568:I1568"/>
    <mergeCell ref="E1588:F1588"/>
    <mergeCell ref="E1592:F1592"/>
    <mergeCell ref="E1581:F1581"/>
    <mergeCell ref="E1582:F1582"/>
    <mergeCell ref="E1583:F1583"/>
    <mergeCell ref="E1584:F1584"/>
    <mergeCell ref="E1571:F1571"/>
    <mergeCell ref="E1572:F1572"/>
    <mergeCell ref="E1573:F1573"/>
    <mergeCell ref="E1577:F1577"/>
    <mergeCell ref="E1574:F1574"/>
    <mergeCell ref="E1575:F1575"/>
    <mergeCell ref="E1576:F1576"/>
    <mergeCell ref="H1579:I1579"/>
    <mergeCell ref="E1585:F1585"/>
    <mergeCell ref="E1586:F1586"/>
    <mergeCell ref="E1587:F1587"/>
    <mergeCell ref="H1590:I1590"/>
    <mergeCell ref="E1535:F1535"/>
    <mergeCell ref="E1539:F1539"/>
    <mergeCell ref="E1540:F1540"/>
    <mergeCell ref="E1541:F1541"/>
    <mergeCell ref="E1542:F1542"/>
    <mergeCell ref="E1530:F1530"/>
    <mergeCell ref="E1531:F1531"/>
    <mergeCell ref="E1565:F1565"/>
    <mergeCell ref="E1566:F1566"/>
    <mergeCell ref="E1570:F1570"/>
    <mergeCell ref="E1558:F1558"/>
    <mergeCell ref="E1559:F1559"/>
    <mergeCell ref="E1560:F1560"/>
    <mergeCell ref="E1561:F1561"/>
    <mergeCell ref="E1549:F1549"/>
    <mergeCell ref="E1553:F1553"/>
    <mergeCell ref="E1554:F1554"/>
    <mergeCell ref="E1500:F1500"/>
    <mergeCell ref="E1501:F1501"/>
    <mergeCell ref="E1502:F1502"/>
    <mergeCell ref="E1503:F1503"/>
    <mergeCell ref="E1504:F1504"/>
    <mergeCell ref="E1491:F1491"/>
    <mergeCell ref="E1495:F1495"/>
    <mergeCell ref="E1496:F1496"/>
    <mergeCell ref="E1483:F1483"/>
    <mergeCell ref="E1490:F1490"/>
    <mergeCell ref="E1484:F1484"/>
    <mergeCell ref="E1485:F1485"/>
    <mergeCell ref="E1486:F1486"/>
    <mergeCell ref="H1488:I1488"/>
    <mergeCell ref="E1492:F1492"/>
    <mergeCell ref="E1493:F1493"/>
    <mergeCell ref="E1494:F1494"/>
    <mergeCell ref="H1498:I1498"/>
    <mergeCell ref="H1447:I1447"/>
    <mergeCell ref="E1449:F1449"/>
    <mergeCell ref="E1450:F1450"/>
    <mergeCell ref="H1455:I1455"/>
    <mergeCell ref="E1457:F1457"/>
    <mergeCell ref="E1458:F1458"/>
    <mergeCell ref="E1459:F1459"/>
    <mergeCell ref="E1479:F1479"/>
    <mergeCell ref="E1480:F1480"/>
    <mergeCell ref="E1481:F1481"/>
    <mergeCell ref="E1482:F1482"/>
    <mergeCell ref="E1469:F1469"/>
    <mergeCell ref="E1470:F1470"/>
    <mergeCell ref="E1471:F1471"/>
    <mergeCell ref="E1472:F1472"/>
    <mergeCell ref="E1473:F1473"/>
    <mergeCell ref="E1474:F1474"/>
    <mergeCell ref="E1465:F1465"/>
    <mergeCell ref="E1466:F1466"/>
    <mergeCell ref="E1467:F1467"/>
    <mergeCell ref="E1468:F1468"/>
    <mergeCell ref="H1463:I1463"/>
    <mergeCell ref="H1476:I1476"/>
    <mergeCell ref="E1478:F1478"/>
    <mergeCell ref="E1434:F1434"/>
    <mergeCell ref="E1435:F1435"/>
    <mergeCell ref="E1436:F1436"/>
    <mergeCell ref="E1437:F1437"/>
    <mergeCell ref="E1438:F1438"/>
    <mergeCell ref="E1425:F1425"/>
    <mergeCell ref="E1426:F1426"/>
    <mergeCell ref="E1421:F1421"/>
    <mergeCell ref="E1422:F1422"/>
    <mergeCell ref="E1423:F1423"/>
    <mergeCell ref="E1424:F1424"/>
    <mergeCell ref="E1460:F1460"/>
    <mergeCell ref="E1461:F1461"/>
    <mergeCell ref="E1451:F1451"/>
    <mergeCell ref="E1452:F1452"/>
    <mergeCell ref="E1453:F1453"/>
    <mergeCell ref="E1442:F1442"/>
    <mergeCell ref="E1443:F1443"/>
    <mergeCell ref="E1444:F1444"/>
    <mergeCell ref="E1445:F1445"/>
    <mergeCell ref="C6:D6"/>
    <mergeCell ref="E6:F6"/>
    <mergeCell ref="G6:H6"/>
    <mergeCell ref="A6:B6"/>
    <mergeCell ref="C7:D7"/>
    <mergeCell ref="E7:F7"/>
    <mergeCell ref="G7:H7"/>
    <mergeCell ref="A7:B7"/>
    <mergeCell ref="H1410:I1410"/>
    <mergeCell ref="H1419:I1419"/>
    <mergeCell ref="H1428:I1428"/>
    <mergeCell ref="E1430:F1430"/>
    <mergeCell ref="E1431:F1431"/>
    <mergeCell ref="E1432:F1432"/>
    <mergeCell ref="E1439:F1439"/>
    <mergeCell ref="E1440:F1440"/>
    <mergeCell ref="E1441:F1441"/>
    <mergeCell ref="E1413:F1413"/>
    <mergeCell ref="E1414:F1414"/>
    <mergeCell ref="E1415:F1415"/>
    <mergeCell ref="E1416:F1416"/>
    <mergeCell ref="E1417:F1417"/>
    <mergeCell ref="E1407:F1407"/>
    <mergeCell ref="E1408:F1408"/>
    <mergeCell ref="E1412:F1412"/>
    <mergeCell ref="A8:J8"/>
    <mergeCell ref="A9:J9"/>
    <mergeCell ref="E1403:F1403"/>
    <mergeCell ref="E1404:F1404"/>
    <mergeCell ref="E1405:F1405"/>
    <mergeCell ref="E1406:F1406"/>
    <mergeCell ref="E1433:F1433"/>
    <mergeCell ref="E1505:F1505"/>
    <mergeCell ref="H1507:I1507"/>
    <mergeCell ref="E1517:F1517"/>
    <mergeCell ref="E1518:F1518"/>
    <mergeCell ref="E1519:F1519"/>
    <mergeCell ref="H1521:I1521"/>
    <mergeCell ref="E1527:F1527"/>
    <mergeCell ref="E1528:F1528"/>
    <mergeCell ref="E1529:F1529"/>
    <mergeCell ref="H1533:I1533"/>
    <mergeCell ref="E1536:F1536"/>
    <mergeCell ref="E1537:F1537"/>
    <mergeCell ref="E1538:F1538"/>
    <mergeCell ref="H1545:I1545"/>
    <mergeCell ref="E1550:F1550"/>
    <mergeCell ref="E1551:F1551"/>
    <mergeCell ref="E1552:F1552"/>
    <mergeCell ref="E1523:F1523"/>
    <mergeCell ref="E1524:F1524"/>
    <mergeCell ref="E1525:F1525"/>
    <mergeCell ref="E1526:F1526"/>
    <mergeCell ref="E1513:F1513"/>
    <mergeCell ref="E1514:F1514"/>
    <mergeCell ref="E1515:F1515"/>
    <mergeCell ref="E1516:F1516"/>
    <mergeCell ref="E1509:F1509"/>
    <mergeCell ref="E1510:F1510"/>
    <mergeCell ref="E1511:F1511"/>
    <mergeCell ref="E1512:F1512"/>
    <mergeCell ref="E1543:F1543"/>
    <mergeCell ref="E1547:F1547"/>
    <mergeCell ref="E1548:F1548"/>
    <mergeCell ref="H1976:I1976"/>
    <mergeCell ref="E1981:F1981"/>
    <mergeCell ref="E1982:F1982"/>
    <mergeCell ref="H1984:I1984"/>
    <mergeCell ref="E1988:F1988"/>
    <mergeCell ref="E1989:F1989"/>
    <mergeCell ref="H1991:I1991"/>
    <mergeCell ref="E1995:F1995"/>
    <mergeCell ref="E1996:F1996"/>
    <mergeCell ref="H1998:I1998"/>
    <mergeCell ref="E2002:F2002"/>
    <mergeCell ref="E2003:F2003"/>
    <mergeCell ref="H2005:I2005"/>
    <mergeCell ref="H2012:I2012"/>
    <mergeCell ref="E2014:F2014"/>
    <mergeCell ref="E2015:F2015"/>
    <mergeCell ref="H2023:I2023"/>
    <mergeCell ref="E2070:F2070"/>
    <mergeCell ref="H2079:I2079"/>
    <mergeCell ref="E2081:F2081"/>
    <mergeCell ref="E2082:F2082"/>
    <mergeCell ref="H2090:I2090"/>
    <mergeCell ref="E2092:F2092"/>
    <mergeCell ref="E2093:F2093"/>
    <mergeCell ref="E2094:F2094"/>
    <mergeCell ref="E2122:F2122"/>
    <mergeCell ref="E2123:F2123"/>
    <mergeCell ref="E2124:F2124"/>
    <mergeCell ref="H2126:I2126"/>
    <mergeCell ref="E2134:F2134"/>
    <mergeCell ref="H2136:I2136"/>
    <mergeCell ref="E2143:F2143"/>
    <mergeCell ref="E2144:F2144"/>
    <mergeCell ref="E2145:F2145"/>
    <mergeCell ref="E2085:F2085"/>
    <mergeCell ref="E2086:F2086"/>
    <mergeCell ref="E2087:F2087"/>
    <mergeCell ref="E2088:F2088"/>
    <mergeCell ref="E2077:F2077"/>
    <mergeCell ref="E2083:F2083"/>
    <mergeCell ref="E2084:F2084"/>
    <mergeCell ref="E2071:F2071"/>
    <mergeCell ref="E2072:F2072"/>
    <mergeCell ref="E2073:F2073"/>
    <mergeCell ref="E2074:F2074"/>
    <mergeCell ref="E2075:F2075"/>
    <mergeCell ref="E2076:F2076"/>
    <mergeCell ref="E2107:F2107"/>
    <mergeCell ref="E2108:F2108"/>
    <mergeCell ref="E2177:F2177"/>
    <mergeCell ref="E2178:F2178"/>
    <mergeCell ref="E2179:F2179"/>
    <mergeCell ref="H2183:I2183"/>
    <mergeCell ref="E2185:F2185"/>
    <mergeCell ref="E2186:F2186"/>
    <mergeCell ref="E2187:F2187"/>
    <mergeCell ref="H2193:I2193"/>
    <mergeCell ref="E2195:F2195"/>
    <mergeCell ref="E2205:F2205"/>
    <mergeCell ref="E2206:F2206"/>
    <mergeCell ref="E2207:F2207"/>
    <mergeCell ref="H2213:I2213"/>
    <mergeCell ref="E2218:F2218"/>
    <mergeCell ref="E2219:F2219"/>
    <mergeCell ref="E2220:F2220"/>
    <mergeCell ref="H2226:I2226"/>
    <mergeCell ref="E2228:F2228"/>
    <mergeCell ref="E2229:F2229"/>
    <mergeCell ref="E2230:F2230"/>
    <mergeCell ref="H2236:I2236"/>
    <mergeCell ref="E2238:F2238"/>
    <mergeCell ref="E2239:F2239"/>
    <mergeCell ref="E2240:F2240"/>
    <mergeCell ref="H2246:I2246"/>
    <mergeCell ref="E2261:F2261"/>
    <mergeCell ref="E2221:F2221"/>
    <mergeCell ref="E2222:F2222"/>
    <mergeCell ref="E2223:F2223"/>
    <mergeCell ref="E2224:F2224"/>
    <mergeCell ref="E2215:F2215"/>
    <mergeCell ref="E2216:F2216"/>
    <mergeCell ref="E2217:F2217"/>
    <mergeCell ref="E2208:F2208"/>
    <mergeCell ref="E2209:F2209"/>
    <mergeCell ref="E2210:F2210"/>
    <mergeCell ref="E2211:F2211"/>
    <mergeCell ref="E2243:F2243"/>
    <mergeCell ref="E2244:F2244"/>
    <mergeCell ref="E2248:F2248"/>
    <mergeCell ref="E2241:F2241"/>
    <mergeCell ref="E2242:F2242"/>
    <mergeCell ref="E2231:F2231"/>
    <mergeCell ref="E2232:F2232"/>
    <mergeCell ref="E2233:F2233"/>
    <mergeCell ref="E2234:F2234"/>
    <mergeCell ref="H2269:I2269"/>
    <mergeCell ref="E2271:F2271"/>
    <mergeCell ref="H2277:I2277"/>
    <mergeCell ref="E2279:F2279"/>
    <mergeCell ref="E2280:F2280"/>
    <mergeCell ref="H2307:I2307"/>
    <mergeCell ref="E2309:F2309"/>
    <mergeCell ref="E2310:F2310"/>
    <mergeCell ref="E2311:F2311"/>
    <mergeCell ref="H2317:I2317"/>
    <mergeCell ref="E2319:F2319"/>
    <mergeCell ref="H2325:I2325"/>
    <mergeCell ref="E2327:F2327"/>
    <mergeCell ref="H2333:I2333"/>
    <mergeCell ref="E2335:F2335"/>
    <mergeCell ref="H2341:I2341"/>
    <mergeCell ref="E2343:F2343"/>
    <mergeCell ref="H2286:I2286"/>
    <mergeCell ref="E2288:F2288"/>
    <mergeCell ref="E2289:F2289"/>
    <mergeCell ref="E2290:F2290"/>
    <mergeCell ref="E2291:F2291"/>
    <mergeCell ref="H2293:I2293"/>
    <mergeCell ref="E2281:F2281"/>
    <mergeCell ref="E2282:F2282"/>
    <mergeCell ref="E2283:F2283"/>
    <mergeCell ref="E2284:F2284"/>
    <mergeCell ref="E2272:F2272"/>
    <mergeCell ref="E2273:F2273"/>
    <mergeCell ref="E2274:F2274"/>
    <mergeCell ref="E2275:F2275"/>
    <mergeCell ref="E2312:F2312"/>
    <mergeCell ref="H2496:I2496"/>
    <mergeCell ref="E2498:F2498"/>
    <mergeCell ref="E2499:F2499"/>
    <mergeCell ref="H2504:I2504"/>
    <mergeCell ref="E2506:F2506"/>
    <mergeCell ref="E2507:F2507"/>
    <mergeCell ref="H2512:I2512"/>
    <mergeCell ref="E2514:F2514"/>
    <mergeCell ref="E2559:F2559"/>
    <mergeCell ref="E2560:F2560"/>
    <mergeCell ref="E2561:F2561"/>
    <mergeCell ref="H2566:I2566"/>
    <mergeCell ref="E2568:F2568"/>
    <mergeCell ref="E2569:F2569"/>
    <mergeCell ref="H2574:I2574"/>
    <mergeCell ref="E2576:F2576"/>
    <mergeCell ref="E2577:F2577"/>
    <mergeCell ref="E2534:F2534"/>
    <mergeCell ref="E2535:F2535"/>
    <mergeCell ref="E2536:F2536"/>
    <mergeCell ref="E2523:F2523"/>
    <mergeCell ref="E2524:F2524"/>
    <mergeCell ref="E2528:F2528"/>
    <mergeCell ref="E2529:F2529"/>
    <mergeCell ref="E2530:F2530"/>
    <mergeCell ref="E2517:F2517"/>
    <mergeCell ref="E2518:F2518"/>
    <mergeCell ref="E2522:F2522"/>
    <mergeCell ref="H2520:I2520"/>
    <mergeCell ref="E2525:F2525"/>
    <mergeCell ref="E2526:F2526"/>
    <mergeCell ref="E2527:F2527"/>
    <mergeCell ref="H2582:I2582"/>
    <mergeCell ref="E2585:F2585"/>
    <mergeCell ref="E2586:F2586"/>
    <mergeCell ref="E2587:F2587"/>
    <mergeCell ref="H2592:I2592"/>
    <mergeCell ref="E2594:F2594"/>
    <mergeCell ref="H2599:I2599"/>
    <mergeCell ref="E2604:F2604"/>
    <mergeCell ref="E2578:F2578"/>
    <mergeCell ref="E2579:F2579"/>
    <mergeCell ref="E2580:F2580"/>
    <mergeCell ref="E2570:F2570"/>
    <mergeCell ref="E2571:F2571"/>
    <mergeCell ref="E2572:F2572"/>
    <mergeCell ref="E2562:F2562"/>
    <mergeCell ref="E2563:F2563"/>
    <mergeCell ref="E2564:F2564"/>
    <mergeCell ref="E2601:F2601"/>
    <mergeCell ref="E2602:F2602"/>
    <mergeCell ref="E2603:F2603"/>
    <mergeCell ref="E2595:F2595"/>
    <mergeCell ref="E2596:F2596"/>
    <mergeCell ref="E2597:F2597"/>
    <mergeCell ref="H2611:I2611"/>
    <mergeCell ref="E2613:F2613"/>
    <mergeCell ref="E2614:F2614"/>
    <mergeCell ref="E2615:F2615"/>
    <mergeCell ref="H2620:I2620"/>
    <mergeCell ref="E2622:F2622"/>
    <mergeCell ref="E2623:F2623"/>
    <mergeCell ref="H2628:I2628"/>
    <mergeCell ref="E2630:F2630"/>
    <mergeCell ref="E2631:F2631"/>
    <mergeCell ref="E2632:F2632"/>
    <mergeCell ref="H2637:I2637"/>
    <mergeCell ref="E2640:F2640"/>
    <mergeCell ref="E2641:F2641"/>
    <mergeCell ref="E2642:F2642"/>
    <mergeCell ref="H2647:I2647"/>
    <mergeCell ref="E2652:F2652"/>
    <mergeCell ref="E2669:F2669"/>
    <mergeCell ref="E2673:F2673"/>
    <mergeCell ref="E2674:F2674"/>
    <mergeCell ref="E2661:F2661"/>
    <mergeCell ref="E2662:F2662"/>
    <mergeCell ref="E2667:F2667"/>
    <mergeCell ref="E2668:F2668"/>
    <mergeCell ref="E2653:F2653"/>
    <mergeCell ref="E2660:F2660"/>
    <mergeCell ref="H2655:I2655"/>
    <mergeCell ref="E2657:F2657"/>
    <mergeCell ref="E2658:F2658"/>
    <mergeCell ref="E2698:F2698"/>
    <mergeCell ref="H2707:I2707"/>
    <mergeCell ref="E2709:F2709"/>
    <mergeCell ref="H2718:I2718"/>
    <mergeCell ref="E2733:F2733"/>
    <mergeCell ref="H2735:I2735"/>
    <mergeCell ref="H2750:I2750"/>
    <mergeCell ref="E2752:F2752"/>
    <mergeCell ref="E2759:F2759"/>
    <mergeCell ref="E2760:F2760"/>
    <mergeCell ref="E2761:F2761"/>
    <mergeCell ref="E2762:F2762"/>
    <mergeCell ref="H2764:I2764"/>
    <mergeCell ref="E2737:F2737"/>
    <mergeCell ref="E2738:F2738"/>
    <mergeCell ref="E2753:F2753"/>
    <mergeCell ref="E2754:F2754"/>
    <mergeCell ref="E2755:F2755"/>
    <mergeCell ref="E2756:F2756"/>
    <mergeCell ref="E2757:F2757"/>
    <mergeCell ref="E2758:F2758"/>
    <mergeCell ref="E2745:F2745"/>
    <mergeCell ref="E2746:F2746"/>
    <mergeCell ref="E2747:F2747"/>
    <mergeCell ref="E2748:F2748"/>
    <mergeCell ref="E2739:F2739"/>
  </mergeCells>
  <pageMargins left="0.511811024" right="0.511811024" top="0.78740157499999996" bottom="0.78740157499999996" header="0.31496062000000002" footer="0.31496062000000002"/>
  <pageSetup paperSize="9" scale="49"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0357EC-C294-4F6B-8859-BD67EA6AB07D}">
  <dimension ref="A1:J2431"/>
  <sheetViews>
    <sheetView showGridLines="0" view="pageBreakPreview" topLeftCell="A2389" zoomScaleNormal="100" zoomScaleSheetLayoutView="100" workbookViewId="0">
      <selection activeCell="F2411" sqref="F2411"/>
    </sheetView>
  </sheetViews>
  <sheetFormatPr defaultRowHeight="14.25" x14ac:dyDescent="0.2"/>
  <cols>
    <col min="1" max="1" width="11.25" customWidth="1"/>
    <col min="2" max="2" width="10" bestFit="1" customWidth="1"/>
    <col min="3" max="3" width="13.25" bestFit="1" customWidth="1"/>
    <col min="4" max="4" width="60" bestFit="1" customWidth="1"/>
    <col min="5" max="5" width="8" bestFit="1" customWidth="1"/>
    <col min="6" max="6" width="13.125" customWidth="1"/>
    <col min="7" max="10" width="13" bestFit="1" customWidth="1"/>
  </cols>
  <sheetData>
    <row r="1" spans="1:10" ht="25.5" x14ac:dyDescent="0.35">
      <c r="A1" s="130" t="s">
        <v>3168</v>
      </c>
      <c r="B1" s="131"/>
      <c r="C1" s="131"/>
      <c r="D1" s="131"/>
      <c r="E1" s="131"/>
      <c r="F1" s="131"/>
      <c r="G1" s="131"/>
      <c r="H1" s="131"/>
      <c r="I1" s="131"/>
      <c r="J1" s="132"/>
    </row>
    <row r="2" spans="1:10" ht="23.25" x14ac:dyDescent="0.35">
      <c r="A2" s="133" t="s">
        <v>1537</v>
      </c>
      <c r="B2" s="134"/>
      <c r="C2" s="134"/>
      <c r="D2" s="134"/>
      <c r="E2" s="134"/>
      <c r="F2" s="134"/>
      <c r="G2" s="134"/>
      <c r="H2" s="134"/>
      <c r="I2" s="134"/>
      <c r="J2" s="135"/>
    </row>
    <row r="3" spans="1:10" ht="23.25" x14ac:dyDescent="0.35">
      <c r="A3" s="133" t="s">
        <v>1538</v>
      </c>
      <c r="B3" s="134"/>
      <c r="C3" s="134"/>
      <c r="D3" s="134"/>
      <c r="E3" s="134"/>
      <c r="F3" s="134"/>
      <c r="G3" s="134"/>
      <c r="H3" s="134"/>
      <c r="I3" s="134"/>
      <c r="J3" s="135"/>
    </row>
    <row r="4" spans="1:10" ht="23.25" x14ac:dyDescent="0.35">
      <c r="A4" s="3" t="s">
        <v>1539</v>
      </c>
      <c r="B4" s="4" t="s">
        <v>1540</v>
      </c>
      <c r="C4" s="5"/>
      <c r="D4" s="6"/>
      <c r="E4" s="7"/>
      <c r="F4" s="8"/>
      <c r="G4" s="9"/>
      <c r="H4" s="9"/>
      <c r="I4" s="9"/>
      <c r="J4" s="2"/>
    </row>
    <row r="5" spans="1:10" ht="23.25" x14ac:dyDescent="0.35">
      <c r="A5" s="10" t="s">
        <v>1541</v>
      </c>
      <c r="B5" s="146" t="s">
        <v>1542</v>
      </c>
      <c r="C5" s="146"/>
      <c r="D5" s="146"/>
      <c r="E5" s="146"/>
      <c r="F5" s="146"/>
      <c r="G5" s="146"/>
      <c r="H5" s="146"/>
      <c r="I5" s="137"/>
      <c r="J5" s="135"/>
    </row>
    <row r="6" spans="1:10" ht="15" x14ac:dyDescent="0.2">
      <c r="A6" s="14"/>
      <c r="B6" s="14"/>
      <c r="C6" s="14"/>
      <c r="D6" s="14"/>
      <c r="E6" s="14"/>
      <c r="F6" s="14"/>
      <c r="G6" s="14"/>
      <c r="H6" s="14"/>
      <c r="I6" s="14"/>
      <c r="J6" s="14"/>
    </row>
    <row r="7" spans="1:10" ht="15" x14ac:dyDescent="0.2">
      <c r="A7" s="150" t="s">
        <v>1544</v>
      </c>
      <c r="B7" s="150"/>
      <c r="C7" s="150" t="s">
        <v>1543</v>
      </c>
      <c r="D7" s="150"/>
      <c r="E7" s="150"/>
      <c r="F7" s="150"/>
    </row>
    <row r="8" spans="1:10" ht="80.099999999999994" customHeight="1" x14ac:dyDescent="0.2">
      <c r="A8" s="129" t="s">
        <v>1545</v>
      </c>
      <c r="B8" s="129"/>
      <c r="C8" s="129">
        <v>28.82</v>
      </c>
      <c r="D8" s="129"/>
      <c r="E8" s="129"/>
      <c r="F8" s="129"/>
    </row>
    <row r="9" spans="1:10" ht="15" x14ac:dyDescent="0.25">
      <c r="A9" s="149" t="s">
        <v>2365</v>
      </c>
      <c r="B9" s="139"/>
      <c r="C9" s="139"/>
      <c r="D9" s="139"/>
      <c r="E9" s="139"/>
      <c r="F9" s="139"/>
      <c r="G9" s="139"/>
      <c r="H9" s="139"/>
      <c r="I9" s="139"/>
      <c r="J9" s="139"/>
    </row>
    <row r="10" spans="1:10" ht="30" customHeight="1" x14ac:dyDescent="0.2">
      <c r="A10" s="17" t="s">
        <v>2</v>
      </c>
      <c r="B10" s="16" t="s">
        <v>3</v>
      </c>
      <c r="C10" s="17" t="s">
        <v>4</v>
      </c>
      <c r="D10" s="17" t="s">
        <v>5</v>
      </c>
      <c r="E10" s="18" t="s">
        <v>6</v>
      </c>
      <c r="F10" s="16" t="s">
        <v>7</v>
      </c>
      <c r="G10" s="16" t="s">
        <v>8</v>
      </c>
      <c r="H10" s="16" t="s">
        <v>9</v>
      </c>
      <c r="I10" s="16" t="s">
        <v>10</v>
      </c>
      <c r="J10" s="16" t="s">
        <v>11</v>
      </c>
    </row>
    <row r="11" spans="1:10" ht="24" customHeight="1" x14ac:dyDescent="0.2">
      <c r="A11" s="92" t="s">
        <v>12</v>
      </c>
      <c r="B11" s="92" t="s">
        <v>13</v>
      </c>
      <c r="C11" s="92"/>
      <c r="D11" s="92" t="s">
        <v>14</v>
      </c>
      <c r="E11" s="93"/>
      <c r="F11" s="94">
        <v>1</v>
      </c>
      <c r="G11" s="94" t="s">
        <v>15</v>
      </c>
      <c r="H11" s="95">
        <v>24451.65</v>
      </c>
      <c r="I11" s="95">
        <v>24451.65</v>
      </c>
      <c r="J11" s="96">
        <v>2.0285468630629345E-3</v>
      </c>
    </row>
    <row r="12" spans="1:10" ht="39" customHeight="1" x14ac:dyDescent="0.2">
      <c r="A12" s="32" t="s">
        <v>16</v>
      </c>
      <c r="B12" s="32" t="s">
        <v>17</v>
      </c>
      <c r="C12" s="32" t="s">
        <v>18</v>
      </c>
      <c r="D12" s="32" t="s">
        <v>19</v>
      </c>
      <c r="E12" s="34" t="s">
        <v>20</v>
      </c>
      <c r="F12" s="33">
        <v>21</v>
      </c>
      <c r="G12" s="36">
        <v>461.91</v>
      </c>
      <c r="H12" s="36">
        <v>595.03</v>
      </c>
      <c r="I12" s="36">
        <v>12495.63</v>
      </c>
      <c r="J12" s="97">
        <v>1.0366568734009808E-3</v>
      </c>
    </row>
    <row r="13" spans="1:10" ht="20.100000000000001" customHeight="1" x14ac:dyDescent="0.2">
      <c r="A13" s="27" t="s">
        <v>2366</v>
      </c>
      <c r="B13" s="163"/>
      <c r="C13" s="163"/>
      <c r="D13" s="27" t="s">
        <v>5</v>
      </c>
      <c r="E13" s="163" t="s">
        <v>2367</v>
      </c>
      <c r="F13" s="163"/>
      <c r="G13" s="163"/>
      <c r="H13" s="27"/>
      <c r="I13" s="41" t="s">
        <v>2368</v>
      </c>
      <c r="J13" s="27"/>
    </row>
    <row r="14" spans="1:10" ht="20.100000000000001" customHeight="1" x14ac:dyDescent="0.2">
      <c r="A14" s="163"/>
      <c r="B14" s="163"/>
      <c r="C14" s="163"/>
      <c r="D14" s="27" t="s">
        <v>2369</v>
      </c>
      <c r="E14" s="163" t="s">
        <v>2370</v>
      </c>
      <c r="F14" s="163"/>
      <c r="G14" s="163"/>
      <c r="H14" s="163"/>
      <c r="I14" s="98">
        <v>21</v>
      </c>
      <c r="J14" s="27" t="s">
        <v>15</v>
      </c>
    </row>
    <row r="15" spans="1:10" ht="39" customHeight="1" x14ac:dyDescent="0.2">
      <c r="A15" s="32" t="s">
        <v>21</v>
      </c>
      <c r="B15" s="32" t="s">
        <v>27</v>
      </c>
      <c r="C15" s="32" t="s">
        <v>18</v>
      </c>
      <c r="D15" s="32" t="s">
        <v>28</v>
      </c>
      <c r="E15" s="34" t="s">
        <v>29</v>
      </c>
      <c r="F15" s="33">
        <v>151.56</v>
      </c>
      <c r="G15" s="36">
        <v>57.31</v>
      </c>
      <c r="H15" s="36">
        <v>73.819999999999993</v>
      </c>
      <c r="I15" s="36">
        <v>11188.15</v>
      </c>
      <c r="J15" s="97">
        <v>9.2818630178239791E-4</v>
      </c>
    </row>
    <row r="16" spans="1:10" ht="20.100000000000001" customHeight="1" x14ac:dyDescent="0.2">
      <c r="A16" s="27" t="s">
        <v>2366</v>
      </c>
      <c r="B16" s="163"/>
      <c r="C16" s="163"/>
      <c r="D16" s="27" t="s">
        <v>5</v>
      </c>
      <c r="E16" s="163" t="s">
        <v>2367</v>
      </c>
      <c r="F16" s="163"/>
      <c r="G16" s="163"/>
      <c r="H16" s="27"/>
      <c r="I16" s="41" t="s">
        <v>2368</v>
      </c>
      <c r="J16" s="27"/>
    </row>
    <row r="17" spans="1:10" ht="20.100000000000001" customHeight="1" x14ac:dyDescent="0.2">
      <c r="A17" s="163"/>
      <c r="B17" s="163"/>
      <c r="C17" s="163"/>
      <c r="D17" s="27" t="s">
        <v>2371</v>
      </c>
      <c r="E17" s="163" t="s">
        <v>2372</v>
      </c>
      <c r="F17" s="163"/>
      <c r="G17" s="163"/>
      <c r="H17" s="163"/>
      <c r="I17" s="98">
        <v>16.899999999999999</v>
      </c>
      <c r="J17" s="27" t="s">
        <v>15</v>
      </c>
    </row>
    <row r="18" spans="1:10" ht="20.100000000000001" customHeight="1" x14ac:dyDescent="0.2">
      <c r="A18" s="163"/>
      <c r="B18" s="163"/>
      <c r="C18" s="163"/>
      <c r="D18" s="27" t="s">
        <v>2373</v>
      </c>
      <c r="E18" s="163" t="s">
        <v>2374</v>
      </c>
      <c r="F18" s="163"/>
      <c r="G18" s="163"/>
      <c r="H18" s="163"/>
      <c r="I18" s="98">
        <v>27.66</v>
      </c>
      <c r="J18" s="27" t="s">
        <v>15</v>
      </c>
    </row>
    <row r="19" spans="1:10" ht="20.100000000000001" customHeight="1" x14ac:dyDescent="0.2">
      <c r="A19" s="163"/>
      <c r="B19" s="163"/>
      <c r="C19" s="163"/>
      <c r="D19" s="27" t="s">
        <v>2375</v>
      </c>
      <c r="E19" s="163" t="s">
        <v>2376</v>
      </c>
      <c r="F19" s="163"/>
      <c r="G19" s="163"/>
      <c r="H19" s="163"/>
      <c r="I19" s="98">
        <v>107</v>
      </c>
      <c r="J19" s="27" t="s">
        <v>15</v>
      </c>
    </row>
    <row r="20" spans="1:10" ht="39" customHeight="1" x14ac:dyDescent="0.2">
      <c r="A20" s="32" t="s">
        <v>26</v>
      </c>
      <c r="B20" s="32" t="s">
        <v>30</v>
      </c>
      <c r="C20" s="32" t="s">
        <v>18</v>
      </c>
      <c r="D20" s="32" t="s">
        <v>31</v>
      </c>
      <c r="E20" s="34" t="s">
        <v>20</v>
      </c>
      <c r="F20" s="33">
        <v>984.45</v>
      </c>
      <c r="G20" s="36">
        <v>0.61</v>
      </c>
      <c r="H20" s="36">
        <v>0.78</v>
      </c>
      <c r="I20" s="36">
        <v>767.87</v>
      </c>
      <c r="J20" s="97">
        <v>6.3703687879555586E-5</v>
      </c>
    </row>
    <row r="21" spans="1:10" ht="20.100000000000001" customHeight="1" x14ac:dyDescent="0.2">
      <c r="A21" s="27" t="s">
        <v>2366</v>
      </c>
      <c r="B21" s="163"/>
      <c r="C21" s="163"/>
      <c r="D21" s="27" t="s">
        <v>5</v>
      </c>
      <c r="E21" s="163" t="s">
        <v>2367</v>
      </c>
      <c r="F21" s="163"/>
      <c r="G21" s="163"/>
      <c r="H21" s="27"/>
      <c r="I21" s="41" t="s">
        <v>2368</v>
      </c>
      <c r="J21" s="27"/>
    </row>
    <row r="22" spans="1:10" ht="20.100000000000001" customHeight="1" x14ac:dyDescent="0.2">
      <c r="A22" s="163"/>
      <c r="B22" s="163"/>
      <c r="C22" s="163"/>
      <c r="D22" s="27" t="s">
        <v>2377</v>
      </c>
      <c r="E22" s="163" t="s">
        <v>1610</v>
      </c>
      <c r="F22" s="163"/>
      <c r="G22" s="163"/>
      <c r="H22" s="163"/>
      <c r="I22" s="98">
        <v>984.45</v>
      </c>
      <c r="J22" s="27" t="s">
        <v>15</v>
      </c>
    </row>
    <row r="23" spans="1:10" ht="24" customHeight="1" x14ac:dyDescent="0.2">
      <c r="A23" s="92" t="s">
        <v>32</v>
      </c>
      <c r="B23" s="92" t="s">
        <v>13</v>
      </c>
      <c r="C23" s="92"/>
      <c r="D23" s="92" t="s">
        <v>33</v>
      </c>
      <c r="E23" s="93"/>
      <c r="F23" s="94">
        <v>1</v>
      </c>
      <c r="G23" s="94" t="s">
        <v>15</v>
      </c>
      <c r="H23" s="95">
        <v>72508.12</v>
      </c>
      <c r="I23" s="95">
        <v>72508.12</v>
      </c>
      <c r="J23" s="96">
        <v>6.0153862570661203E-3</v>
      </c>
    </row>
    <row r="24" spans="1:10" ht="39" customHeight="1" x14ac:dyDescent="0.2">
      <c r="A24" s="32" t="s">
        <v>34</v>
      </c>
      <c r="B24" s="32" t="s">
        <v>35</v>
      </c>
      <c r="C24" s="32" t="s">
        <v>18</v>
      </c>
      <c r="D24" s="32" t="s">
        <v>36</v>
      </c>
      <c r="E24" s="34" t="s">
        <v>37</v>
      </c>
      <c r="F24" s="33">
        <v>17.36</v>
      </c>
      <c r="G24" s="36">
        <v>93.59</v>
      </c>
      <c r="H24" s="36">
        <v>120.56</v>
      </c>
      <c r="I24" s="36">
        <v>14148.98</v>
      </c>
      <c r="J24" s="97">
        <v>1.1738213574356002E-3</v>
      </c>
    </row>
    <row r="25" spans="1:10" ht="20.100000000000001" customHeight="1" x14ac:dyDescent="0.2">
      <c r="A25" s="27" t="s">
        <v>2366</v>
      </c>
      <c r="B25" s="163"/>
      <c r="C25" s="163"/>
      <c r="D25" s="27" t="s">
        <v>5</v>
      </c>
      <c r="E25" s="163" t="s">
        <v>2367</v>
      </c>
      <c r="F25" s="163"/>
      <c r="G25" s="163"/>
      <c r="H25" s="27"/>
      <c r="I25" s="41" t="s">
        <v>2368</v>
      </c>
      <c r="J25" s="27"/>
    </row>
    <row r="26" spans="1:10" ht="20.100000000000001" customHeight="1" x14ac:dyDescent="0.2">
      <c r="A26" s="163"/>
      <c r="B26" s="163"/>
      <c r="C26" s="163"/>
      <c r="D26" s="27" t="s">
        <v>2378</v>
      </c>
      <c r="E26" s="163" t="s">
        <v>2379</v>
      </c>
      <c r="F26" s="163"/>
      <c r="G26" s="163"/>
      <c r="H26" s="163"/>
      <c r="I26" s="98">
        <v>62.390720000000002</v>
      </c>
      <c r="J26" s="27" t="s">
        <v>15</v>
      </c>
    </row>
    <row r="27" spans="1:10" ht="20.100000000000001" customHeight="1" x14ac:dyDescent="0.2">
      <c r="A27" s="163"/>
      <c r="B27" s="163"/>
      <c r="C27" s="163"/>
      <c r="D27" s="27" t="s">
        <v>2378</v>
      </c>
      <c r="E27" s="163" t="s">
        <v>2380</v>
      </c>
      <c r="F27" s="163"/>
      <c r="G27" s="163"/>
      <c r="H27" s="163"/>
      <c r="I27" s="98">
        <v>13.1698</v>
      </c>
      <c r="J27" s="27" t="s">
        <v>15</v>
      </c>
    </row>
    <row r="28" spans="1:10" ht="20.100000000000001" customHeight="1" x14ac:dyDescent="0.2">
      <c r="A28" s="163"/>
      <c r="B28" s="163"/>
      <c r="C28" s="163"/>
      <c r="D28" s="27" t="s">
        <v>2381</v>
      </c>
      <c r="E28" s="163" t="s">
        <v>2382</v>
      </c>
      <c r="F28" s="163"/>
      <c r="G28" s="163"/>
      <c r="H28" s="163"/>
      <c r="I28" s="98">
        <v>41.8</v>
      </c>
      <c r="J28" s="27" t="s">
        <v>15</v>
      </c>
    </row>
    <row r="29" spans="1:10" ht="26.1" customHeight="1" x14ac:dyDescent="0.2">
      <c r="A29" s="32" t="s">
        <v>38</v>
      </c>
      <c r="B29" s="32" t="s">
        <v>39</v>
      </c>
      <c r="C29" s="32" t="s">
        <v>18</v>
      </c>
      <c r="D29" s="32" t="s">
        <v>40</v>
      </c>
      <c r="E29" s="34" t="s">
        <v>20</v>
      </c>
      <c r="F29" s="33">
        <v>699.22</v>
      </c>
      <c r="G29" s="36">
        <v>20.68</v>
      </c>
      <c r="H29" s="36">
        <v>26.63</v>
      </c>
      <c r="I29" s="36">
        <v>18620.21</v>
      </c>
      <c r="J29" s="97">
        <v>1.5447615430890381E-3</v>
      </c>
    </row>
    <row r="30" spans="1:10" ht="20.100000000000001" customHeight="1" x14ac:dyDescent="0.2">
      <c r="A30" s="27" t="s">
        <v>2366</v>
      </c>
      <c r="B30" s="163"/>
      <c r="C30" s="163"/>
      <c r="D30" s="27" t="s">
        <v>5</v>
      </c>
      <c r="E30" s="163" t="s">
        <v>2367</v>
      </c>
      <c r="F30" s="163"/>
      <c r="G30" s="163"/>
      <c r="H30" s="27"/>
      <c r="I30" s="41" t="s">
        <v>2368</v>
      </c>
      <c r="J30" s="27"/>
    </row>
    <row r="31" spans="1:10" ht="20.100000000000001" customHeight="1" x14ac:dyDescent="0.2">
      <c r="A31" s="163"/>
      <c r="B31" s="163"/>
      <c r="C31" s="163"/>
      <c r="D31" s="27" t="s">
        <v>2383</v>
      </c>
      <c r="E31" s="163" t="s">
        <v>2384</v>
      </c>
      <c r="F31" s="163"/>
      <c r="G31" s="163"/>
      <c r="H31" s="163"/>
      <c r="I31" s="98">
        <v>236.9444</v>
      </c>
      <c r="J31" s="27" t="s">
        <v>15</v>
      </c>
    </row>
    <row r="32" spans="1:10" ht="20.100000000000001" customHeight="1" x14ac:dyDescent="0.2">
      <c r="A32" s="163"/>
      <c r="B32" s="163"/>
      <c r="C32" s="163"/>
      <c r="D32" s="27" t="s">
        <v>2385</v>
      </c>
      <c r="E32" s="163" t="s">
        <v>2386</v>
      </c>
      <c r="F32" s="163"/>
      <c r="G32" s="163"/>
      <c r="H32" s="163"/>
      <c r="I32" s="98">
        <v>99.45</v>
      </c>
      <c r="J32" s="27" t="s">
        <v>15</v>
      </c>
    </row>
    <row r="33" spans="1:10" ht="20.100000000000001" customHeight="1" x14ac:dyDescent="0.2">
      <c r="A33" s="163"/>
      <c r="B33" s="163"/>
      <c r="C33" s="163"/>
      <c r="D33" s="27" t="s">
        <v>2375</v>
      </c>
      <c r="E33" s="163" t="s">
        <v>2387</v>
      </c>
      <c r="F33" s="163"/>
      <c r="G33" s="163"/>
      <c r="H33" s="163"/>
      <c r="I33" s="98">
        <v>297</v>
      </c>
      <c r="J33" s="27" t="s">
        <v>15</v>
      </c>
    </row>
    <row r="34" spans="1:10" ht="20.100000000000001" customHeight="1" x14ac:dyDescent="0.2">
      <c r="A34" s="163"/>
      <c r="B34" s="163"/>
      <c r="C34" s="163"/>
      <c r="D34" s="27" t="s">
        <v>2388</v>
      </c>
      <c r="E34" s="163" t="s">
        <v>2389</v>
      </c>
      <c r="F34" s="163"/>
      <c r="G34" s="163"/>
      <c r="H34" s="163"/>
      <c r="I34" s="98">
        <v>12</v>
      </c>
      <c r="J34" s="27" t="s">
        <v>15</v>
      </c>
    </row>
    <row r="35" spans="1:10" ht="20.100000000000001" customHeight="1" x14ac:dyDescent="0.2">
      <c r="A35" s="163"/>
      <c r="B35" s="163"/>
      <c r="C35" s="163"/>
      <c r="D35" s="27" t="s">
        <v>2388</v>
      </c>
      <c r="E35" s="163" t="s">
        <v>2390</v>
      </c>
      <c r="F35" s="163"/>
      <c r="G35" s="163"/>
      <c r="H35" s="163"/>
      <c r="I35" s="98">
        <v>29.2</v>
      </c>
      <c r="J35" s="27" t="s">
        <v>15</v>
      </c>
    </row>
    <row r="36" spans="1:10" ht="20.100000000000001" customHeight="1" x14ac:dyDescent="0.2">
      <c r="A36" s="163"/>
      <c r="B36" s="163"/>
      <c r="C36" s="163"/>
      <c r="D36" s="27" t="s">
        <v>2388</v>
      </c>
      <c r="E36" s="163" t="s">
        <v>2391</v>
      </c>
      <c r="F36" s="163"/>
      <c r="G36" s="163"/>
      <c r="H36" s="163"/>
      <c r="I36" s="98">
        <v>24.625</v>
      </c>
      <c r="J36" s="27" t="s">
        <v>15</v>
      </c>
    </row>
    <row r="37" spans="1:10" ht="26.1" customHeight="1" x14ac:dyDescent="0.2">
      <c r="A37" s="32" t="s">
        <v>41</v>
      </c>
      <c r="B37" s="32" t="s">
        <v>42</v>
      </c>
      <c r="C37" s="32" t="s">
        <v>18</v>
      </c>
      <c r="D37" s="32" t="s">
        <v>43</v>
      </c>
      <c r="E37" s="34" t="s">
        <v>29</v>
      </c>
      <c r="F37" s="33">
        <v>401.89</v>
      </c>
      <c r="G37" s="36">
        <v>12.21</v>
      </c>
      <c r="H37" s="36">
        <v>15.72</v>
      </c>
      <c r="I37" s="36">
        <v>6317.71</v>
      </c>
      <c r="J37" s="97">
        <v>5.2412703446357738E-4</v>
      </c>
    </row>
    <row r="38" spans="1:10" ht="20.100000000000001" customHeight="1" x14ac:dyDescent="0.2">
      <c r="A38" s="27" t="s">
        <v>2366</v>
      </c>
      <c r="B38" s="163"/>
      <c r="C38" s="163"/>
      <c r="D38" s="27" t="s">
        <v>5</v>
      </c>
      <c r="E38" s="163" t="s">
        <v>2367</v>
      </c>
      <c r="F38" s="163"/>
      <c r="G38" s="163"/>
      <c r="H38" s="27"/>
      <c r="I38" s="41" t="s">
        <v>2368</v>
      </c>
      <c r="J38" s="27"/>
    </row>
    <row r="39" spans="1:10" ht="20.100000000000001" customHeight="1" x14ac:dyDescent="0.2">
      <c r="A39" s="163"/>
      <c r="B39" s="163"/>
      <c r="C39" s="163"/>
      <c r="D39" s="27" t="s">
        <v>2392</v>
      </c>
      <c r="E39" s="163" t="s">
        <v>2393</v>
      </c>
      <c r="F39" s="163"/>
      <c r="G39" s="163"/>
      <c r="H39" s="163"/>
      <c r="I39" s="98">
        <v>44.54</v>
      </c>
      <c r="J39" s="27" t="s">
        <v>15</v>
      </c>
    </row>
    <row r="40" spans="1:10" ht="20.100000000000001" customHeight="1" x14ac:dyDescent="0.2">
      <c r="A40" s="163"/>
      <c r="B40" s="163"/>
      <c r="C40" s="163"/>
      <c r="D40" s="27" t="s">
        <v>2392</v>
      </c>
      <c r="E40" s="163" t="s">
        <v>2394</v>
      </c>
      <c r="F40" s="163"/>
      <c r="G40" s="163"/>
      <c r="H40" s="163"/>
      <c r="I40" s="98">
        <v>45.85</v>
      </c>
      <c r="J40" s="27" t="s">
        <v>15</v>
      </c>
    </row>
    <row r="41" spans="1:10" ht="20.100000000000001" customHeight="1" x14ac:dyDescent="0.2">
      <c r="A41" s="163"/>
      <c r="B41" s="163"/>
      <c r="C41" s="163"/>
      <c r="D41" s="27" t="s">
        <v>2392</v>
      </c>
      <c r="E41" s="163" t="s">
        <v>2395</v>
      </c>
      <c r="F41" s="163"/>
      <c r="G41" s="163"/>
      <c r="H41" s="163"/>
      <c r="I41" s="98">
        <v>278.52999999999997</v>
      </c>
      <c r="J41" s="27" t="s">
        <v>15</v>
      </c>
    </row>
    <row r="42" spans="1:10" ht="20.100000000000001" customHeight="1" x14ac:dyDescent="0.2">
      <c r="A42" s="163"/>
      <c r="B42" s="163"/>
      <c r="C42" s="163"/>
      <c r="D42" s="27" t="s">
        <v>2392</v>
      </c>
      <c r="E42" s="163" t="s">
        <v>2396</v>
      </c>
      <c r="F42" s="163"/>
      <c r="G42" s="163"/>
      <c r="H42" s="163"/>
      <c r="I42" s="98">
        <v>32.97</v>
      </c>
      <c r="J42" s="27" t="s">
        <v>15</v>
      </c>
    </row>
    <row r="43" spans="1:10" ht="26.1" customHeight="1" x14ac:dyDescent="0.2">
      <c r="A43" s="32" t="s">
        <v>44</v>
      </c>
      <c r="B43" s="32" t="s">
        <v>45</v>
      </c>
      <c r="C43" s="32" t="s">
        <v>18</v>
      </c>
      <c r="D43" s="32" t="s">
        <v>46</v>
      </c>
      <c r="E43" s="34" t="s">
        <v>29</v>
      </c>
      <c r="F43" s="33">
        <v>102.15</v>
      </c>
      <c r="G43" s="36">
        <v>8.4499999999999993</v>
      </c>
      <c r="H43" s="36">
        <v>10.88</v>
      </c>
      <c r="I43" s="36">
        <v>1111.3900000000001</v>
      </c>
      <c r="J43" s="97">
        <v>9.2202640645498954E-5</v>
      </c>
    </row>
    <row r="44" spans="1:10" ht="20.100000000000001" customHeight="1" x14ac:dyDescent="0.2">
      <c r="A44" s="27" t="s">
        <v>2366</v>
      </c>
      <c r="B44" s="163"/>
      <c r="C44" s="163"/>
      <c r="D44" s="27" t="s">
        <v>5</v>
      </c>
      <c r="E44" s="163" t="s">
        <v>2367</v>
      </c>
      <c r="F44" s="163"/>
      <c r="G44" s="163"/>
      <c r="H44" s="27"/>
      <c r="I44" s="41" t="s">
        <v>2368</v>
      </c>
      <c r="J44" s="27"/>
    </row>
    <row r="45" spans="1:10" ht="20.100000000000001" customHeight="1" x14ac:dyDescent="0.2">
      <c r="A45" s="163"/>
      <c r="B45" s="163"/>
      <c r="C45" s="163"/>
      <c r="D45" s="27" t="s">
        <v>2397</v>
      </c>
      <c r="E45" s="163" t="s">
        <v>2398</v>
      </c>
      <c r="F45" s="163"/>
      <c r="G45" s="163"/>
      <c r="H45" s="163"/>
      <c r="I45" s="98">
        <v>102.15</v>
      </c>
      <c r="J45" s="27" t="s">
        <v>15</v>
      </c>
    </row>
    <row r="46" spans="1:10" ht="51.95" customHeight="1" x14ac:dyDescent="0.2">
      <c r="A46" s="32" t="s">
        <v>47</v>
      </c>
      <c r="B46" s="32" t="s">
        <v>48</v>
      </c>
      <c r="C46" s="32" t="s">
        <v>18</v>
      </c>
      <c r="D46" s="32" t="s">
        <v>49</v>
      </c>
      <c r="E46" s="34" t="s">
        <v>50</v>
      </c>
      <c r="F46" s="33">
        <v>263.35000000000002</v>
      </c>
      <c r="G46" s="36">
        <v>5.85</v>
      </c>
      <c r="H46" s="36">
        <v>7.53</v>
      </c>
      <c r="I46" s="36">
        <v>1983.01</v>
      </c>
      <c r="J46" s="97">
        <v>1.6451358967277993E-4</v>
      </c>
    </row>
    <row r="47" spans="1:10" ht="20.100000000000001" customHeight="1" x14ac:dyDescent="0.2">
      <c r="A47" s="27" t="s">
        <v>2366</v>
      </c>
      <c r="B47" s="163"/>
      <c r="C47" s="163"/>
      <c r="D47" s="27" t="s">
        <v>5</v>
      </c>
      <c r="E47" s="163" t="s">
        <v>2367</v>
      </c>
      <c r="F47" s="163"/>
      <c r="G47" s="163"/>
      <c r="H47" s="27"/>
      <c r="I47" s="41" t="s">
        <v>2368</v>
      </c>
      <c r="J47" s="27"/>
    </row>
    <row r="48" spans="1:10" ht="20.100000000000001" customHeight="1" x14ac:dyDescent="0.2">
      <c r="A48" s="163"/>
      <c r="B48" s="163"/>
      <c r="C48" s="163"/>
      <c r="D48" s="27" t="s">
        <v>1057</v>
      </c>
      <c r="E48" s="163" t="s">
        <v>2399</v>
      </c>
      <c r="F48" s="163"/>
      <c r="G48" s="163"/>
      <c r="H48" s="163"/>
      <c r="I48" s="98">
        <v>181.345248</v>
      </c>
      <c r="J48" s="27" t="s">
        <v>15</v>
      </c>
    </row>
    <row r="49" spans="1:10" ht="20.100000000000001" customHeight="1" x14ac:dyDescent="0.2">
      <c r="A49" s="163"/>
      <c r="B49" s="163"/>
      <c r="C49" s="163"/>
      <c r="D49" s="27" t="s">
        <v>2400</v>
      </c>
      <c r="E49" s="163" t="s">
        <v>2401</v>
      </c>
      <c r="F49" s="163"/>
      <c r="G49" s="163"/>
      <c r="H49" s="163"/>
      <c r="I49" s="98">
        <v>39.503500000000003</v>
      </c>
      <c r="J49" s="27" t="s">
        <v>15</v>
      </c>
    </row>
    <row r="50" spans="1:10" ht="20.100000000000001" customHeight="1" x14ac:dyDescent="0.2">
      <c r="A50" s="163"/>
      <c r="B50" s="163"/>
      <c r="C50" s="163"/>
      <c r="D50" s="27" t="s">
        <v>2402</v>
      </c>
      <c r="E50" s="163" t="s">
        <v>2403</v>
      </c>
      <c r="F50" s="163"/>
      <c r="G50" s="163"/>
      <c r="H50" s="163"/>
      <c r="I50" s="98">
        <v>42.499867500000001</v>
      </c>
      <c r="J50" s="27" t="s">
        <v>15</v>
      </c>
    </row>
    <row r="51" spans="1:10" ht="39" customHeight="1" x14ac:dyDescent="0.2">
      <c r="A51" s="32" t="s">
        <v>51</v>
      </c>
      <c r="B51" s="32" t="s">
        <v>52</v>
      </c>
      <c r="C51" s="32" t="s">
        <v>18</v>
      </c>
      <c r="D51" s="32" t="s">
        <v>53</v>
      </c>
      <c r="E51" s="34" t="s">
        <v>54</v>
      </c>
      <c r="F51" s="33">
        <v>3313.96</v>
      </c>
      <c r="G51" s="36">
        <v>3.66</v>
      </c>
      <c r="H51" s="36">
        <v>4.71</v>
      </c>
      <c r="I51" s="36">
        <v>15608.74</v>
      </c>
      <c r="J51" s="97">
        <v>1.2949253143802134E-3</v>
      </c>
    </row>
    <row r="52" spans="1:10" ht="20.100000000000001" customHeight="1" x14ac:dyDescent="0.2">
      <c r="A52" s="27" t="s">
        <v>2366</v>
      </c>
      <c r="B52" s="163"/>
      <c r="C52" s="163"/>
      <c r="D52" s="27" t="s">
        <v>5</v>
      </c>
      <c r="E52" s="163" t="s">
        <v>2367</v>
      </c>
      <c r="F52" s="163"/>
      <c r="G52" s="163"/>
      <c r="H52" s="27"/>
      <c r="I52" s="41" t="s">
        <v>2368</v>
      </c>
      <c r="J52" s="27"/>
    </row>
    <row r="53" spans="1:10" ht="20.100000000000001" customHeight="1" x14ac:dyDescent="0.2">
      <c r="A53" s="163"/>
      <c r="B53" s="163"/>
      <c r="C53" s="163"/>
      <c r="D53" s="27" t="s">
        <v>2378</v>
      </c>
      <c r="E53" s="163" t="s">
        <v>2404</v>
      </c>
      <c r="F53" s="163"/>
      <c r="G53" s="163"/>
      <c r="H53" s="163"/>
      <c r="I53" s="98">
        <v>2266.8155999999999</v>
      </c>
      <c r="J53" s="27" t="s">
        <v>15</v>
      </c>
    </row>
    <row r="54" spans="1:10" ht="20.100000000000001" customHeight="1" x14ac:dyDescent="0.2">
      <c r="A54" s="163"/>
      <c r="B54" s="163"/>
      <c r="C54" s="163"/>
      <c r="D54" s="27" t="s">
        <v>2383</v>
      </c>
      <c r="E54" s="163" t="s">
        <v>2405</v>
      </c>
      <c r="F54" s="163"/>
      <c r="G54" s="163"/>
      <c r="H54" s="163"/>
      <c r="I54" s="98">
        <v>355.41660000000002</v>
      </c>
      <c r="J54" s="27" t="s">
        <v>15</v>
      </c>
    </row>
    <row r="55" spans="1:10" ht="20.100000000000001" customHeight="1" x14ac:dyDescent="0.2">
      <c r="A55" s="163"/>
      <c r="B55" s="163"/>
      <c r="C55" s="163"/>
      <c r="D55" s="27" t="s">
        <v>15</v>
      </c>
      <c r="E55" s="163" t="s">
        <v>2406</v>
      </c>
      <c r="F55" s="163"/>
      <c r="G55" s="163"/>
      <c r="H55" s="163"/>
      <c r="I55" s="98">
        <v>149.17500000000001</v>
      </c>
      <c r="J55" s="27" t="s">
        <v>15</v>
      </c>
    </row>
    <row r="56" spans="1:10" ht="20.100000000000001" customHeight="1" x14ac:dyDescent="0.2">
      <c r="A56" s="163"/>
      <c r="B56" s="163"/>
      <c r="C56" s="163"/>
      <c r="D56" s="27" t="s">
        <v>2407</v>
      </c>
      <c r="E56" s="163" t="s">
        <v>2408</v>
      </c>
      <c r="F56" s="163"/>
      <c r="G56" s="163"/>
      <c r="H56" s="163"/>
      <c r="I56" s="98">
        <v>542.55150000000003</v>
      </c>
      <c r="J56" s="27" t="s">
        <v>15</v>
      </c>
    </row>
    <row r="57" spans="1:10" ht="26.1" customHeight="1" x14ac:dyDescent="0.2">
      <c r="A57" s="32" t="s">
        <v>55</v>
      </c>
      <c r="B57" s="32" t="s">
        <v>56</v>
      </c>
      <c r="C57" s="32" t="s">
        <v>23</v>
      </c>
      <c r="D57" s="32" t="s">
        <v>57</v>
      </c>
      <c r="E57" s="34" t="s">
        <v>20</v>
      </c>
      <c r="F57" s="33">
        <v>121.6</v>
      </c>
      <c r="G57" s="36">
        <v>24.42</v>
      </c>
      <c r="H57" s="36">
        <v>31.45</v>
      </c>
      <c r="I57" s="36">
        <v>3824.32</v>
      </c>
      <c r="J57" s="97">
        <v>3.1727152725271468E-4</v>
      </c>
    </row>
    <row r="58" spans="1:10" ht="20.100000000000001" customHeight="1" x14ac:dyDescent="0.2">
      <c r="A58" s="27" t="s">
        <v>2366</v>
      </c>
      <c r="B58" s="163"/>
      <c r="C58" s="163"/>
      <c r="D58" s="27" t="s">
        <v>5</v>
      </c>
      <c r="E58" s="163" t="s">
        <v>2367</v>
      </c>
      <c r="F58" s="163"/>
      <c r="G58" s="163"/>
      <c r="H58" s="27"/>
      <c r="I58" s="41" t="s">
        <v>2368</v>
      </c>
      <c r="J58" s="27"/>
    </row>
    <row r="59" spans="1:10" ht="20.100000000000001" customHeight="1" x14ac:dyDescent="0.2">
      <c r="A59" s="163"/>
      <c r="B59" s="163"/>
      <c r="C59" s="163"/>
      <c r="D59" s="27" t="s">
        <v>2409</v>
      </c>
      <c r="E59" s="163" t="s">
        <v>2410</v>
      </c>
      <c r="F59" s="163"/>
      <c r="G59" s="163"/>
      <c r="H59" s="163"/>
      <c r="I59" s="98">
        <v>57</v>
      </c>
      <c r="J59" s="27" t="s">
        <v>15</v>
      </c>
    </row>
    <row r="60" spans="1:10" ht="20.100000000000001" customHeight="1" x14ac:dyDescent="0.2">
      <c r="A60" s="163"/>
      <c r="B60" s="163"/>
      <c r="C60" s="163"/>
      <c r="D60" s="27" t="s">
        <v>2409</v>
      </c>
      <c r="E60" s="163" t="s">
        <v>2411</v>
      </c>
      <c r="F60" s="163"/>
      <c r="G60" s="163"/>
      <c r="H60" s="163"/>
      <c r="I60" s="98">
        <v>22.8</v>
      </c>
      <c r="J60" s="27" t="s">
        <v>15</v>
      </c>
    </row>
    <row r="61" spans="1:10" ht="20.100000000000001" customHeight="1" x14ac:dyDescent="0.2">
      <c r="A61" s="163"/>
      <c r="B61" s="163"/>
      <c r="C61" s="163"/>
      <c r="D61" s="27" t="s">
        <v>2409</v>
      </c>
      <c r="E61" s="163" t="s">
        <v>2382</v>
      </c>
      <c r="F61" s="163"/>
      <c r="G61" s="163"/>
      <c r="H61" s="163"/>
      <c r="I61" s="98">
        <v>41.8</v>
      </c>
      <c r="J61" s="27" t="s">
        <v>15</v>
      </c>
    </row>
    <row r="62" spans="1:10" ht="26.1" customHeight="1" x14ac:dyDescent="0.2">
      <c r="A62" s="32" t="s">
        <v>58</v>
      </c>
      <c r="B62" s="32" t="s">
        <v>59</v>
      </c>
      <c r="C62" s="32" t="s">
        <v>23</v>
      </c>
      <c r="D62" s="32" t="s">
        <v>60</v>
      </c>
      <c r="E62" s="34" t="s">
        <v>61</v>
      </c>
      <c r="F62" s="33">
        <v>16</v>
      </c>
      <c r="G62" s="36">
        <v>528.54</v>
      </c>
      <c r="H62" s="36">
        <v>680.86</v>
      </c>
      <c r="I62" s="36">
        <v>10893.76</v>
      </c>
      <c r="J62" s="97">
        <v>9.0376325012669781E-4</v>
      </c>
    </row>
    <row r="63" spans="1:10" ht="20.100000000000001" customHeight="1" x14ac:dyDescent="0.2">
      <c r="A63" s="27" t="s">
        <v>2366</v>
      </c>
      <c r="B63" s="163"/>
      <c r="C63" s="163"/>
      <c r="D63" s="27" t="s">
        <v>5</v>
      </c>
      <c r="E63" s="163" t="s">
        <v>2367</v>
      </c>
      <c r="F63" s="163"/>
      <c r="G63" s="163"/>
      <c r="H63" s="27"/>
      <c r="I63" s="41" t="s">
        <v>2368</v>
      </c>
      <c r="J63" s="27"/>
    </row>
    <row r="64" spans="1:10" ht="20.100000000000001" customHeight="1" x14ac:dyDescent="0.2">
      <c r="A64" s="163"/>
      <c r="B64" s="163"/>
      <c r="C64" s="163"/>
      <c r="D64" s="27" t="s">
        <v>2412</v>
      </c>
      <c r="E64" s="163">
        <v>16</v>
      </c>
      <c r="F64" s="163"/>
      <c r="G64" s="163"/>
      <c r="H64" s="163"/>
      <c r="I64" s="98">
        <v>16</v>
      </c>
      <c r="J64" s="27" t="s">
        <v>15</v>
      </c>
    </row>
    <row r="65" spans="1:10" ht="24" customHeight="1" x14ac:dyDescent="0.2">
      <c r="A65" s="92" t="s">
        <v>62</v>
      </c>
      <c r="B65" s="92" t="s">
        <v>13</v>
      </c>
      <c r="C65" s="92"/>
      <c r="D65" s="92" t="s">
        <v>63</v>
      </c>
      <c r="E65" s="93"/>
      <c r="F65" s="94">
        <v>1</v>
      </c>
      <c r="G65" s="94" t="s">
        <v>15</v>
      </c>
      <c r="H65" s="95">
        <v>21224.02</v>
      </c>
      <c r="I65" s="95">
        <v>21224.02</v>
      </c>
      <c r="J65" s="96">
        <v>1.7607776650076777E-3</v>
      </c>
    </row>
    <row r="66" spans="1:10" ht="39" customHeight="1" x14ac:dyDescent="0.2">
      <c r="A66" s="32" t="s">
        <v>64</v>
      </c>
      <c r="B66" s="32" t="s">
        <v>65</v>
      </c>
      <c r="C66" s="32" t="s">
        <v>18</v>
      </c>
      <c r="D66" s="32" t="s">
        <v>66</v>
      </c>
      <c r="E66" s="34" t="s">
        <v>20</v>
      </c>
      <c r="F66" s="33">
        <v>3151.14</v>
      </c>
      <c r="G66" s="36">
        <v>2.67</v>
      </c>
      <c r="H66" s="36">
        <v>3.43</v>
      </c>
      <c r="I66" s="36">
        <v>10808.41</v>
      </c>
      <c r="J66" s="97">
        <v>8.9668248155842453E-4</v>
      </c>
    </row>
    <row r="67" spans="1:10" ht="20.100000000000001" customHeight="1" x14ac:dyDescent="0.2">
      <c r="A67" s="27" t="s">
        <v>2366</v>
      </c>
      <c r="B67" s="163"/>
      <c r="C67" s="163"/>
      <c r="D67" s="27" t="s">
        <v>5</v>
      </c>
      <c r="E67" s="163" t="s">
        <v>2367</v>
      </c>
      <c r="F67" s="163"/>
      <c r="G67" s="163"/>
      <c r="H67" s="27"/>
      <c r="I67" s="41" t="s">
        <v>2368</v>
      </c>
      <c r="J67" s="27"/>
    </row>
    <row r="68" spans="1:10" ht="20.100000000000001" customHeight="1" x14ac:dyDescent="0.2">
      <c r="A68" s="163"/>
      <c r="B68" s="163"/>
      <c r="C68" s="163"/>
      <c r="D68" s="27" t="s">
        <v>2377</v>
      </c>
      <c r="E68" s="163" t="s">
        <v>2413</v>
      </c>
      <c r="F68" s="163"/>
      <c r="G68" s="163"/>
      <c r="H68" s="163"/>
      <c r="I68" s="98">
        <v>2549.21</v>
      </c>
      <c r="J68" s="27" t="s">
        <v>15</v>
      </c>
    </row>
    <row r="69" spans="1:10" ht="20.100000000000001" customHeight="1" x14ac:dyDescent="0.2">
      <c r="A69" s="163"/>
      <c r="B69" s="163"/>
      <c r="C69" s="163"/>
      <c r="D69" s="27" t="s">
        <v>2377</v>
      </c>
      <c r="E69" s="163" t="s">
        <v>2414</v>
      </c>
      <c r="F69" s="163"/>
      <c r="G69" s="163"/>
      <c r="H69" s="163"/>
      <c r="I69" s="98">
        <v>353.18</v>
      </c>
      <c r="J69" s="27" t="s">
        <v>15</v>
      </c>
    </row>
    <row r="70" spans="1:10" ht="20.100000000000001" customHeight="1" x14ac:dyDescent="0.2">
      <c r="A70" s="163"/>
      <c r="B70" s="163"/>
      <c r="C70" s="163"/>
      <c r="D70" s="27" t="s">
        <v>2377</v>
      </c>
      <c r="E70" s="163" t="s">
        <v>2415</v>
      </c>
      <c r="F70" s="163"/>
      <c r="G70" s="163"/>
      <c r="H70" s="163"/>
      <c r="I70" s="98">
        <v>248.75</v>
      </c>
      <c r="J70" s="27" t="s">
        <v>15</v>
      </c>
    </row>
    <row r="71" spans="1:10" ht="39" customHeight="1" x14ac:dyDescent="0.2">
      <c r="A71" s="32" t="s">
        <v>67</v>
      </c>
      <c r="B71" s="32" t="s">
        <v>68</v>
      </c>
      <c r="C71" s="32" t="s">
        <v>18</v>
      </c>
      <c r="D71" s="32" t="s">
        <v>69</v>
      </c>
      <c r="E71" s="34" t="s">
        <v>37</v>
      </c>
      <c r="F71" s="33">
        <v>36.5</v>
      </c>
      <c r="G71" s="36">
        <v>93.81</v>
      </c>
      <c r="H71" s="36">
        <v>120.84</v>
      </c>
      <c r="I71" s="36">
        <v>4411.53</v>
      </c>
      <c r="J71" s="97">
        <v>3.6598738092554189E-4</v>
      </c>
    </row>
    <row r="72" spans="1:10" ht="20.100000000000001" customHeight="1" x14ac:dyDescent="0.2">
      <c r="A72" s="27" t="s">
        <v>2366</v>
      </c>
      <c r="B72" s="163"/>
      <c r="C72" s="163"/>
      <c r="D72" s="27" t="s">
        <v>5</v>
      </c>
      <c r="E72" s="163" t="s">
        <v>2367</v>
      </c>
      <c r="F72" s="163"/>
      <c r="G72" s="163"/>
      <c r="H72" s="27"/>
      <c r="I72" s="41" t="s">
        <v>2368</v>
      </c>
      <c r="J72" s="27"/>
    </row>
    <row r="73" spans="1:10" ht="20.100000000000001" customHeight="1" x14ac:dyDescent="0.2">
      <c r="A73" s="163"/>
      <c r="B73" s="163"/>
      <c r="C73" s="163"/>
      <c r="D73" s="27" t="s">
        <v>2416</v>
      </c>
      <c r="E73" s="163" t="s">
        <v>2417</v>
      </c>
      <c r="F73" s="163"/>
      <c r="G73" s="163"/>
      <c r="H73" s="163"/>
      <c r="I73" s="98">
        <v>7.077</v>
      </c>
      <c r="J73" s="27" t="s">
        <v>15</v>
      </c>
    </row>
    <row r="74" spans="1:10" ht="20.100000000000001" customHeight="1" x14ac:dyDescent="0.2">
      <c r="A74" s="163"/>
      <c r="B74" s="163"/>
      <c r="C74" s="163"/>
      <c r="D74" s="27" t="s">
        <v>2418</v>
      </c>
      <c r="E74" s="163" t="s">
        <v>2419</v>
      </c>
      <c r="F74" s="163"/>
      <c r="G74" s="163"/>
      <c r="H74" s="163"/>
      <c r="I74" s="98">
        <v>29.430250000000001</v>
      </c>
      <c r="J74" s="27" t="s">
        <v>15</v>
      </c>
    </row>
    <row r="75" spans="1:10" ht="26.1" customHeight="1" x14ac:dyDescent="0.2">
      <c r="A75" s="32" t="s">
        <v>70</v>
      </c>
      <c r="B75" s="32" t="s">
        <v>71</v>
      </c>
      <c r="C75" s="32" t="s">
        <v>18</v>
      </c>
      <c r="D75" s="32" t="s">
        <v>72</v>
      </c>
      <c r="E75" s="34" t="s">
        <v>37</v>
      </c>
      <c r="F75" s="33">
        <v>20.64</v>
      </c>
      <c r="G75" s="36">
        <v>92.46</v>
      </c>
      <c r="H75" s="36">
        <v>119.1</v>
      </c>
      <c r="I75" s="36">
        <v>2458.41</v>
      </c>
      <c r="J75" s="97">
        <v>2.039535120788392E-4</v>
      </c>
    </row>
    <row r="76" spans="1:10" ht="20.100000000000001" customHeight="1" x14ac:dyDescent="0.2">
      <c r="A76" s="27" t="s">
        <v>2366</v>
      </c>
      <c r="B76" s="163"/>
      <c r="C76" s="163"/>
      <c r="D76" s="27" t="s">
        <v>5</v>
      </c>
      <c r="E76" s="163" t="s">
        <v>2367</v>
      </c>
      <c r="F76" s="163"/>
      <c r="G76" s="163"/>
      <c r="H76" s="27"/>
      <c r="I76" s="41" t="s">
        <v>2368</v>
      </c>
      <c r="J76" s="27"/>
    </row>
    <row r="77" spans="1:10" ht="20.100000000000001" customHeight="1" x14ac:dyDescent="0.2">
      <c r="A77" s="163"/>
      <c r="B77" s="163"/>
      <c r="C77" s="163"/>
      <c r="D77" s="27" t="s">
        <v>2420</v>
      </c>
      <c r="E77" s="163" t="s">
        <v>2421</v>
      </c>
      <c r="F77" s="163"/>
      <c r="G77" s="163"/>
      <c r="H77" s="163"/>
      <c r="I77" s="98">
        <v>10.952175</v>
      </c>
      <c r="J77" s="27" t="s">
        <v>15</v>
      </c>
    </row>
    <row r="78" spans="1:10" ht="20.100000000000001" customHeight="1" x14ac:dyDescent="0.2">
      <c r="A78" s="163"/>
      <c r="B78" s="163"/>
      <c r="C78" s="163"/>
      <c r="D78" s="27" t="s">
        <v>2422</v>
      </c>
      <c r="E78" s="163" t="s">
        <v>2423</v>
      </c>
      <c r="F78" s="163"/>
      <c r="G78" s="163"/>
      <c r="H78" s="163"/>
      <c r="I78" s="98">
        <v>9.6893999999999991</v>
      </c>
      <c r="J78" s="27" t="s">
        <v>15</v>
      </c>
    </row>
    <row r="79" spans="1:10" ht="39" customHeight="1" x14ac:dyDescent="0.2">
      <c r="A79" s="32" t="s">
        <v>73</v>
      </c>
      <c r="B79" s="32" t="s">
        <v>74</v>
      </c>
      <c r="C79" s="32" t="s">
        <v>18</v>
      </c>
      <c r="D79" s="32" t="s">
        <v>75</v>
      </c>
      <c r="E79" s="34" t="s">
        <v>37</v>
      </c>
      <c r="F79" s="33">
        <v>32.29</v>
      </c>
      <c r="G79" s="36">
        <v>85.22</v>
      </c>
      <c r="H79" s="36">
        <v>109.78</v>
      </c>
      <c r="I79" s="36">
        <v>3545.67</v>
      </c>
      <c r="J79" s="97">
        <v>2.9415429044487201E-4</v>
      </c>
    </row>
    <row r="80" spans="1:10" ht="20.100000000000001" customHeight="1" x14ac:dyDescent="0.2">
      <c r="A80" s="27" t="s">
        <v>2366</v>
      </c>
      <c r="B80" s="163"/>
      <c r="C80" s="163"/>
      <c r="D80" s="27" t="s">
        <v>5</v>
      </c>
      <c r="E80" s="163" t="s">
        <v>2367</v>
      </c>
      <c r="F80" s="163"/>
      <c r="G80" s="163"/>
      <c r="H80" s="27"/>
      <c r="I80" s="41" t="s">
        <v>2368</v>
      </c>
      <c r="J80" s="27"/>
    </row>
    <row r="81" spans="1:10" ht="20.100000000000001" customHeight="1" x14ac:dyDescent="0.2">
      <c r="A81" s="163"/>
      <c r="B81" s="163"/>
      <c r="C81" s="163"/>
      <c r="D81" s="27" t="s">
        <v>2371</v>
      </c>
      <c r="E81" s="163" t="s">
        <v>2424</v>
      </c>
      <c r="F81" s="163"/>
      <c r="G81" s="163"/>
      <c r="H81" s="163"/>
      <c r="I81" s="98">
        <v>2.048</v>
      </c>
      <c r="J81" s="27" t="s">
        <v>15</v>
      </c>
    </row>
    <row r="82" spans="1:10" ht="20.100000000000001" customHeight="1" x14ac:dyDescent="0.2">
      <c r="A82" s="163"/>
      <c r="B82" s="163"/>
      <c r="C82" s="163"/>
      <c r="D82" s="27" t="s">
        <v>2425</v>
      </c>
      <c r="E82" s="163" t="s">
        <v>2426</v>
      </c>
      <c r="F82" s="163"/>
      <c r="G82" s="163"/>
      <c r="H82" s="163"/>
      <c r="I82" s="98">
        <v>4</v>
      </c>
      <c r="J82" s="27" t="s">
        <v>15</v>
      </c>
    </row>
    <row r="83" spans="1:10" ht="20.100000000000001" customHeight="1" x14ac:dyDescent="0.2">
      <c r="A83" s="163"/>
      <c r="B83" s="163"/>
      <c r="C83" s="163"/>
      <c r="D83" s="27" t="s">
        <v>15</v>
      </c>
      <c r="E83" s="163" t="s">
        <v>2427</v>
      </c>
      <c r="F83" s="163"/>
      <c r="G83" s="163"/>
      <c r="H83" s="163"/>
      <c r="I83" s="98">
        <v>2</v>
      </c>
      <c r="J83" s="27" t="s">
        <v>15</v>
      </c>
    </row>
    <row r="84" spans="1:10" ht="20.100000000000001" customHeight="1" x14ac:dyDescent="0.2">
      <c r="A84" s="163"/>
      <c r="B84" s="163"/>
      <c r="C84" s="163"/>
      <c r="D84" s="27" t="s">
        <v>15</v>
      </c>
      <c r="E84" s="163" t="s">
        <v>2428</v>
      </c>
      <c r="F84" s="163"/>
      <c r="G84" s="163"/>
      <c r="H84" s="163"/>
      <c r="I84" s="98">
        <v>2.56</v>
      </c>
      <c r="J84" s="27" t="s">
        <v>15</v>
      </c>
    </row>
    <row r="85" spans="1:10" ht="20.100000000000001" customHeight="1" x14ac:dyDescent="0.2">
      <c r="A85" s="163"/>
      <c r="B85" s="163"/>
      <c r="C85" s="163"/>
      <c r="D85" s="27" t="s">
        <v>15</v>
      </c>
      <c r="E85" s="163" t="s">
        <v>2429</v>
      </c>
      <c r="F85" s="163"/>
      <c r="G85" s="163"/>
      <c r="H85" s="163"/>
      <c r="I85" s="98">
        <v>1.69</v>
      </c>
      <c r="J85" s="27" t="s">
        <v>15</v>
      </c>
    </row>
    <row r="86" spans="1:10" ht="20.100000000000001" customHeight="1" x14ac:dyDescent="0.2">
      <c r="A86" s="163"/>
      <c r="B86" s="163"/>
      <c r="C86" s="163"/>
      <c r="D86" s="27" t="s">
        <v>15</v>
      </c>
      <c r="E86" s="163" t="s">
        <v>2427</v>
      </c>
      <c r="F86" s="163"/>
      <c r="G86" s="163"/>
      <c r="H86" s="163"/>
      <c r="I86" s="98">
        <v>2</v>
      </c>
      <c r="J86" s="27" t="s">
        <v>15</v>
      </c>
    </row>
    <row r="87" spans="1:10" ht="20.100000000000001" customHeight="1" x14ac:dyDescent="0.2">
      <c r="A87" s="163"/>
      <c r="B87" s="163"/>
      <c r="C87" s="163"/>
      <c r="D87" s="27" t="s">
        <v>2430</v>
      </c>
      <c r="E87" s="163" t="s">
        <v>2431</v>
      </c>
      <c r="F87" s="163"/>
      <c r="G87" s="163"/>
      <c r="H87" s="163"/>
      <c r="I87" s="98">
        <v>18</v>
      </c>
      <c r="J87" s="27" t="s">
        <v>15</v>
      </c>
    </row>
    <row r="88" spans="1:10" ht="24" customHeight="1" x14ac:dyDescent="0.2">
      <c r="A88" s="92" t="s">
        <v>76</v>
      </c>
      <c r="B88" s="92" t="s">
        <v>13</v>
      </c>
      <c r="C88" s="92"/>
      <c r="D88" s="92" t="s">
        <v>77</v>
      </c>
      <c r="E88" s="93"/>
      <c r="F88" s="94">
        <v>1</v>
      </c>
      <c r="G88" s="94" t="s">
        <v>15</v>
      </c>
      <c r="H88" s="95">
        <v>30548.68</v>
      </c>
      <c r="I88" s="95">
        <v>30548.68</v>
      </c>
      <c r="J88" s="96">
        <v>2.5343659419594751E-3</v>
      </c>
    </row>
    <row r="89" spans="1:10" ht="24" customHeight="1" x14ac:dyDescent="0.2">
      <c r="A89" s="92" t="s">
        <v>78</v>
      </c>
      <c r="B89" s="92" t="s">
        <v>13</v>
      </c>
      <c r="C89" s="92"/>
      <c r="D89" s="92" t="s">
        <v>79</v>
      </c>
      <c r="E89" s="93"/>
      <c r="F89" s="94">
        <v>1</v>
      </c>
      <c r="G89" s="94" t="s">
        <v>15</v>
      </c>
      <c r="H89" s="95">
        <v>30548.68</v>
      </c>
      <c r="I89" s="95">
        <v>30548.68</v>
      </c>
      <c r="J89" s="96">
        <v>2.5343659419594751E-3</v>
      </c>
    </row>
    <row r="90" spans="1:10" ht="39" customHeight="1" x14ac:dyDescent="0.2">
      <c r="A90" s="32" t="s">
        <v>80</v>
      </c>
      <c r="B90" s="32" t="s">
        <v>81</v>
      </c>
      <c r="C90" s="32" t="s">
        <v>18</v>
      </c>
      <c r="D90" s="32" t="s">
        <v>82</v>
      </c>
      <c r="E90" s="34" t="s">
        <v>20</v>
      </c>
      <c r="F90" s="33">
        <v>39.32</v>
      </c>
      <c r="G90" s="36">
        <v>133.6</v>
      </c>
      <c r="H90" s="36">
        <v>172.1</v>
      </c>
      <c r="I90" s="36">
        <v>6767.83</v>
      </c>
      <c r="J90" s="97">
        <v>5.6146968880395472E-4</v>
      </c>
    </row>
    <row r="91" spans="1:10" ht="20.100000000000001" customHeight="1" x14ac:dyDescent="0.2">
      <c r="A91" s="27" t="s">
        <v>2366</v>
      </c>
      <c r="B91" s="163"/>
      <c r="C91" s="163"/>
      <c r="D91" s="27" t="s">
        <v>5</v>
      </c>
      <c r="E91" s="163" t="s">
        <v>2367</v>
      </c>
      <c r="F91" s="163"/>
      <c r="G91" s="163"/>
      <c r="H91" s="27"/>
      <c r="I91" s="41" t="s">
        <v>2368</v>
      </c>
      <c r="J91" s="27"/>
    </row>
    <row r="92" spans="1:10" ht="20.100000000000001" customHeight="1" x14ac:dyDescent="0.2">
      <c r="A92" s="163"/>
      <c r="B92" s="163"/>
      <c r="C92" s="163"/>
      <c r="D92" s="27" t="s">
        <v>2432</v>
      </c>
      <c r="E92" s="163" t="s">
        <v>3298</v>
      </c>
      <c r="F92" s="163"/>
      <c r="G92" s="163"/>
      <c r="H92" s="163"/>
      <c r="I92" s="98">
        <v>5.25</v>
      </c>
      <c r="J92" s="27" t="s">
        <v>15</v>
      </c>
    </row>
    <row r="93" spans="1:10" ht="20.100000000000001" customHeight="1" x14ac:dyDescent="0.2">
      <c r="A93" s="163"/>
      <c r="B93" s="163"/>
      <c r="C93" s="163"/>
      <c r="D93" s="27" t="s">
        <v>2433</v>
      </c>
      <c r="E93" s="163" t="s">
        <v>3299</v>
      </c>
      <c r="F93" s="163"/>
      <c r="G93" s="163"/>
      <c r="H93" s="163"/>
      <c r="I93" s="98">
        <v>6.2249999999999996</v>
      </c>
      <c r="J93" s="27" t="s">
        <v>15</v>
      </c>
    </row>
    <row r="94" spans="1:10" ht="20.100000000000001" customHeight="1" x14ac:dyDescent="0.2">
      <c r="A94" s="163"/>
      <c r="B94" s="163"/>
      <c r="C94" s="163"/>
      <c r="D94" s="27" t="s">
        <v>2434</v>
      </c>
      <c r="E94" s="163" t="s">
        <v>3300</v>
      </c>
      <c r="F94" s="163"/>
      <c r="G94" s="163"/>
      <c r="H94" s="163"/>
      <c r="I94" s="98">
        <v>1.35</v>
      </c>
      <c r="J94" s="27" t="s">
        <v>15</v>
      </c>
    </row>
    <row r="95" spans="1:10" ht="20.100000000000001" customHeight="1" x14ac:dyDescent="0.2">
      <c r="A95" s="163"/>
      <c r="B95" s="163"/>
      <c r="C95" s="163"/>
      <c r="D95" s="27" t="s">
        <v>2420</v>
      </c>
      <c r="E95" s="163" t="s">
        <v>3301</v>
      </c>
      <c r="F95" s="163"/>
      <c r="G95" s="163"/>
      <c r="H95" s="163"/>
      <c r="I95" s="98">
        <v>2.5</v>
      </c>
      <c r="J95" s="27" t="s">
        <v>15</v>
      </c>
    </row>
    <row r="96" spans="1:10" ht="20.100000000000001" customHeight="1" x14ac:dyDescent="0.2">
      <c r="A96" s="163"/>
      <c r="B96" s="163"/>
      <c r="C96" s="163"/>
      <c r="D96" s="27" t="s">
        <v>2435</v>
      </c>
      <c r="E96" s="163" t="s">
        <v>3302</v>
      </c>
      <c r="F96" s="163"/>
      <c r="G96" s="163"/>
      <c r="H96" s="163"/>
      <c r="I96" s="98">
        <v>24</v>
      </c>
      <c r="J96" s="27" t="s">
        <v>15</v>
      </c>
    </row>
    <row r="97" spans="1:10" ht="39" customHeight="1" x14ac:dyDescent="0.2">
      <c r="A97" s="32" t="s">
        <v>83</v>
      </c>
      <c r="B97" s="32" t="s">
        <v>84</v>
      </c>
      <c r="C97" s="32" t="s">
        <v>18</v>
      </c>
      <c r="D97" s="32" t="s">
        <v>85</v>
      </c>
      <c r="E97" s="34" t="s">
        <v>37</v>
      </c>
      <c r="F97" s="33">
        <v>8</v>
      </c>
      <c r="G97" s="36">
        <v>760.3</v>
      </c>
      <c r="H97" s="36">
        <v>979.41</v>
      </c>
      <c r="I97" s="36">
        <v>7835.28</v>
      </c>
      <c r="J97" s="97">
        <v>6.5002699880047966E-4</v>
      </c>
    </row>
    <row r="98" spans="1:10" ht="20.100000000000001" customHeight="1" x14ac:dyDescent="0.2">
      <c r="A98" s="27" t="s">
        <v>2366</v>
      </c>
      <c r="B98" s="163"/>
      <c r="C98" s="163"/>
      <c r="D98" s="27" t="s">
        <v>5</v>
      </c>
      <c r="E98" s="163" t="s">
        <v>2367</v>
      </c>
      <c r="F98" s="163"/>
      <c r="G98" s="163"/>
      <c r="H98" s="27"/>
      <c r="I98" s="41" t="s">
        <v>2368</v>
      </c>
      <c r="J98" s="27"/>
    </row>
    <row r="99" spans="1:10" ht="20.100000000000001" customHeight="1" x14ac:dyDescent="0.2">
      <c r="A99" s="163"/>
      <c r="B99" s="163"/>
      <c r="C99" s="163"/>
      <c r="D99" s="27" t="s">
        <v>2436</v>
      </c>
      <c r="E99" s="163" t="s">
        <v>2437</v>
      </c>
      <c r="F99" s="163"/>
      <c r="G99" s="163"/>
      <c r="H99" s="163"/>
      <c r="I99" s="98">
        <v>4.5</v>
      </c>
      <c r="J99" s="27" t="s">
        <v>15</v>
      </c>
    </row>
    <row r="100" spans="1:10" ht="20.100000000000001" customHeight="1" x14ac:dyDescent="0.2">
      <c r="A100" s="163"/>
      <c r="B100" s="163"/>
      <c r="C100" s="163"/>
      <c r="D100" s="27" t="s">
        <v>2420</v>
      </c>
      <c r="E100" s="163">
        <v>2</v>
      </c>
      <c r="F100" s="163"/>
      <c r="G100" s="163"/>
      <c r="H100" s="163"/>
      <c r="I100" s="98">
        <v>2</v>
      </c>
      <c r="J100" s="27" t="s">
        <v>15</v>
      </c>
    </row>
    <row r="101" spans="1:10" ht="20.100000000000001" customHeight="1" x14ac:dyDescent="0.2">
      <c r="A101" s="163"/>
      <c r="B101" s="163"/>
      <c r="C101" s="163"/>
      <c r="D101" s="27" t="s">
        <v>2438</v>
      </c>
      <c r="E101" s="163" t="s">
        <v>2439</v>
      </c>
      <c r="F101" s="163"/>
      <c r="G101" s="163"/>
      <c r="H101" s="163"/>
      <c r="I101" s="98">
        <v>0.75</v>
      </c>
      <c r="J101" s="27" t="s">
        <v>15</v>
      </c>
    </row>
    <row r="102" spans="1:10" ht="20.100000000000001" customHeight="1" x14ac:dyDescent="0.2">
      <c r="A102" s="163"/>
      <c r="B102" s="163"/>
      <c r="C102" s="163"/>
      <c r="D102" s="27" t="s">
        <v>2420</v>
      </c>
      <c r="E102" s="163" t="s">
        <v>2439</v>
      </c>
      <c r="F102" s="163"/>
      <c r="G102" s="163"/>
      <c r="H102" s="163"/>
      <c r="I102" s="98">
        <v>0.75</v>
      </c>
      <c r="J102" s="27" t="s">
        <v>15</v>
      </c>
    </row>
    <row r="103" spans="1:10" ht="39" customHeight="1" x14ac:dyDescent="0.2">
      <c r="A103" s="32" t="s">
        <v>86</v>
      </c>
      <c r="B103" s="32" t="s">
        <v>87</v>
      </c>
      <c r="C103" s="32" t="s">
        <v>18</v>
      </c>
      <c r="D103" s="32" t="s">
        <v>88</v>
      </c>
      <c r="E103" s="34" t="s">
        <v>89</v>
      </c>
      <c r="F103" s="33">
        <v>61.35</v>
      </c>
      <c r="G103" s="36">
        <v>17.64</v>
      </c>
      <c r="H103" s="36">
        <v>22.72</v>
      </c>
      <c r="I103" s="36">
        <v>1393.87</v>
      </c>
      <c r="J103" s="97">
        <v>1.1563762020221671E-4</v>
      </c>
    </row>
    <row r="104" spans="1:10" ht="20.100000000000001" customHeight="1" x14ac:dyDescent="0.2">
      <c r="A104" s="27" t="s">
        <v>2366</v>
      </c>
      <c r="B104" s="163"/>
      <c r="C104" s="163"/>
      <c r="D104" s="27" t="s">
        <v>5</v>
      </c>
      <c r="E104" s="163" t="s">
        <v>2367</v>
      </c>
      <c r="F104" s="163"/>
      <c r="G104" s="163"/>
      <c r="H104" s="27"/>
      <c r="I104" s="41" t="s">
        <v>2368</v>
      </c>
      <c r="J104" s="27"/>
    </row>
    <row r="105" spans="1:10" ht="20.100000000000001" customHeight="1" x14ac:dyDescent="0.2">
      <c r="A105" s="163"/>
      <c r="B105" s="163"/>
      <c r="C105" s="163"/>
      <c r="D105" s="27" t="s">
        <v>2425</v>
      </c>
      <c r="E105" s="163" t="s">
        <v>2440</v>
      </c>
      <c r="F105" s="163"/>
      <c r="G105" s="163"/>
      <c r="H105" s="163"/>
      <c r="I105" s="98">
        <v>43.95</v>
      </c>
      <c r="J105" s="27" t="s">
        <v>15</v>
      </c>
    </row>
    <row r="106" spans="1:10" ht="20.100000000000001" customHeight="1" x14ac:dyDescent="0.2">
      <c r="A106" s="163"/>
      <c r="B106" s="163"/>
      <c r="C106" s="163"/>
      <c r="D106" s="27" t="s">
        <v>2441</v>
      </c>
      <c r="E106" s="163" t="s">
        <v>1592</v>
      </c>
      <c r="F106" s="163"/>
      <c r="G106" s="163"/>
      <c r="H106" s="163"/>
      <c r="I106" s="98">
        <v>17.399999999999999</v>
      </c>
      <c r="J106" s="27" t="s">
        <v>15</v>
      </c>
    </row>
    <row r="107" spans="1:10" ht="39" customHeight="1" x14ac:dyDescent="0.2">
      <c r="A107" s="32" t="s">
        <v>90</v>
      </c>
      <c r="B107" s="32" t="s">
        <v>91</v>
      </c>
      <c r="C107" s="32" t="s">
        <v>18</v>
      </c>
      <c r="D107" s="32" t="s">
        <v>92</v>
      </c>
      <c r="E107" s="34" t="s">
        <v>89</v>
      </c>
      <c r="F107" s="33">
        <v>340.36</v>
      </c>
      <c r="G107" s="36">
        <v>14.4</v>
      </c>
      <c r="H107" s="36">
        <v>18.55</v>
      </c>
      <c r="I107" s="36">
        <v>6313.67</v>
      </c>
      <c r="J107" s="97">
        <v>5.2379186978852377E-4</v>
      </c>
    </row>
    <row r="108" spans="1:10" ht="20.100000000000001" customHeight="1" x14ac:dyDescent="0.2">
      <c r="A108" s="27" t="s">
        <v>2366</v>
      </c>
      <c r="B108" s="163"/>
      <c r="C108" s="163"/>
      <c r="D108" s="27" t="s">
        <v>5</v>
      </c>
      <c r="E108" s="163" t="s">
        <v>2367</v>
      </c>
      <c r="F108" s="163"/>
      <c r="G108" s="163"/>
      <c r="H108" s="27"/>
      <c r="I108" s="41" t="s">
        <v>2368</v>
      </c>
      <c r="J108" s="27"/>
    </row>
    <row r="109" spans="1:10" ht="20.100000000000001" customHeight="1" x14ac:dyDescent="0.2">
      <c r="A109" s="163"/>
      <c r="B109" s="163"/>
      <c r="C109" s="163"/>
      <c r="D109" s="27" t="s">
        <v>2371</v>
      </c>
      <c r="E109" s="163" t="s">
        <v>2442</v>
      </c>
      <c r="F109" s="163"/>
      <c r="G109" s="163"/>
      <c r="H109" s="163"/>
      <c r="I109" s="98">
        <v>91.1</v>
      </c>
      <c r="J109" s="27" t="s">
        <v>15</v>
      </c>
    </row>
    <row r="110" spans="1:10" ht="20.100000000000001" customHeight="1" x14ac:dyDescent="0.2">
      <c r="A110" s="163"/>
      <c r="B110" s="163"/>
      <c r="C110" s="163"/>
      <c r="D110" s="27" t="s">
        <v>2425</v>
      </c>
      <c r="E110" s="163" t="s">
        <v>2443</v>
      </c>
      <c r="F110" s="163"/>
      <c r="G110" s="163"/>
      <c r="H110" s="163"/>
      <c r="I110" s="98">
        <v>249.26</v>
      </c>
      <c r="J110" s="27" t="s">
        <v>15</v>
      </c>
    </row>
    <row r="111" spans="1:10" ht="24" customHeight="1" x14ac:dyDescent="0.2">
      <c r="A111" s="32" t="s">
        <v>93</v>
      </c>
      <c r="B111" s="32" t="s">
        <v>94</v>
      </c>
      <c r="C111" s="32" t="s">
        <v>23</v>
      </c>
      <c r="D111" s="32" t="s">
        <v>95</v>
      </c>
      <c r="E111" s="34" t="s">
        <v>37</v>
      </c>
      <c r="F111" s="33">
        <v>17.399999999999999</v>
      </c>
      <c r="G111" s="36">
        <v>367.53</v>
      </c>
      <c r="H111" s="36">
        <v>473.45</v>
      </c>
      <c r="I111" s="36">
        <v>8238.0300000000007</v>
      </c>
      <c r="J111" s="97">
        <v>6.8343976436430036E-4</v>
      </c>
    </row>
    <row r="112" spans="1:10" ht="20.100000000000001" customHeight="1" x14ac:dyDescent="0.2">
      <c r="A112" s="27" t="s">
        <v>2366</v>
      </c>
      <c r="B112" s="163"/>
      <c r="C112" s="163"/>
      <c r="D112" s="27" t="s">
        <v>5</v>
      </c>
      <c r="E112" s="163" t="s">
        <v>2367</v>
      </c>
      <c r="F112" s="163"/>
      <c r="G112" s="163"/>
      <c r="H112" s="27"/>
      <c r="I112" s="41" t="s">
        <v>2368</v>
      </c>
      <c r="J112" s="27"/>
    </row>
    <row r="113" spans="1:10" ht="20.100000000000001" customHeight="1" x14ac:dyDescent="0.2">
      <c r="A113" s="163"/>
      <c r="B113" s="163"/>
      <c r="C113" s="163"/>
      <c r="D113" s="27" t="s">
        <v>15</v>
      </c>
      <c r="E113" s="163" t="s">
        <v>2444</v>
      </c>
      <c r="F113" s="163"/>
      <c r="G113" s="163"/>
      <c r="H113" s="163"/>
      <c r="I113" s="98">
        <v>17.399999999999999</v>
      </c>
      <c r="J113" s="27" t="s">
        <v>15</v>
      </c>
    </row>
    <row r="114" spans="1:10" ht="24" customHeight="1" x14ac:dyDescent="0.2">
      <c r="A114" s="92" t="s">
        <v>96</v>
      </c>
      <c r="B114" s="92" t="s">
        <v>13</v>
      </c>
      <c r="C114" s="92"/>
      <c r="D114" s="92" t="s">
        <v>97</v>
      </c>
      <c r="E114" s="93"/>
      <c r="F114" s="94">
        <v>1</v>
      </c>
      <c r="G114" s="94" t="s">
        <v>15</v>
      </c>
      <c r="H114" s="95">
        <v>625850.24</v>
      </c>
      <c r="I114" s="95">
        <v>625850.24</v>
      </c>
      <c r="J114" s="96">
        <v>5.1921508000449236E-2</v>
      </c>
    </row>
    <row r="115" spans="1:10" ht="24" customHeight="1" x14ac:dyDescent="0.2">
      <c r="A115" s="92" t="s">
        <v>98</v>
      </c>
      <c r="B115" s="92" t="s">
        <v>13</v>
      </c>
      <c r="C115" s="92"/>
      <c r="D115" s="92" t="s">
        <v>99</v>
      </c>
      <c r="E115" s="93"/>
      <c r="F115" s="94">
        <v>1</v>
      </c>
      <c r="G115" s="94" t="s">
        <v>15</v>
      </c>
      <c r="H115" s="95">
        <v>49728</v>
      </c>
      <c r="I115" s="95">
        <v>49728</v>
      </c>
      <c r="J115" s="96">
        <v>4.1255121190755467E-3</v>
      </c>
    </row>
    <row r="116" spans="1:10" ht="51.95" customHeight="1" x14ac:dyDescent="0.2">
      <c r="A116" s="32" t="s">
        <v>100</v>
      </c>
      <c r="B116" s="32" t="s">
        <v>101</v>
      </c>
      <c r="C116" s="32" t="s">
        <v>18</v>
      </c>
      <c r="D116" s="32" t="s">
        <v>102</v>
      </c>
      <c r="E116" s="34" t="s">
        <v>20</v>
      </c>
      <c r="F116" s="33">
        <v>11.36</v>
      </c>
      <c r="G116" s="36">
        <v>187.95</v>
      </c>
      <c r="H116" s="36">
        <v>242.11</v>
      </c>
      <c r="I116" s="36">
        <v>2751.58</v>
      </c>
      <c r="J116" s="97">
        <v>2.2827535063959728E-4</v>
      </c>
    </row>
    <row r="117" spans="1:10" ht="20.100000000000001" customHeight="1" x14ac:dyDescent="0.2">
      <c r="A117" s="27" t="s">
        <v>2366</v>
      </c>
      <c r="B117" s="163"/>
      <c r="C117" s="163"/>
      <c r="D117" s="27" t="s">
        <v>5</v>
      </c>
      <c r="E117" s="163" t="s">
        <v>2367</v>
      </c>
      <c r="F117" s="163"/>
      <c r="G117" s="163"/>
      <c r="H117" s="27"/>
      <c r="I117" s="41" t="s">
        <v>2368</v>
      </c>
      <c r="J117" s="27"/>
    </row>
    <row r="118" spans="1:10" ht="20.100000000000001" customHeight="1" x14ac:dyDescent="0.2">
      <c r="A118" s="163"/>
      <c r="B118" s="163"/>
      <c r="C118" s="163"/>
      <c r="D118" s="27" t="s">
        <v>2371</v>
      </c>
      <c r="E118" s="163" t="s">
        <v>3303</v>
      </c>
      <c r="F118" s="163"/>
      <c r="G118" s="163"/>
      <c r="H118" s="163"/>
      <c r="I118" s="98">
        <v>2.4375</v>
      </c>
      <c r="J118" s="27" t="s">
        <v>15</v>
      </c>
    </row>
    <row r="119" spans="1:10" ht="20.100000000000001" customHeight="1" x14ac:dyDescent="0.2">
      <c r="A119" s="163"/>
      <c r="B119" s="163"/>
      <c r="C119" s="163"/>
      <c r="D119" s="27" t="s">
        <v>2425</v>
      </c>
      <c r="E119" s="163" t="s">
        <v>3304</v>
      </c>
      <c r="F119" s="163"/>
      <c r="G119" s="163"/>
      <c r="H119" s="163"/>
      <c r="I119" s="98">
        <v>8.9275000000000002</v>
      </c>
      <c r="J119" s="27" t="s">
        <v>15</v>
      </c>
    </row>
    <row r="120" spans="1:10" ht="39" customHeight="1" x14ac:dyDescent="0.2">
      <c r="A120" s="32" t="s">
        <v>103</v>
      </c>
      <c r="B120" s="32" t="s">
        <v>104</v>
      </c>
      <c r="C120" s="32" t="s">
        <v>18</v>
      </c>
      <c r="D120" s="32" t="s">
        <v>105</v>
      </c>
      <c r="E120" s="34" t="s">
        <v>89</v>
      </c>
      <c r="F120" s="33">
        <v>175.76</v>
      </c>
      <c r="G120" s="36">
        <v>15.33</v>
      </c>
      <c r="H120" s="36">
        <v>19.739999999999998</v>
      </c>
      <c r="I120" s="36">
        <v>3469.5</v>
      </c>
      <c r="J120" s="97">
        <v>2.8783510893526002E-4</v>
      </c>
    </row>
    <row r="121" spans="1:10" ht="20.100000000000001" customHeight="1" x14ac:dyDescent="0.2">
      <c r="A121" s="27" t="s">
        <v>2366</v>
      </c>
      <c r="B121" s="163"/>
      <c r="C121" s="163"/>
      <c r="D121" s="27" t="s">
        <v>5</v>
      </c>
      <c r="E121" s="163" t="s">
        <v>2367</v>
      </c>
      <c r="F121" s="163"/>
      <c r="G121" s="163"/>
      <c r="H121" s="27"/>
      <c r="I121" s="41" t="s">
        <v>2368</v>
      </c>
      <c r="J121" s="27"/>
    </row>
    <row r="122" spans="1:10" ht="20.100000000000001" customHeight="1" x14ac:dyDescent="0.2">
      <c r="A122" s="163"/>
      <c r="B122" s="163"/>
      <c r="C122" s="163"/>
      <c r="D122" s="27" t="s">
        <v>2371</v>
      </c>
      <c r="E122" s="163" t="s">
        <v>2445</v>
      </c>
      <c r="F122" s="163"/>
      <c r="G122" s="163"/>
      <c r="H122" s="163"/>
      <c r="I122" s="98">
        <v>16.8</v>
      </c>
      <c r="J122" s="27" t="s">
        <v>15</v>
      </c>
    </row>
    <row r="123" spans="1:10" ht="20.100000000000001" customHeight="1" x14ac:dyDescent="0.2">
      <c r="A123" s="163"/>
      <c r="B123" s="163"/>
      <c r="C123" s="163"/>
      <c r="D123" s="27" t="s">
        <v>2425</v>
      </c>
      <c r="E123" s="163" t="s">
        <v>2446</v>
      </c>
      <c r="F123" s="163"/>
      <c r="G123" s="163"/>
      <c r="H123" s="163"/>
      <c r="I123" s="98">
        <v>62.5</v>
      </c>
      <c r="J123" s="27" t="s">
        <v>15</v>
      </c>
    </row>
    <row r="124" spans="1:10" ht="20.100000000000001" customHeight="1" x14ac:dyDescent="0.2">
      <c r="A124" s="163"/>
      <c r="B124" s="163"/>
      <c r="C124" s="163"/>
      <c r="D124" s="27" t="s">
        <v>2430</v>
      </c>
      <c r="E124" s="163" t="s">
        <v>1593</v>
      </c>
      <c r="F124" s="163"/>
      <c r="G124" s="163"/>
      <c r="H124" s="163"/>
      <c r="I124" s="98">
        <v>96.46</v>
      </c>
      <c r="J124" s="27" t="s">
        <v>15</v>
      </c>
    </row>
    <row r="125" spans="1:10" ht="39" customHeight="1" x14ac:dyDescent="0.2">
      <c r="A125" s="32" t="s">
        <v>106</v>
      </c>
      <c r="B125" s="32" t="s">
        <v>107</v>
      </c>
      <c r="C125" s="32" t="s">
        <v>18</v>
      </c>
      <c r="D125" s="32" t="s">
        <v>108</v>
      </c>
      <c r="E125" s="34" t="s">
        <v>89</v>
      </c>
      <c r="F125" s="33">
        <v>739.72</v>
      </c>
      <c r="G125" s="36">
        <v>12.9</v>
      </c>
      <c r="H125" s="36">
        <v>16.61</v>
      </c>
      <c r="I125" s="36">
        <v>12286.74</v>
      </c>
      <c r="J125" s="97">
        <v>1.0193270345465388E-3</v>
      </c>
    </row>
    <row r="126" spans="1:10" ht="20.100000000000001" customHeight="1" x14ac:dyDescent="0.2">
      <c r="A126" s="27" t="s">
        <v>2366</v>
      </c>
      <c r="B126" s="163"/>
      <c r="C126" s="163"/>
      <c r="D126" s="27" t="s">
        <v>5</v>
      </c>
      <c r="E126" s="163" t="s">
        <v>2367</v>
      </c>
      <c r="F126" s="163"/>
      <c r="G126" s="163"/>
      <c r="H126" s="27"/>
      <c r="I126" s="41" t="s">
        <v>2368</v>
      </c>
      <c r="J126" s="27"/>
    </row>
    <row r="127" spans="1:10" ht="20.100000000000001" customHeight="1" x14ac:dyDescent="0.2">
      <c r="A127" s="163"/>
      <c r="B127" s="163"/>
      <c r="C127" s="163"/>
      <c r="D127" s="27" t="s">
        <v>2371</v>
      </c>
      <c r="E127" s="163">
        <v>34</v>
      </c>
      <c r="F127" s="163"/>
      <c r="G127" s="163"/>
      <c r="H127" s="163"/>
      <c r="I127" s="98">
        <v>34</v>
      </c>
      <c r="J127" s="27" t="s">
        <v>15</v>
      </c>
    </row>
    <row r="128" spans="1:10" ht="20.100000000000001" customHeight="1" x14ac:dyDescent="0.2">
      <c r="A128" s="163"/>
      <c r="B128" s="163"/>
      <c r="C128" s="163"/>
      <c r="D128" s="27" t="s">
        <v>2425</v>
      </c>
      <c r="E128" s="163" t="s">
        <v>2447</v>
      </c>
      <c r="F128" s="163"/>
      <c r="G128" s="163"/>
      <c r="H128" s="163"/>
      <c r="I128" s="98">
        <v>129.19999999999999</v>
      </c>
      <c r="J128" s="27" t="s">
        <v>15</v>
      </c>
    </row>
    <row r="129" spans="1:10" ht="20.100000000000001" customHeight="1" x14ac:dyDescent="0.2">
      <c r="A129" s="163"/>
      <c r="B129" s="163"/>
      <c r="C129" s="163"/>
      <c r="D129" s="27" t="s">
        <v>2430</v>
      </c>
      <c r="E129" s="163" t="s">
        <v>2448</v>
      </c>
      <c r="F129" s="163"/>
      <c r="G129" s="163"/>
      <c r="H129" s="163"/>
      <c r="I129" s="98">
        <v>576.52</v>
      </c>
      <c r="J129" s="27" t="s">
        <v>15</v>
      </c>
    </row>
    <row r="130" spans="1:10" ht="39" customHeight="1" x14ac:dyDescent="0.2">
      <c r="A130" s="32" t="s">
        <v>109</v>
      </c>
      <c r="B130" s="32" t="s">
        <v>110</v>
      </c>
      <c r="C130" s="32" t="s">
        <v>18</v>
      </c>
      <c r="D130" s="32" t="s">
        <v>111</v>
      </c>
      <c r="E130" s="34" t="s">
        <v>89</v>
      </c>
      <c r="F130" s="33">
        <v>50</v>
      </c>
      <c r="G130" s="36">
        <v>10.94</v>
      </c>
      <c r="H130" s="36">
        <v>14.09</v>
      </c>
      <c r="I130" s="36">
        <v>704.5</v>
      </c>
      <c r="J130" s="97">
        <v>5.8446414251301538E-5</v>
      </c>
    </row>
    <row r="131" spans="1:10" ht="20.100000000000001" customHeight="1" x14ac:dyDescent="0.2">
      <c r="A131" s="27" t="s">
        <v>2366</v>
      </c>
      <c r="B131" s="163"/>
      <c r="C131" s="163"/>
      <c r="D131" s="27" t="s">
        <v>5</v>
      </c>
      <c r="E131" s="163" t="s">
        <v>2367</v>
      </c>
      <c r="F131" s="163"/>
      <c r="G131" s="163"/>
      <c r="H131" s="27"/>
      <c r="I131" s="41" t="s">
        <v>2368</v>
      </c>
      <c r="J131" s="27"/>
    </row>
    <row r="132" spans="1:10" ht="20.100000000000001" customHeight="1" x14ac:dyDescent="0.2">
      <c r="A132" s="163"/>
      <c r="B132" s="163"/>
      <c r="C132" s="163"/>
      <c r="D132" s="27" t="s">
        <v>2425</v>
      </c>
      <c r="E132" s="163">
        <v>50</v>
      </c>
      <c r="F132" s="163"/>
      <c r="G132" s="163"/>
      <c r="H132" s="163"/>
      <c r="I132" s="98">
        <v>50</v>
      </c>
      <c r="J132" s="27" t="s">
        <v>15</v>
      </c>
    </row>
    <row r="133" spans="1:10" ht="39" customHeight="1" x14ac:dyDescent="0.2">
      <c r="A133" s="32" t="s">
        <v>112</v>
      </c>
      <c r="B133" s="32" t="s">
        <v>84</v>
      </c>
      <c r="C133" s="32" t="s">
        <v>18</v>
      </c>
      <c r="D133" s="32" t="s">
        <v>85</v>
      </c>
      <c r="E133" s="34" t="s">
        <v>37</v>
      </c>
      <c r="F133" s="33">
        <v>2.54</v>
      </c>
      <c r="G133" s="36">
        <v>760.3</v>
      </c>
      <c r="H133" s="36">
        <v>979.41</v>
      </c>
      <c r="I133" s="36">
        <v>2487.6999999999998</v>
      </c>
      <c r="J133" s="97">
        <v>2.0638345597297775E-4</v>
      </c>
    </row>
    <row r="134" spans="1:10" ht="20.100000000000001" customHeight="1" x14ac:dyDescent="0.2">
      <c r="A134" s="27" t="s">
        <v>2366</v>
      </c>
      <c r="B134" s="163"/>
      <c r="C134" s="163"/>
      <c r="D134" s="27" t="s">
        <v>5</v>
      </c>
      <c r="E134" s="163" t="s">
        <v>2367</v>
      </c>
      <c r="F134" s="163"/>
      <c r="G134" s="163"/>
      <c r="H134" s="27"/>
      <c r="I134" s="41" t="s">
        <v>2368</v>
      </c>
      <c r="J134" s="27"/>
    </row>
    <row r="135" spans="1:10" ht="20.100000000000001" customHeight="1" x14ac:dyDescent="0.2">
      <c r="A135" s="163"/>
      <c r="B135" s="163"/>
      <c r="C135" s="163"/>
      <c r="D135" s="27" t="s">
        <v>2371</v>
      </c>
      <c r="E135" s="163" t="s">
        <v>2439</v>
      </c>
      <c r="F135" s="163"/>
      <c r="G135" s="163"/>
      <c r="H135" s="163"/>
      <c r="I135" s="98">
        <v>0.75</v>
      </c>
      <c r="J135" s="27" t="s">
        <v>15</v>
      </c>
    </row>
    <row r="136" spans="1:10" ht="20.100000000000001" customHeight="1" x14ac:dyDescent="0.2">
      <c r="A136" s="163"/>
      <c r="B136" s="163"/>
      <c r="C136" s="163"/>
      <c r="D136" s="27" t="s">
        <v>2425</v>
      </c>
      <c r="E136" s="163" t="s">
        <v>2449</v>
      </c>
      <c r="F136" s="163"/>
      <c r="G136" s="163"/>
      <c r="H136" s="163"/>
      <c r="I136" s="98">
        <v>1.79</v>
      </c>
      <c r="J136" s="27" t="s">
        <v>15</v>
      </c>
    </row>
    <row r="137" spans="1:10" ht="39" customHeight="1" x14ac:dyDescent="0.2">
      <c r="A137" s="32" t="s">
        <v>113</v>
      </c>
      <c r="B137" s="32" t="s">
        <v>114</v>
      </c>
      <c r="C137" s="32" t="s">
        <v>18</v>
      </c>
      <c r="D137" s="32" t="s">
        <v>115</v>
      </c>
      <c r="E137" s="34" t="s">
        <v>20</v>
      </c>
      <c r="F137" s="33">
        <v>90.48</v>
      </c>
      <c r="G137" s="36">
        <v>240.47</v>
      </c>
      <c r="H137" s="36">
        <v>309.77</v>
      </c>
      <c r="I137" s="36">
        <v>28027.98</v>
      </c>
      <c r="J137" s="97">
        <v>2.3252447547298717E-3</v>
      </c>
    </row>
    <row r="138" spans="1:10" ht="20.100000000000001" customHeight="1" x14ac:dyDescent="0.2">
      <c r="A138" s="27" t="s">
        <v>2366</v>
      </c>
      <c r="B138" s="163"/>
      <c r="C138" s="163"/>
      <c r="D138" s="27" t="s">
        <v>5</v>
      </c>
      <c r="E138" s="163" t="s">
        <v>2367</v>
      </c>
      <c r="F138" s="163"/>
      <c r="G138" s="163"/>
      <c r="H138" s="27"/>
      <c r="I138" s="41" t="s">
        <v>2368</v>
      </c>
      <c r="J138" s="27"/>
    </row>
    <row r="139" spans="1:10" ht="20.100000000000001" customHeight="1" x14ac:dyDescent="0.2">
      <c r="A139" s="163"/>
      <c r="B139" s="163"/>
      <c r="C139" s="163"/>
      <c r="D139" s="27" t="s">
        <v>2430</v>
      </c>
      <c r="E139" s="163" t="s">
        <v>2450</v>
      </c>
      <c r="F139" s="163"/>
      <c r="G139" s="163"/>
      <c r="H139" s="163"/>
      <c r="I139" s="98">
        <v>90.48</v>
      </c>
      <c r="J139" s="27" t="s">
        <v>15</v>
      </c>
    </row>
    <row r="140" spans="1:10" ht="24" customHeight="1" x14ac:dyDescent="0.2">
      <c r="A140" s="92" t="s">
        <v>116</v>
      </c>
      <c r="B140" s="92" t="s">
        <v>13</v>
      </c>
      <c r="C140" s="92"/>
      <c r="D140" s="92" t="s">
        <v>117</v>
      </c>
      <c r="E140" s="93"/>
      <c r="F140" s="94">
        <v>1</v>
      </c>
      <c r="G140" s="94" t="s">
        <v>15</v>
      </c>
      <c r="H140" s="95">
        <v>20786.71</v>
      </c>
      <c r="I140" s="95">
        <v>20786.71</v>
      </c>
      <c r="J140" s="96">
        <v>1.7244977481641905E-3</v>
      </c>
    </row>
    <row r="141" spans="1:10" ht="39" customHeight="1" x14ac:dyDescent="0.2">
      <c r="A141" s="32" t="s">
        <v>118</v>
      </c>
      <c r="B141" s="32" t="s">
        <v>119</v>
      </c>
      <c r="C141" s="32" t="s">
        <v>18</v>
      </c>
      <c r="D141" s="32" t="s">
        <v>120</v>
      </c>
      <c r="E141" s="34" t="s">
        <v>20</v>
      </c>
      <c r="F141" s="33">
        <v>16.440000000000001</v>
      </c>
      <c r="G141" s="36">
        <v>191.2</v>
      </c>
      <c r="H141" s="36">
        <v>246.3</v>
      </c>
      <c r="I141" s="36">
        <v>4049.17</v>
      </c>
      <c r="J141" s="97">
        <v>3.3592543249672484E-4</v>
      </c>
    </row>
    <row r="142" spans="1:10" ht="20.100000000000001" customHeight="1" x14ac:dyDescent="0.2">
      <c r="A142" s="27" t="s">
        <v>2366</v>
      </c>
      <c r="B142" s="163"/>
      <c r="C142" s="163"/>
      <c r="D142" s="27" t="s">
        <v>5</v>
      </c>
      <c r="E142" s="163" t="s">
        <v>2367</v>
      </c>
      <c r="F142" s="163"/>
      <c r="G142" s="163"/>
      <c r="H142" s="27"/>
      <c r="I142" s="41" t="s">
        <v>2368</v>
      </c>
      <c r="J142" s="27"/>
    </row>
    <row r="143" spans="1:10" ht="20.100000000000001" customHeight="1" x14ac:dyDescent="0.2">
      <c r="A143" s="163"/>
      <c r="B143" s="163"/>
      <c r="C143" s="163"/>
      <c r="D143" s="27" t="s">
        <v>2371</v>
      </c>
      <c r="E143" s="163" t="s">
        <v>3305</v>
      </c>
      <c r="F143" s="163"/>
      <c r="G143" s="163"/>
      <c r="H143" s="163"/>
      <c r="I143" s="98">
        <v>2.1124999999999998</v>
      </c>
      <c r="J143" s="27" t="s">
        <v>15</v>
      </c>
    </row>
    <row r="144" spans="1:10" ht="20.100000000000001" customHeight="1" x14ac:dyDescent="0.2">
      <c r="A144" s="163"/>
      <c r="B144" s="163"/>
      <c r="C144" s="163"/>
      <c r="D144" s="27" t="s">
        <v>2425</v>
      </c>
      <c r="E144" s="163" t="s">
        <v>3306</v>
      </c>
      <c r="F144" s="163"/>
      <c r="G144" s="163"/>
      <c r="H144" s="163"/>
      <c r="I144" s="98">
        <v>14.327500000000001</v>
      </c>
      <c r="J144" s="27" t="s">
        <v>15</v>
      </c>
    </row>
    <row r="145" spans="1:10" ht="39" customHeight="1" x14ac:dyDescent="0.2">
      <c r="A145" s="32" t="s">
        <v>121</v>
      </c>
      <c r="B145" s="32" t="s">
        <v>104</v>
      </c>
      <c r="C145" s="32" t="s">
        <v>18</v>
      </c>
      <c r="D145" s="32" t="s">
        <v>105</v>
      </c>
      <c r="E145" s="34" t="s">
        <v>89</v>
      </c>
      <c r="F145" s="33">
        <v>171.2</v>
      </c>
      <c r="G145" s="36">
        <v>15.33</v>
      </c>
      <c r="H145" s="36">
        <v>19.739999999999998</v>
      </c>
      <c r="I145" s="36">
        <v>3379.48</v>
      </c>
      <c r="J145" s="97">
        <v>2.803669099133975E-4</v>
      </c>
    </row>
    <row r="146" spans="1:10" ht="20.100000000000001" customHeight="1" x14ac:dyDescent="0.2">
      <c r="A146" s="27" t="s">
        <v>2366</v>
      </c>
      <c r="B146" s="163"/>
      <c r="C146" s="163"/>
      <c r="D146" s="27" t="s">
        <v>5</v>
      </c>
      <c r="E146" s="163" t="s">
        <v>2367</v>
      </c>
      <c r="F146" s="163"/>
      <c r="G146" s="163"/>
      <c r="H146" s="27"/>
      <c r="I146" s="41" t="s">
        <v>2368</v>
      </c>
      <c r="J146" s="27"/>
    </row>
    <row r="147" spans="1:10" ht="20.100000000000001" customHeight="1" x14ac:dyDescent="0.2">
      <c r="A147" s="163"/>
      <c r="B147" s="163"/>
      <c r="C147" s="163"/>
      <c r="D147" s="27" t="s">
        <v>2371</v>
      </c>
      <c r="E147" s="163" t="s">
        <v>2451</v>
      </c>
      <c r="F147" s="163"/>
      <c r="G147" s="163"/>
      <c r="H147" s="163"/>
      <c r="I147" s="98">
        <v>14.2</v>
      </c>
      <c r="J147" s="27" t="s">
        <v>15</v>
      </c>
    </row>
    <row r="148" spans="1:10" ht="20.100000000000001" customHeight="1" x14ac:dyDescent="0.2">
      <c r="A148" s="163"/>
      <c r="B148" s="163"/>
      <c r="C148" s="163"/>
      <c r="D148" s="27" t="s">
        <v>2425</v>
      </c>
      <c r="E148" s="163" t="s">
        <v>2452</v>
      </c>
      <c r="F148" s="163"/>
      <c r="G148" s="163"/>
      <c r="H148" s="163"/>
      <c r="I148" s="98">
        <v>157</v>
      </c>
      <c r="J148" s="27" t="s">
        <v>15</v>
      </c>
    </row>
    <row r="149" spans="1:10" ht="39" customHeight="1" x14ac:dyDescent="0.2">
      <c r="A149" s="32" t="s">
        <v>122</v>
      </c>
      <c r="B149" s="32" t="s">
        <v>123</v>
      </c>
      <c r="C149" s="32" t="s">
        <v>18</v>
      </c>
      <c r="D149" s="32" t="s">
        <v>124</v>
      </c>
      <c r="E149" s="34" t="s">
        <v>89</v>
      </c>
      <c r="F149" s="33">
        <v>6.9</v>
      </c>
      <c r="G149" s="36">
        <v>12.23</v>
      </c>
      <c r="H149" s="36">
        <v>15.75</v>
      </c>
      <c r="I149" s="36">
        <v>108.67</v>
      </c>
      <c r="J149" s="97">
        <v>9.0154319896223397E-6</v>
      </c>
    </row>
    <row r="150" spans="1:10" ht="20.100000000000001" customHeight="1" x14ac:dyDescent="0.2">
      <c r="A150" s="27" t="s">
        <v>2366</v>
      </c>
      <c r="B150" s="163"/>
      <c r="C150" s="163"/>
      <c r="D150" s="27" t="s">
        <v>5</v>
      </c>
      <c r="E150" s="163" t="s">
        <v>2367</v>
      </c>
      <c r="F150" s="163"/>
      <c r="G150" s="163"/>
      <c r="H150" s="27"/>
      <c r="I150" s="41" t="s">
        <v>2368</v>
      </c>
      <c r="J150" s="27"/>
    </row>
    <row r="151" spans="1:10" ht="20.100000000000001" customHeight="1" x14ac:dyDescent="0.2">
      <c r="A151" s="163"/>
      <c r="B151" s="163"/>
      <c r="C151" s="163"/>
      <c r="D151" s="27" t="s">
        <v>2425</v>
      </c>
      <c r="E151" s="163" t="s">
        <v>1618</v>
      </c>
      <c r="F151" s="163"/>
      <c r="G151" s="163"/>
      <c r="H151" s="163"/>
      <c r="I151" s="98">
        <v>6.9</v>
      </c>
      <c r="J151" s="27" t="s">
        <v>15</v>
      </c>
    </row>
    <row r="152" spans="1:10" ht="39" customHeight="1" x14ac:dyDescent="0.2">
      <c r="A152" s="32" t="s">
        <v>125</v>
      </c>
      <c r="B152" s="32" t="s">
        <v>107</v>
      </c>
      <c r="C152" s="32" t="s">
        <v>18</v>
      </c>
      <c r="D152" s="32" t="s">
        <v>108</v>
      </c>
      <c r="E152" s="34" t="s">
        <v>89</v>
      </c>
      <c r="F152" s="33">
        <v>448.7</v>
      </c>
      <c r="G152" s="36">
        <v>12.9</v>
      </c>
      <c r="H152" s="36">
        <v>16.61</v>
      </c>
      <c r="I152" s="36">
        <v>7452.9</v>
      </c>
      <c r="J152" s="97">
        <v>6.183041600759762E-4</v>
      </c>
    </row>
    <row r="153" spans="1:10" ht="20.100000000000001" customHeight="1" x14ac:dyDescent="0.2">
      <c r="A153" s="27" t="s">
        <v>2366</v>
      </c>
      <c r="B153" s="163"/>
      <c r="C153" s="163"/>
      <c r="D153" s="27" t="s">
        <v>5</v>
      </c>
      <c r="E153" s="163" t="s">
        <v>2367</v>
      </c>
      <c r="F153" s="163"/>
      <c r="G153" s="163"/>
      <c r="H153" s="27"/>
      <c r="I153" s="41" t="s">
        <v>2368</v>
      </c>
      <c r="J153" s="27"/>
    </row>
    <row r="154" spans="1:10" ht="20.100000000000001" customHeight="1" x14ac:dyDescent="0.2">
      <c r="A154" s="163"/>
      <c r="B154" s="163"/>
      <c r="C154" s="163"/>
      <c r="D154" s="27" t="s">
        <v>2371</v>
      </c>
      <c r="E154" s="163" t="s">
        <v>2453</v>
      </c>
      <c r="F154" s="163"/>
      <c r="G154" s="163"/>
      <c r="H154" s="163"/>
      <c r="I154" s="98">
        <v>51.8</v>
      </c>
      <c r="J154" s="27" t="s">
        <v>15</v>
      </c>
    </row>
    <row r="155" spans="1:10" ht="20.100000000000001" customHeight="1" x14ac:dyDescent="0.2">
      <c r="A155" s="163"/>
      <c r="B155" s="163"/>
      <c r="C155" s="163"/>
      <c r="D155" s="27" t="s">
        <v>2425</v>
      </c>
      <c r="E155" s="163" t="s">
        <v>2454</v>
      </c>
      <c r="F155" s="163"/>
      <c r="G155" s="163"/>
      <c r="H155" s="163"/>
      <c r="I155" s="98">
        <v>396.9</v>
      </c>
      <c r="J155" s="27" t="s">
        <v>15</v>
      </c>
    </row>
    <row r="156" spans="1:10" ht="39" customHeight="1" x14ac:dyDescent="0.2">
      <c r="A156" s="32" t="s">
        <v>126</v>
      </c>
      <c r="B156" s="32" t="s">
        <v>110</v>
      </c>
      <c r="C156" s="32" t="s">
        <v>18</v>
      </c>
      <c r="D156" s="32" t="s">
        <v>111</v>
      </c>
      <c r="E156" s="34" t="s">
        <v>89</v>
      </c>
      <c r="F156" s="33">
        <v>37.799999999999997</v>
      </c>
      <c r="G156" s="36">
        <v>10.94</v>
      </c>
      <c r="H156" s="36">
        <v>14.09</v>
      </c>
      <c r="I156" s="36">
        <v>532.6</v>
      </c>
      <c r="J156" s="97">
        <v>4.41853232508775E-5</v>
      </c>
    </row>
    <row r="157" spans="1:10" ht="20.100000000000001" customHeight="1" x14ac:dyDescent="0.2">
      <c r="A157" s="27" t="s">
        <v>2366</v>
      </c>
      <c r="B157" s="163"/>
      <c r="C157" s="163"/>
      <c r="D157" s="27" t="s">
        <v>5</v>
      </c>
      <c r="E157" s="163" t="s">
        <v>2367</v>
      </c>
      <c r="F157" s="163"/>
      <c r="G157" s="163"/>
      <c r="H157" s="27"/>
      <c r="I157" s="41" t="s">
        <v>2368</v>
      </c>
      <c r="J157" s="27"/>
    </row>
    <row r="158" spans="1:10" ht="20.100000000000001" customHeight="1" x14ac:dyDescent="0.2">
      <c r="A158" s="163"/>
      <c r="B158" s="163"/>
      <c r="C158" s="163"/>
      <c r="D158" s="27" t="s">
        <v>2425</v>
      </c>
      <c r="E158" s="163" t="s">
        <v>2455</v>
      </c>
      <c r="F158" s="163"/>
      <c r="G158" s="163"/>
      <c r="H158" s="163"/>
      <c r="I158" s="98">
        <v>37.799999999999997</v>
      </c>
      <c r="J158" s="27" t="s">
        <v>15</v>
      </c>
    </row>
    <row r="159" spans="1:10" ht="20.100000000000001" customHeight="1" x14ac:dyDescent="0.2">
      <c r="A159" s="163"/>
      <c r="B159" s="163"/>
      <c r="C159" s="163"/>
      <c r="D159" s="27" t="s">
        <v>15</v>
      </c>
      <c r="E159" s="163" t="s">
        <v>15</v>
      </c>
      <c r="F159" s="163"/>
      <c r="G159" s="163"/>
      <c r="H159" s="163"/>
      <c r="I159" s="98">
        <v>0</v>
      </c>
      <c r="J159" s="27" t="s">
        <v>15</v>
      </c>
    </row>
    <row r="160" spans="1:10" ht="39" customHeight="1" x14ac:dyDescent="0.2">
      <c r="A160" s="32" t="s">
        <v>127</v>
      </c>
      <c r="B160" s="32" t="s">
        <v>128</v>
      </c>
      <c r="C160" s="32" t="s">
        <v>18</v>
      </c>
      <c r="D160" s="32" t="s">
        <v>129</v>
      </c>
      <c r="E160" s="34" t="s">
        <v>37</v>
      </c>
      <c r="F160" s="33">
        <v>6.06</v>
      </c>
      <c r="G160" s="36">
        <v>674.3</v>
      </c>
      <c r="H160" s="36">
        <v>868.63</v>
      </c>
      <c r="I160" s="36">
        <v>5263.89</v>
      </c>
      <c r="J160" s="97">
        <v>4.3670049043759211E-4</v>
      </c>
    </row>
    <row r="161" spans="1:10" ht="20.100000000000001" customHeight="1" x14ac:dyDescent="0.2">
      <c r="A161" s="27" t="s">
        <v>2366</v>
      </c>
      <c r="B161" s="163"/>
      <c r="C161" s="163"/>
      <c r="D161" s="27" t="s">
        <v>5</v>
      </c>
      <c r="E161" s="163" t="s">
        <v>2367</v>
      </c>
      <c r="F161" s="163"/>
      <c r="G161" s="163"/>
      <c r="H161" s="27"/>
      <c r="I161" s="41" t="s">
        <v>2368</v>
      </c>
      <c r="J161" s="27"/>
    </row>
    <row r="162" spans="1:10" ht="20.100000000000001" customHeight="1" x14ac:dyDescent="0.2">
      <c r="A162" s="163"/>
      <c r="B162" s="163"/>
      <c r="C162" s="163"/>
      <c r="D162" s="27" t="s">
        <v>2371</v>
      </c>
      <c r="E162" s="163" t="s">
        <v>2439</v>
      </c>
      <c r="F162" s="163"/>
      <c r="G162" s="163"/>
      <c r="H162" s="163"/>
      <c r="I162" s="98">
        <v>0.75</v>
      </c>
      <c r="J162" s="27" t="s">
        <v>15</v>
      </c>
    </row>
    <row r="163" spans="1:10" ht="20.100000000000001" customHeight="1" x14ac:dyDescent="0.2">
      <c r="A163" s="163"/>
      <c r="B163" s="163"/>
      <c r="C163" s="163"/>
      <c r="D163" s="27" t="s">
        <v>2425</v>
      </c>
      <c r="E163" s="163" t="s">
        <v>2456</v>
      </c>
      <c r="F163" s="163"/>
      <c r="G163" s="163"/>
      <c r="H163" s="163"/>
      <c r="I163" s="98">
        <v>5.31</v>
      </c>
      <c r="J163" s="27" t="s">
        <v>15</v>
      </c>
    </row>
    <row r="164" spans="1:10" ht="24" customHeight="1" x14ac:dyDescent="0.2">
      <c r="A164" s="92" t="s">
        <v>130</v>
      </c>
      <c r="B164" s="92" t="s">
        <v>13</v>
      </c>
      <c r="C164" s="92"/>
      <c r="D164" s="92" t="s">
        <v>131</v>
      </c>
      <c r="E164" s="93"/>
      <c r="F164" s="94">
        <v>1</v>
      </c>
      <c r="G164" s="94" t="s">
        <v>15</v>
      </c>
      <c r="H164" s="95">
        <v>960.26</v>
      </c>
      <c r="I164" s="95">
        <v>960.26</v>
      </c>
      <c r="J164" s="96">
        <v>7.9664661105684616E-5</v>
      </c>
    </row>
    <row r="165" spans="1:10" ht="26.1" customHeight="1" x14ac:dyDescent="0.2">
      <c r="A165" s="32" t="s">
        <v>132</v>
      </c>
      <c r="B165" s="32" t="s">
        <v>133</v>
      </c>
      <c r="C165" s="32" t="s">
        <v>18</v>
      </c>
      <c r="D165" s="32" t="s">
        <v>134</v>
      </c>
      <c r="E165" s="34" t="s">
        <v>29</v>
      </c>
      <c r="F165" s="33">
        <v>18.52</v>
      </c>
      <c r="G165" s="36">
        <v>40.25</v>
      </c>
      <c r="H165" s="36">
        <v>51.85</v>
      </c>
      <c r="I165" s="36">
        <v>960.26</v>
      </c>
      <c r="J165" s="97">
        <v>7.9664661105684616E-5</v>
      </c>
    </row>
    <row r="166" spans="1:10" ht="20.100000000000001" customHeight="1" x14ac:dyDescent="0.2">
      <c r="A166" s="27" t="s">
        <v>2366</v>
      </c>
      <c r="B166" s="163"/>
      <c r="C166" s="163"/>
      <c r="D166" s="27" t="s">
        <v>5</v>
      </c>
      <c r="E166" s="163" t="s">
        <v>2367</v>
      </c>
      <c r="F166" s="163"/>
      <c r="G166" s="163"/>
      <c r="H166" s="27"/>
      <c r="I166" s="41" t="s">
        <v>2368</v>
      </c>
      <c r="J166" s="27"/>
    </row>
    <row r="167" spans="1:10" ht="20.100000000000001" customHeight="1" x14ac:dyDescent="0.2">
      <c r="A167" s="163"/>
      <c r="B167" s="163"/>
      <c r="C167" s="163"/>
      <c r="D167" s="27" t="s">
        <v>2371</v>
      </c>
      <c r="E167" s="163" t="s">
        <v>2457</v>
      </c>
      <c r="F167" s="163"/>
      <c r="G167" s="163"/>
      <c r="H167" s="163"/>
      <c r="I167" s="98">
        <v>16</v>
      </c>
      <c r="J167" s="27" t="s">
        <v>15</v>
      </c>
    </row>
    <row r="168" spans="1:10" ht="20.100000000000001" customHeight="1" x14ac:dyDescent="0.2">
      <c r="A168" s="163"/>
      <c r="B168" s="163"/>
      <c r="C168" s="163"/>
      <c r="D168" s="27" t="s">
        <v>2373</v>
      </c>
      <c r="E168" s="163" t="s">
        <v>2458</v>
      </c>
      <c r="F168" s="163"/>
      <c r="G168" s="163"/>
      <c r="H168" s="163"/>
      <c r="I168" s="98">
        <v>2.52</v>
      </c>
      <c r="J168" s="27" t="s">
        <v>15</v>
      </c>
    </row>
    <row r="169" spans="1:10" ht="24" customHeight="1" x14ac:dyDescent="0.2">
      <c r="A169" s="92" t="s">
        <v>135</v>
      </c>
      <c r="B169" s="92" t="s">
        <v>13</v>
      </c>
      <c r="C169" s="92"/>
      <c r="D169" s="92" t="s">
        <v>136</v>
      </c>
      <c r="E169" s="93"/>
      <c r="F169" s="94">
        <v>1</v>
      </c>
      <c r="G169" s="94" t="s">
        <v>15</v>
      </c>
      <c r="H169" s="95">
        <v>762.19</v>
      </c>
      <c r="I169" s="95">
        <v>762.19</v>
      </c>
      <c r="J169" s="96">
        <v>6.3232466257203006E-5</v>
      </c>
    </row>
    <row r="170" spans="1:10" ht="26.1" customHeight="1" x14ac:dyDescent="0.2">
      <c r="A170" s="32" t="s">
        <v>137</v>
      </c>
      <c r="B170" s="32" t="s">
        <v>133</v>
      </c>
      <c r="C170" s="32" t="s">
        <v>18</v>
      </c>
      <c r="D170" s="32" t="s">
        <v>134</v>
      </c>
      <c r="E170" s="34" t="s">
        <v>29</v>
      </c>
      <c r="F170" s="33">
        <v>14.7</v>
      </c>
      <c r="G170" s="36">
        <v>40.25</v>
      </c>
      <c r="H170" s="36">
        <v>51.85</v>
      </c>
      <c r="I170" s="36">
        <v>762.19</v>
      </c>
      <c r="J170" s="97">
        <v>6.3232466257203006E-5</v>
      </c>
    </row>
    <row r="171" spans="1:10" ht="20.100000000000001" customHeight="1" x14ac:dyDescent="0.2">
      <c r="A171" s="27" t="s">
        <v>2366</v>
      </c>
      <c r="B171" s="163"/>
      <c r="C171" s="163"/>
      <c r="D171" s="27" t="s">
        <v>5</v>
      </c>
      <c r="E171" s="163" t="s">
        <v>2367</v>
      </c>
      <c r="F171" s="163"/>
      <c r="G171" s="163"/>
      <c r="H171" s="27"/>
      <c r="I171" s="41" t="s">
        <v>2368</v>
      </c>
      <c r="J171" s="27"/>
    </row>
    <row r="172" spans="1:10" ht="20.100000000000001" customHeight="1" x14ac:dyDescent="0.2">
      <c r="A172" s="163"/>
      <c r="B172" s="163"/>
      <c r="C172" s="163"/>
      <c r="D172" s="27" t="s">
        <v>2371</v>
      </c>
      <c r="E172" s="163" t="s">
        <v>2459</v>
      </c>
      <c r="F172" s="163"/>
      <c r="G172" s="163"/>
      <c r="H172" s="163"/>
      <c r="I172" s="98">
        <v>14.7</v>
      </c>
      <c r="J172" s="27" t="s">
        <v>15</v>
      </c>
    </row>
    <row r="173" spans="1:10" ht="24" customHeight="1" x14ac:dyDescent="0.2">
      <c r="A173" s="92" t="s">
        <v>138</v>
      </c>
      <c r="B173" s="92" t="s">
        <v>13</v>
      </c>
      <c r="C173" s="92"/>
      <c r="D173" s="92" t="s">
        <v>139</v>
      </c>
      <c r="E173" s="93"/>
      <c r="F173" s="94">
        <v>1</v>
      </c>
      <c r="G173" s="94" t="s">
        <v>15</v>
      </c>
      <c r="H173" s="95">
        <v>28391.18</v>
      </c>
      <c r="I173" s="95">
        <v>28391.18</v>
      </c>
      <c r="J173" s="96">
        <v>2.3553763908634026E-3</v>
      </c>
    </row>
    <row r="174" spans="1:10" ht="51.95" customHeight="1" x14ac:dyDescent="0.2">
      <c r="A174" s="32" t="s">
        <v>140</v>
      </c>
      <c r="B174" s="32" t="s">
        <v>141</v>
      </c>
      <c r="C174" s="32" t="s">
        <v>18</v>
      </c>
      <c r="D174" s="32" t="s">
        <v>142</v>
      </c>
      <c r="E174" s="34" t="s">
        <v>20</v>
      </c>
      <c r="F174" s="33">
        <v>60.46</v>
      </c>
      <c r="G174" s="36">
        <v>221.21</v>
      </c>
      <c r="H174" s="36">
        <v>284.95999999999998</v>
      </c>
      <c r="I174" s="36">
        <v>17230.099999999999</v>
      </c>
      <c r="J174" s="97">
        <v>1.4294358583269704E-3</v>
      </c>
    </row>
    <row r="175" spans="1:10" ht="20.100000000000001" customHeight="1" x14ac:dyDescent="0.2">
      <c r="A175" s="27" t="s">
        <v>2366</v>
      </c>
      <c r="B175" s="163"/>
      <c r="C175" s="163"/>
      <c r="D175" s="27" t="s">
        <v>5</v>
      </c>
      <c r="E175" s="163" t="s">
        <v>2367</v>
      </c>
      <c r="F175" s="163"/>
      <c r="G175" s="163"/>
      <c r="H175" s="27"/>
      <c r="I175" s="41" t="s">
        <v>2368</v>
      </c>
      <c r="J175" s="27"/>
    </row>
    <row r="176" spans="1:10" ht="20.100000000000001" customHeight="1" x14ac:dyDescent="0.2">
      <c r="A176" s="163"/>
      <c r="B176" s="163"/>
      <c r="C176" s="163"/>
      <c r="D176" s="27" t="s">
        <v>2425</v>
      </c>
      <c r="E176" s="163" t="s">
        <v>2460</v>
      </c>
      <c r="F176" s="163"/>
      <c r="G176" s="163"/>
      <c r="H176" s="163"/>
      <c r="I176" s="98">
        <v>60.465000000000003</v>
      </c>
      <c r="J176" s="27" t="s">
        <v>15</v>
      </c>
    </row>
    <row r="177" spans="1:10" ht="39" customHeight="1" x14ac:dyDescent="0.2">
      <c r="A177" s="32" t="s">
        <v>143</v>
      </c>
      <c r="B177" s="32" t="s">
        <v>144</v>
      </c>
      <c r="C177" s="32" t="s">
        <v>18</v>
      </c>
      <c r="D177" s="32" t="s">
        <v>145</v>
      </c>
      <c r="E177" s="34" t="s">
        <v>89</v>
      </c>
      <c r="F177" s="33">
        <v>31.1</v>
      </c>
      <c r="G177" s="36">
        <v>14.88</v>
      </c>
      <c r="H177" s="36">
        <v>19.16</v>
      </c>
      <c r="I177" s="36">
        <v>595.87</v>
      </c>
      <c r="J177" s="97">
        <v>4.9434300723808439E-5</v>
      </c>
    </row>
    <row r="178" spans="1:10" ht="20.100000000000001" customHeight="1" x14ac:dyDescent="0.2">
      <c r="A178" s="27" t="s">
        <v>2366</v>
      </c>
      <c r="B178" s="163"/>
      <c r="C178" s="163"/>
      <c r="D178" s="27" t="s">
        <v>5</v>
      </c>
      <c r="E178" s="163" t="s">
        <v>2367</v>
      </c>
      <c r="F178" s="163"/>
      <c r="G178" s="163"/>
      <c r="H178" s="27"/>
      <c r="I178" s="41" t="s">
        <v>2368</v>
      </c>
      <c r="J178" s="27"/>
    </row>
    <row r="179" spans="1:10" ht="20.100000000000001" customHeight="1" x14ac:dyDescent="0.2">
      <c r="A179" s="163"/>
      <c r="B179" s="163"/>
      <c r="C179" s="163"/>
      <c r="D179" s="27" t="s">
        <v>2425</v>
      </c>
      <c r="E179" s="163" t="s">
        <v>2461</v>
      </c>
      <c r="F179" s="163"/>
      <c r="G179" s="163"/>
      <c r="H179" s="163"/>
      <c r="I179" s="98">
        <v>24.4</v>
      </c>
      <c r="J179" s="27" t="s">
        <v>15</v>
      </c>
    </row>
    <row r="180" spans="1:10" ht="20.100000000000001" customHeight="1" x14ac:dyDescent="0.2">
      <c r="A180" s="163"/>
      <c r="B180" s="163"/>
      <c r="C180" s="163"/>
      <c r="D180" s="27" t="s">
        <v>2371</v>
      </c>
      <c r="E180" s="163" t="s">
        <v>2462</v>
      </c>
      <c r="F180" s="163"/>
      <c r="G180" s="163"/>
      <c r="H180" s="163"/>
      <c r="I180" s="98">
        <v>6.7</v>
      </c>
      <c r="J180" s="27" t="s">
        <v>15</v>
      </c>
    </row>
    <row r="181" spans="1:10" ht="39" customHeight="1" x14ac:dyDescent="0.2">
      <c r="A181" s="32" t="s">
        <v>146</v>
      </c>
      <c r="B181" s="32" t="s">
        <v>147</v>
      </c>
      <c r="C181" s="32" t="s">
        <v>18</v>
      </c>
      <c r="D181" s="32" t="s">
        <v>148</v>
      </c>
      <c r="E181" s="34" t="s">
        <v>89</v>
      </c>
      <c r="F181" s="33">
        <v>93</v>
      </c>
      <c r="G181" s="36">
        <v>14.45</v>
      </c>
      <c r="H181" s="36">
        <v>18.61</v>
      </c>
      <c r="I181" s="36">
        <v>1730.73</v>
      </c>
      <c r="J181" s="97">
        <v>1.4358404902364104E-4</v>
      </c>
    </row>
    <row r="182" spans="1:10" ht="20.100000000000001" customHeight="1" x14ac:dyDescent="0.2">
      <c r="A182" s="27" t="s">
        <v>2366</v>
      </c>
      <c r="B182" s="163"/>
      <c r="C182" s="163"/>
      <c r="D182" s="27" t="s">
        <v>5</v>
      </c>
      <c r="E182" s="163" t="s">
        <v>2367</v>
      </c>
      <c r="F182" s="163"/>
      <c r="G182" s="163"/>
      <c r="H182" s="27"/>
      <c r="I182" s="41" t="s">
        <v>2368</v>
      </c>
      <c r="J182" s="27"/>
    </row>
    <row r="183" spans="1:10" ht="20.100000000000001" customHeight="1" x14ac:dyDescent="0.2">
      <c r="A183" s="163"/>
      <c r="B183" s="163"/>
      <c r="C183" s="163"/>
      <c r="D183" s="27" t="s">
        <v>2425</v>
      </c>
      <c r="E183" s="163">
        <v>93</v>
      </c>
      <c r="F183" s="163"/>
      <c r="G183" s="163"/>
      <c r="H183" s="163"/>
      <c r="I183" s="98">
        <v>93</v>
      </c>
      <c r="J183" s="27" t="s">
        <v>15</v>
      </c>
    </row>
    <row r="184" spans="1:10" ht="39" customHeight="1" x14ac:dyDescent="0.2">
      <c r="A184" s="32" t="s">
        <v>149</v>
      </c>
      <c r="B184" s="32" t="s">
        <v>150</v>
      </c>
      <c r="C184" s="32" t="s">
        <v>18</v>
      </c>
      <c r="D184" s="32" t="s">
        <v>151</v>
      </c>
      <c r="E184" s="34" t="s">
        <v>89</v>
      </c>
      <c r="F184" s="33">
        <v>26.1</v>
      </c>
      <c r="G184" s="36">
        <v>13.85</v>
      </c>
      <c r="H184" s="36">
        <v>17.84</v>
      </c>
      <c r="I184" s="36">
        <v>465.62</v>
      </c>
      <c r="J184" s="97">
        <v>3.8628558415459222E-5</v>
      </c>
    </row>
    <row r="185" spans="1:10" ht="20.100000000000001" customHeight="1" x14ac:dyDescent="0.2">
      <c r="A185" s="27" t="s">
        <v>2366</v>
      </c>
      <c r="B185" s="163"/>
      <c r="C185" s="163"/>
      <c r="D185" s="27" t="s">
        <v>5</v>
      </c>
      <c r="E185" s="163" t="s">
        <v>2367</v>
      </c>
      <c r="F185" s="163"/>
      <c r="G185" s="163"/>
      <c r="H185" s="27"/>
      <c r="I185" s="41" t="s">
        <v>2368</v>
      </c>
      <c r="J185" s="27"/>
    </row>
    <row r="186" spans="1:10" ht="20.100000000000001" customHeight="1" x14ac:dyDescent="0.2">
      <c r="A186" s="163"/>
      <c r="B186" s="163"/>
      <c r="C186" s="163"/>
      <c r="D186" s="27" t="s">
        <v>2425</v>
      </c>
      <c r="E186" s="163" t="s">
        <v>2463</v>
      </c>
      <c r="F186" s="163"/>
      <c r="G186" s="163"/>
      <c r="H186" s="163"/>
      <c r="I186" s="98">
        <v>26.1</v>
      </c>
      <c r="J186" s="27" t="s">
        <v>15</v>
      </c>
    </row>
    <row r="187" spans="1:10" ht="39" customHeight="1" x14ac:dyDescent="0.2">
      <c r="A187" s="32" t="s">
        <v>152</v>
      </c>
      <c r="B187" s="32" t="s">
        <v>128</v>
      </c>
      <c r="C187" s="32" t="s">
        <v>18</v>
      </c>
      <c r="D187" s="32" t="s">
        <v>129</v>
      </c>
      <c r="E187" s="34" t="s">
        <v>37</v>
      </c>
      <c r="F187" s="33">
        <v>0.9</v>
      </c>
      <c r="G187" s="36">
        <v>674.3</v>
      </c>
      <c r="H187" s="36">
        <v>868.63</v>
      </c>
      <c r="I187" s="36">
        <v>781.76</v>
      </c>
      <c r="J187" s="97">
        <v>6.4856023853935405E-5</v>
      </c>
    </row>
    <row r="188" spans="1:10" ht="20.100000000000001" customHeight="1" x14ac:dyDescent="0.2">
      <c r="A188" s="27" t="s">
        <v>2366</v>
      </c>
      <c r="B188" s="163"/>
      <c r="C188" s="163"/>
      <c r="D188" s="27" t="s">
        <v>5</v>
      </c>
      <c r="E188" s="163" t="s">
        <v>2367</v>
      </c>
      <c r="F188" s="163"/>
      <c r="G188" s="163"/>
      <c r="H188" s="27"/>
      <c r="I188" s="41" t="s">
        <v>2368</v>
      </c>
      <c r="J188" s="27"/>
    </row>
    <row r="189" spans="1:10" ht="20.100000000000001" customHeight="1" x14ac:dyDescent="0.2">
      <c r="A189" s="163"/>
      <c r="B189" s="163"/>
      <c r="C189" s="163"/>
      <c r="D189" s="27" t="s">
        <v>2464</v>
      </c>
      <c r="E189" s="163" t="s">
        <v>2465</v>
      </c>
      <c r="F189" s="163"/>
      <c r="G189" s="163"/>
      <c r="H189" s="163"/>
      <c r="I189" s="98">
        <v>0.9</v>
      </c>
      <c r="J189" s="27" t="s">
        <v>15</v>
      </c>
    </row>
    <row r="190" spans="1:10" ht="51.95" customHeight="1" x14ac:dyDescent="0.2">
      <c r="A190" s="32" t="s">
        <v>153</v>
      </c>
      <c r="B190" s="32" t="s">
        <v>154</v>
      </c>
      <c r="C190" s="32" t="s">
        <v>23</v>
      </c>
      <c r="D190" s="32" t="s">
        <v>155</v>
      </c>
      <c r="E190" s="34" t="s">
        <v>20</v>
      </c>
      <c r="F190" s="33">
        <v>17.489999999999998</v>
      </c>
      <c r="G190" s="36">
        <v>220.62</v>
      </c>
      <c r="H190" s="36">
        <v>284.2</v>
      </c>
      <c r="I190" s="36">
        <v>4970.6499999999996</v>
      </c>
      <c r="J190" s="97">
        <v>4.1237284456810787E-4</v>
      </c>
    </row>
    <row r="191" spans="1:10" ht="20.100000000000001" customHeight="1" x14ac:dyDescent="0.2">
      <c r="A191" s="27" t="s">
        <v>2366</v>
      </c>
      <c r="B191" s="163"/>
      <c r="C191" s="163"/>
      <c r="D191" s="27" t="s">
        <v>5</v>
      </c>
      <c r="E191" s="163" t="s">
        <v>2367</v>
      </c>
      <c r="F191" s="163"/>
      <c r="G191" s="163"/>
      <c r="H191" s="27"/>
      <c r="I191" s="41" t="s">
        <v>2368</v>
      </c>
      <c r="J191" s="27"/>
    </row>
    <row r="192" spans="1:10" ht="20.100000000000001" customHeight="1" x14ac:dyDescent="0.2">
      <c r="A192" s="163"/>
      <c r="B192" s="163"/>
      <c r="C192" s="163"/>
      <c r="D192" s="27" t="s">
        <v>2371</v>
      </c>
      <c r="E192" s="163" t="s">
        <v>2466</v>
      </c>
      <c r="F192" s="163"/>
      <c r="G192" s="163"/>
      <c r="H192" s="163"/>
      <c r="I192" s="98">
        <v>17.489999999999998</v>
      </c>
      <c r="J192" s="27" t="s">
        <v>15</v>
      </c>
    </row>
    <row r="193" spans="1:10" ht="51.95" customHeight="1" x14ac:dyDescent="0.2">
      <c r="A193" s="32" t="s">
        <v>156</v>
      </c>
      <c r="B193" s="32" t="s">
        <v>157</v>
      </c>
      <c r="C193" s="32" t="s">
        <v>18</v>
      </c>
      <c r="D193" s="32" t="s">
        <v>158</v>
      </c>
      <c r="E193" s="34" t="s">
        <v>20</v>
      </c>
      <c r="F193" s="33">
        <v>24.85</v>
      </c>
      <c r="G193" s="36">
        <v>81.739999999999995</v>
      </c>
      <c r="H193" s="36">
        <v>105.29</v>
      </c>
      <c r="I193" s="36">
        <v>2616.4499999999998</v>
      </c>
      <c r="J193" s="97">
        <v>2.1706475595148036E-4</v>
      </c>
    </row>
    <row r="194" spans="1:10" ht="20.100000000000001" customHeight="1" x14ac:dyDescent="0.2">
      <c r="A194" s="27" t="s">
        <v>2366</v>
      </c>
      <c r="B194" s="163"/>
      <c r="C194" s="163"/>
      <c r="D194" s="27" t="s">
        <v>5</v>
      </c>
      <c r="E194" s="163" t="s">
        <v>2367</v>
      </c>
      <c r="F194" s="163"/>
      <c r="G194" s="163"/>
      <c r="H194" s="27"/>
      <c r="I194" s="41" t="s">
        <v>2368</v>
      </c>
      <c r="J194" s="27"/>
    </row>
    <row r="195" spans="1:10" ht="20.100000000000001" customHeight="1" x14ac:dyDescent="0.2">
      <c r="A195" s="163"/>
      <c r="B195" s="163"/>
      <c r="C195" s="163"/>
      <c r="D195" s="27" t="s">
        <v>2425</v>
      </c>
      <c r="E195" s="163" t="s">
        <v>1604</v>
      </c>
      <c r="F195" s="163"/>
      <c r="G195" s="163"/>
      <c r="H195" s="163"/>
      <c r="I195" s="98">
        <v>24.85</v>
      </c>
      <c r="J195" s="27" t="s">
        <v>15</v>
      </c>
    </row>
    <row r="196" spans="1:10" ht="24" customHeight="1" x14ac:dyDescent="0.2">
      <c r="A196" s="92" t="s">
        <v>159</v>
      </c>
      <c r="B196" s="92" t="s">
        <v>13</v>
      </c>
      <c r="C196" s="92"/>
      <c r="D196" s="92" t="s">
        <v>160</v>
      </c>
      <c r="E196" s="93"/>
      <c r="F196" s="94">
        <v>1</v>
      </c>
      <c r="G196" s="94" t="s">
        <v>15</v>
      </c>
      <c r="H196" s="95">
        <v>525221.9</v>
      </c>
      <c r="I196" s="95">
        <v>525221.9</v>
      </c>
      <c r="J196" s="96">
        <v>4.3573224614983211E-2</v>
      </c>
    </row>
    <row r="197" spans="1:10" ht="26.1" customHeight="1" x14ac:dyDescent="0.2">
      <c r="A197" s="32" t="s">
        <v>161</v>
      </c>
      <c r="B197" s="32" t="s">
        <v>162</v>
      </c>
      <c r="C197" s="32" t="s">
        <v>23</v>
      </c>
      <c r="D197" s="32" t="s">
        <v>163</v>
      </c>
      <c r="E197" s="34" t="s">
        <v>20</v>
      </c>
      <c r="F197" s="33">
        <v>170.32</v>
      </c>
      <c r="G197" s="36">
        <v>715.31</v>
      </c>
      <c r="H197" s="36">
        <v>921.46</v>
      </c>
      <c r="I197" s="36">
        <v>156948.96</v>
      </c>
      <c r="J197" s="97">
        <v>1.302072949960391E-2</v>
      </c>
    </row>
    <row r="198" spans="1:10" ht="20.100000000000001" customHeight="1" x14ac:dyDescent="0.2">
      <c r="A198" s="27" t="s">
        <v>2366</v>
      </c>
      <c r="B198" s="163"/>
      <c r="C198" s="163"/>
      <c r="D198" s="27" t="s">
        <v>5</v>
      </c>
      <c r="E198" s="163" t="s">
        <v>2367</v>
      </c>
      <c r="F198" s="163"/>
      <c r="G198" s="163"/>
      <c r="H198" s="27"/>
      <c r="I198" s="41" t="s">
        <v>2368</v>
      </c>
      <c r="J198" s="27"/>
    </row>
    <row r="199" spans="1:10" ht="20.100000000000001" customHeight="1" x14ac:dyDescent="0.2">
      <c r="A199" s="163"/>
      <c r="B199" s="163"/>
      <c r="C199" s="163"/>
      <c r="D199" s="27" t="s">
        <v>2375</v>
      </c>
      <c r="E199" s="163" t="s">
        <v>2467</v>
      </c>
      <c r="F199" s="163"/>
      <c r="G199" s="163"/>
      <c r="H199" s="163"/>
      <c r="I199" s="98">
        <v>47.926400000000001</v>
      </c>
      <c r="J199" s="27" t="s">
        <v>15</v>
      </c>
    </row>
    <row r="200" spans="1:10" ht="20.100000000000001" customHeight="1" x14ac:dyDescent="0.2">
      <c r="A200" s="163"/>
      <c r="B200" s="163"/>
      <c r="C200" s="163"/>
      <c r="D200" s="27" t="s">
        <v>15</v>
      </c>
      <c r="E200" s="163" t="s">
        <v>2468</v>
      </c>
      <c r="F200" s="163"/>
      <c r="G200" s="163"/>
      <c r="H200" s="163"/>
      <c r="I200" s="98">
        <v>122.4</v>
      </c>
      <c r="J200" s="27" t="s">
        <v>15</v>
      </c>
    </row>
    <row r="201" spans="1:10" ht="26.1" customHeight="1" x14ac:dyDescent="0.2">
      <c r="A201" s="32" t="s">
        <v>164</v>
      </c>
      <c r="B201" s="32" t="s">
        <v>165</v>
      </c>
      <c r="C201" s="32" t="s">
        <v>18</v>
      </c>
      <c r="D201" s="32" t="s">
        <v>166</v>
      </c>
      <c r="E201" s="34" t="s">
        <v>20</v>
      </c>
      <c r="F201" s="33">
        <v>792.9</v>
      </c>
      <c r="G201" s="36">
        <v>65.760000000000005</v>
      </c>
      <c r="H201" s="36">
        <v>84.71</v>
      </c>
      <c r="I201" s="36">
        <v>67166.55</v>
      </c>
      <c r="J201" s="97">
        <v>5.5722413131735378E-3</v>
      </c>
    </row>
    <row r="202" spans="1:10" ht="20.100000000000001" customHeight="1" x14ac:dyDescent="0.2">
      <c r="A202" s="27" t="s">
        <v>2366</v>
      </c>
      <c r="B202" s="163"/>
      <c r="C202" s="163"/>
      <c r="D202" s="27" t="s">
        <v>5</v>
      </c>
      <c r="E202" s="163" t="s">
        <v>2367</v>
      </c>
      <c r="F202" s="163"/>
      <c r="G202" s="163"/>
      <c r="H202" s="27"/>
      <c r="I202" s="41" t="s">
        <v>2368</v>
      </c>
      <c r="J202" s="27"/>
    </row>
    <row r="203" spans="1:10" ht="20.100000000000001" customHeight="1" x14ac:dyDescent="0.2">
      <c r="A203" s="163"/>
      <c r="B203" s="163"/>
      <c r="C203" s="163"/>
      <c r="D203" s="27" t="s">
        <v>2375</v>
      </c>
      <c r="E203" s="163" t="s">
        <v>2469</v>
      </c>
      <c r="F203" s="163"/>
      <c r="G203" s="163"/>
      <c r="H203" s="163"/>
      <c r="I203" s="98">
        <v>792.9</v>
      </c>
      <c r="J203" s="27" t="s">
        <v>15</v>
      </c>
    </row>
    <row r="204" spans="1:10" ht="24" customHeight="1" x14ac:dyDescent="0.2">
      <c r="A204" s="32" t="s">
        <v>167</v>
      </c>
      <c r="B204" s="32" t="s">
        <v>168</v>
      </c>
      <c r="C204" s="32" t="s">
        <v>23</v>
      </c>
      <c r="D204" s="32" t="s">
        <v>169</v>
      </c>
      <c r="E204" s="34" t="s">
        <v>29</v>
      </c>
      <c r="F204" s="33">
        <v>45</v>
      </c>
      <c r="G204" s="36">
        <v>139.79</v>
      </c>
      <c r="H204" s="36">
        <v>180.07</v>
      </c>
      <c r="I204" s="36">
        <v>8103.15</v>
      </c>
      <c r="J204" s="97">
        <v>6.7224991006449119E-4</v>
      </c>
    </row>
    <row r="205" spans="1:10" ht="20.100000000000001" customHeight="1" x14ac:dyDescent="0.2">
      <c r="A205" s="27" t="s">
        <v>2366</v>
      </c>
      <c r="B205" s="163"/>
      <c r="C205" s="163"/>
      <c r="D205" s="27" t="s">
        <v>5</v>
      </c>
      <c r="E205" s="163" t="s">
        <v>2367</v>
      </c>
      <c r="F205" s="163"/>
      <c r="G205" s="163"/>
      <c r="H205" s="27"/>
      <c r="I205" s="41" t="s">
        <v>2368</v>
      </c>
      <c r="J205" s="27"/>
    </row>
    <row r="206" spans="1:10" ht="20.100000000000001" customHeight="1" x14ac:dyDescent="0.2">
      <c r="A206" s="163"/>
      <c r="B206" s="163"/>
      <c r="C206" s="163"/>
      <c r="D206" s="27" t="s">
        <v>15</v>
      </c>
      <c r="E206" s="163">
        <v>45</v>
      </c>
      <c r="F206" s="163"/>
      <c r="G206" s="163"/>
      <c r="H206" s="163"/>
      <c r="I206" s="98">
        <v>45</v>
      </c>
      <c r="J206" s="27" t="s">
        <v>15</v>
      </c>
    </row>
    <row r="207" spans="1:10" ht="26.1" customHeight="1" x14ac:dyDescent="0.2">
      <c r="A207" s="32" t="s">
        <v>170</v>
      </c>
      <c r="B207" s="32" t="s">
        <v>171</v>
      </c>
      <c r="C207" s="32" t="s">
        <v>23</v>
      </c>
      <c r="D207" s="32" t="s">
        <v>172</v>
      </c>
      <c r="E207" s="34" t="s">
        <v>173</v>
      </c>
      <c r="F207" s="33">
        <v>1</v>
      </c>
      <c r="G207" s="36">
        <v>132254.76999999999</v>
      </c>
      <c r="H207" s="36">
        <v>170370.59</v>
      </c>
      <c r="I207" s="36">
        <v>170370.59</v>
      </c>
      <c r="J207" s="97">
        <v>1.4134208771296879E-2</v>
      </c>
    </row>
    <row r="208" spans="1:10" ht="20.100000000000001" customHeight="1" x14ac:dyDescent="0.2">
      <c r="A208" s="27" t="s">
        <v>2366</v>
      </c>
      <c r="B208" s="163"/>
      <c r="C208" s="163"/>
      <c r="D208" s="27" t="s">
        <v>5</v>
      </c>
      <c r="E208" s="163" t="s">
        <v>2367</v>
      </c>
      <c r="F208" s="163"/>
      <c r="G208" s="163"/>
      <c r="H208" s="27"/>
      <c r="I208" s="41" t="s">
        <v>2368</v>
      </c>
      <c r="J208" s="27"/>
    </row>
    <row r="209" spans="1:10" ht="20.100000000000001" customHeight="1" x14ac:dyDescent="0.2">
      <c r="A209" s="163"/>
      <c r="B209" s="163"/>
      <c r="C209" s="163"/>
      <c r="D209" s="27" t="s">
        <v>2470</v>
      </c>
      <c r="E209" s="163">
        <v>1</v>
      </c>
      <c r="F209" s="163"/>
      <c r="G209" s="163"/>
      <c r="H209" s="163"/>
      <c r="I209" s="98">
        <v>1</v>
      </c>
      <c r="J209" s="27" t="s">
        <v>15</v>
      </c>
    </row>
    <row r="210" spans="1:10" ht="65.099999999999994" customHeight="1" x14ac:dyDescent="0.2">
      <c r="A210" s="32" t="s">
        <v>174</v>
      </c>
      <c r="B210" s="32" t="s">
        <v>175</v>
      </c>
      <c r="C210" s="32" t="s">
        <v>23</v>
      </c>
      <c r="D210" s="32" t="s">
        <v>176</v>
      </c>
      <c r="E210" s="34" t="s">
        <v>25</v>
      </c>
      <c r="F210" s="33">
        <v>5</v>
      </c>
      <c r="G210" s="36">
        <v>7726.99</v>
      </c>
      <c r="H210" s="36">
        <v>9953.9</v>
      </c>
      <c r="I210" s="36">
        <v>49769.5</v>
      </c>
      <c r="J210" s="97">
        <v>4.128955023534637E-3</v>
      </c>
    </row>
    <row r="211" spans="1:10" ht="20.100000000000001" customHeight="1" x14ac:dyDescent="0.2">
      <c r="A211" s="27" t="s">
        <v>2366</v>
      </c>
      <c r="B211" s="163"/>
      <c r="C211" s="163"/>
      <c r="D211" s="27" t="s">
        <v>5</v>
      </c>
      <c r="E211" s="163" t="s">
        <v>2367</v>
      </c>
      <c r="F211" s="163"/>
      <c r="G211" s="163"/>
      <c r="H211" s="27"/>
      <c r="I211" s="41" t="s">
        <v>2368</v>
      </c>
      <c r="J211" s="27"/>
    </row>
    <row r="212" spans="1:10" ht="20.100000000000001" customHeight="1" x14ac:dyDescent="0.2">
      <c r="A212" s="163"/>
      <c r="B212" s="163"/>
      <c r="C212" s="163"/>
      <c r="D212" s="27" t="s">
        <v>2471</v>
      </c>
      <c r="E212" s="163">
        <v>5</v>
      </c>
      <c r="F212" s="163"/>
      <c r="G212" s="163"/>
      <c r="H212" s="163"/>
      <c r="I212" s="98">
        <v>5</v>
      </c>
      <c r="J212" s="27" t="s">
        <v>15</v>
      </c>
    </row>
    <row r="213" spans="1:10" ht="51.95" customHeight="1" x14ac:dyDescent="0.2">
      <c r="A213" s="32" t="s">
        <v>177</v>
      </c>
      <c r="B213" s="32" t="s">
        <v>178</v>
      </c>
      <c r="C213" s="32" t="s">
        <v>23</v>
      </c>
      <c r="D213" s="32" t="s">
        <v>179</v>
      </c>
      <c r="E213" s="34" t="s">
        <v>20</v>
      </c>
      <c r="F213" s="33">
        <v>117.16</v>
      </c>
      <c r="G213" s="36">
        <v>144.44999999999999</v>
      </c>
      <c r="H213" s="36">
        <v>186.08</v>
      </c>
      <c r="I213" s="36">
        <v>21801.5</v>
      </c>
      <c r="J213" s="97">
        <v>1.8086863027675663E-3</v>
      </c>
    </row>
    <row r="214" spans="1:10" ht="20.100000000000001" customHeight="1" x14ac:dyDescent="0.2">
      <c r="A214" s="27" t="s">
        <v>2366</v>
      </c>
      <c r="B214" s="163"/>
      <c r="C214" s="163"/>
      <c r="D214" s="27" t="s">
        <v>5</v>
      </c>
      <c r="E214" s="163" t="s">
        <v>2367</v>
      </c>
      <c r="F214" s="163"/>
      <c r="G214" s="163"/>
      <c r="H214" s="27"/>
      <c r="I214" s="41" t="s">
        <v>2368</v>
      </c>
      <c r="J214" s="27"/>
    </row>
    <row r="215" spans="1:10" ht="20.100000000000001" customHeight="1" x14ac:dyDescent="0.2">
      <c r="A215" s="163"/>
      <c r="B215" s="163"/>
      <c r="C215" s="163"/>
      <c r="D215" s="27" t="s">
        <v>2472</v>
      </c>
      <c r="E215" s="163" t="s">
        <v>2473</v>
      </c>
      <c r="F215" s="163"/>
      <c r="G215" s="163"/>
      <c r="H215" s="163"/>
      <c r="I215" s="98">
        <v>117.16200000000001</v>
      </c>
      <c r="J215" s="27" t="s">
        <v>15</v>
      </c>
    </row>
    <row r="216" spans="1:10" ht="39" customHeight="1" x14ac:dyDescent="0.2">
      <c r="A216" s="32" t="s">
        <v>180</v>
      </c>
      <c r="B216" s="32" t="s">
        <v>181</v>
      </c>
      <c r="C216" s="32" t="s">
        <v>18</v>
      </c>
      <c r="D216" s="32" t="s">
        <v>182</v>
      </c>
      <c r="E216" s="34" t="s">
        <v>20</v>
      </c>
      <c r="F216" s="33">
        <v>834.75</v>
      </c>
      <c r="G216" s="36">
        <v>47.49</v>
      </c>
      <c r="H216" s="36">
        <v>61.17</v>
      </c>
      <c r="I216" s="36">
        <v>51061.65</v>
      </c>
      <c r="J216" s="97">
        <v>4.2361537945421876E-3</v>
      </c>
    </row>
    <row r="217" spans="1:10" ht="20.100000000000001" customHeight="1" x14ac:dyDescent="0.2">
      <c r="A217" s="27" t="s">
        <v>2366</v>
      </c>
      <c r="B217" s="163"/>
      <c r="C217" s="163"/>
      <c r="D217" s="27" t="s">
        <v>5</v>
      </c>
      <c r="E217" s="163" t="s">
        <v>2367</v>
      </c>
      <c r="F217" s="163"/>
      <c r="G217" s="163"/>
      <c r="H217" s="27"/>
      <c r="I217" s="41" t="s">
        <v>2368</v>
      </c>
      <c r="J217" s="27"/>
    </row>
    <row r="218" spans="1:10" ht="20.100000000000001" customHeight="1" x14ac:dyDescent="0.2">
      <c r="A218" s="163"/>
      <c r="B218" s="163"/>
      <c r="C218" s="163"/>
      <c r="D218" s="27" t="s">
        <v>15</v>
      </c>
      <c r="E218" s="163" t="s">
        <v>2474</v>
      </c>
      <c r="F218" s="163"/>
      <c r="G218" s="163"/>
      <c r="H218" s="163"/>
      <c r="I218" s="98">
        <v>834.75</v>
      </c>
      <c r="J218" s="27" t="s">
        <v>15</v>
      </c>
    </row>
    <row r="219" spans="1:10" ht="24" customHeight="1" x14ac:dyDescent="0.2">
      <c r="A219" s="92" t="s">
        <v>183</v>
      </c>
      <c r="B219" s="92" t="s">
        <v>13</v>
      </c>
      <c r="C219" s="92"/>
      <c r="D219" s="92" t="s">
        <v>184</v>
      </c>
      <c r="E219" s="93"/>
      <c r="F219" s="94">
        <v>1</v>
      </c>
      <c r="G219" s="94" t="s">
        <v>15</v>
      </c>
      <c r="H219" s="95">
        <v>82318.44</v>
      </c>
      <c r="I219" s="95">
        <v>82318.44</v>
      </c>
      <c r="J219" s="96">
        <v>6.8292656419601284E-3</v>
      </c>
    </row>
    <row r="220" spans="1:10" ht="24" customHeight="1" x14ac:dyDescent="0.2">
      <c r="A220" s="92" t="s">
        <v>185</v>
      </c>
      <c r="B220" s="92" t="s">
        <v>13</v>
      </c>
      <c r="C220" s="92"/>
      <c r="D220" s="92" t="s">
        <v>186</v>
      </c>
      <c r="E220" s="93"/>
      <c r="F220" s="94">
        <v>1</v>
      </c>
      <c r="G220" s="94" t="s">
        <v>15</v>
      </c>
      <c r="H220" s="95">
        <v>49788.08</v>
      </c>
      <c r="I220" s="95">
        <v>49788.08</v>
      </c>
      <c r="J220" s="96">
        <v>4.130496449193671E-3</v>
      </c>
    </row>
    <row r="221" spans="1:10" ht="51.95" customHeight="1" x14ac:dyDescent="0.2">
      <c r="A221" s="32" t="s">
        <v>187</v>
      </c>
      <c r="B221" s="32" t="s">
        <v>188</v>
      </c>
      <c r="C221" s="32" t="s">
        <v>18</v>
      </c>
      <c r="D221" s="32" t="s">
        <v>189</v>
      </c>
      <c r="E221" s="34" t="s">
        <v>20</v>
      </c>
      <c r="F221" s="33">
        <v>432.8</v>
      </c>
      <c r="G221" s="36">
        <v>88.29</v>
      </c>
      <c r="H221" s="36">
        <v>113.73</v>
      </c>
      <c r="I221" s="36">
        <v>49223.360000000001</v>
      </c>
      <c r="J221" s="97">
        <v>4.0836464008530103E-3</v>
      </c>
    </row>
    <row r="222" spans="1:10" ht="20.100000000000001" customHeight="1" x14ac:dyDescent="0.2">
      <c r="A222" s="27" t="s">
        <v>2366</v>
      </c>
      <c r="B222" s="163"/>
      <c r="C222" s="163"/>
      <c r="D222" s="27" t="s">
        <v>5</v>
      </c>
      <c r="E222" s="163" t="s">
        <v>2367</v>
      </c>
      <c r="F222" s="163"/>
      <c r="G222" s="163"/>
      <c r="H222" s="27"/>
      <c r="I222" s="41" t="s">
        <v>2368</v>
      </c>
      <c r="J222" s="27"/>
    </row>
    <row r="223" spans="1:10" ht="20.100000000000001" customHeight="1" x14ac:dyDescent="0.2">
      <c r="A223" s="163"/>
      <c r="B223" s="163"/>
      <c r="C223" s="163"/>
      <c r="D223" s="27" t="s">
        <v>2371</v>
      </c>
      <c r="E223" s="163" t="s">
        <v>2475</v>
      </c>
      <c r="F223" s="163"/>
      <c r="G223" s="163"/>
      <c r="H223" s="163"/>
      <c r="I223" s="98">
        <v>37.1</v>
      </c>
      <c r="J223" s="27" t="s">
        <v>15</v>
      </c>
    </row>
    <row r="224" spans="1:10" ht="20.100000000000001" customHeight="1" x14ac:dyDescent="0.2">
      <c r="A224" s="163"/>
      <c r="B224" s="163"/>
      <c r="C224" s="163"/>
      <c r="D224" s="27" t="s">
        <v>15</v>
      </c>
      <c r="E224" s="163" t="s">
        <v>2476</v>
      </c>
      <c r="F224" s="163"/>
      <c r="G224" s="163"/>
      <c r="H224" s="163"/>
      <c r="I224" s="98">
        <v>23.1</v>
      </c>
      <c r="J224" s="27" t="s">
        <v>15</v>
      </c>
    </row>
    <row r="225" spans="1:10" ht="20.100000000000001" customHeight="1" x14ac:dyDescent="0.2">
      <c r="A225" s="163"/>
      <c r="B225" s="163"/>
      <c r="C225" s="163"/>
      <c r="D225" s="27" t="s">
        <v>15</v>
      </c>
      <c r="E225" s="163" t="s">
        <v>2477</v>
      </c>
      <c r="F225" s="163"/>
      <c r="G225" s="163"/>
      <c r="H225" s="163"/>
      <c r="I225" s="98">
        <v>6.4059999999999997</v>
      </c>
      <c r="J225" s="27" t="s">
        <v>15</v>
      </c>
    </row>
    <row r="226" spans="1:10" ht="20.100000000000001" customHeight="1" x14ac:dyDescent="0.2">
      <c r="A226" s="163"/>
      <c r="B226" s="163"/>
      <c r="C226" s="163"/>
      <c r="D226" s="27" t="s">
        <v>2478</v>
      </c>
      <c r="E226" s="163" t="s">
        <v>2479</v>
      </c>
      <c r="F226" s="163"/>
      <c r="G226" s="163"/>
      <c r="H226" s="163"/>
      <c r="I226" s="98">
        <v>33.119999999999997</v>
      </c>
      <c r="J226" s="27" t="s">
        <v>15</v>
      </c>
    </row>
    <row r="227" spans="1:10" ht="20.100000000000001" customHeight="1" x14ac:dyDescent="0.2">
      <c r="A227" s="163"/>
      <c r="B227" s="163"/>
      <c r="C227" s="163"/>
      <c r="D227" s="27" t="s">
        <v>15</v>
      </c>
      <c r="E227" s="163" t="s">
        <v>2480</v>
      </c>
      <c r="F227" s="163"/>
      <c r="G227" s="163"/>
      <c r="H227" s="163"/>
      <c r="I227" s="98">
        <v>26.88</v>
      </c>
      <c r="J227" s="27" t="s">
        <v>15</v>
      </c>
    </row>
    <row r="228" spans="1:10" ht="20.100000000000001" customHeight="1" x14ac:dyDescent="0.2">
      <c r="A228" s="163"/>
      <c r="B228" s="163"/>
      <c r="C228" s="163"/>
      <c r="D228" s="27" t="s">
        <v>15</v>
      </c>
      <c r="E228" s="163" t="s">
        <v>2481</v>
      </c>
      <c r="F228" s="163"/>
      <c r="G228" s="163"/>
      <c r="H228" s="163"/>
      <c r="I228" s="98">
        <v>12.48</v>
      </c>
      <c r="J228" s="27" t="s">
        <v>15</v>
      </c>
    </row>
    <row r="229" spans="1:10" ht="20.100000000000001" customHeight="1" x14ac:dyDescent="0.2">
      <c r="A229" s="163"/>
      <c r="B229" s="163"/>
      <c r="C229" s="163"/>
      <c r="D229" s="27" t="s">
        <v>15</v>
      </c>
      <c r="E229" s="163" t="s">
        <v>2482</v>
      </c>
      <c r="F229" s="163"/>
      <c r="G229" s="163"/>
      <c r="H229" s="163"/>
      <c r="I229" s="98">
        <v>12</v>
      </c>
      <c r="J229" s="27" t="s">
        <v>15</v>
      </c>
    </row>
    <row r="230" spans="1:10" ht="20.100000000000001" customHeight="1" x14ac:dyDescent="0.2">
      <c r="A230" s="163"/>
      <c r="B230" s="163"/>
      <c r="C230" s="163"/>
      <c r="D230" s="27" t="s">
        <v>2425</v>
      </c>
      <c r="E230" s="163" t="s">
        <v>2483</v>
      </c>
      <c r="F230" s="163"/>
      <c r="G230" s="163"/>
      <c r="H230" s="163"/>
      <c r="I230" s="98">
        <v>76.727999999999994</v>
      </c>
      <c r="J230" s="27" t="s">
        <v>15</v>
      </c>
    </row>
    <row r="231" spans="1:10" ht="20.100000000000001" customHeight="1" x14ac:dyDescent="0.2">
      <c r="A231" s="163"/>
      <c r="B231" s="163"/>
      <c r="C231" s="163"/>
      <c r="D231" s="27" t="s">
        <v>15</v>
      </c>
      <c r="E231" s="163" t="s">
        <v>2484</v>
      </c>
      <c r="F231" s="163"/>
      <c r="G231" s="163"/>
      <c r="H231" s="163"/>
      <c r="I231" s="98">
        <v>82.8</v>
      </c>
      <c r="J231" s="27" t="s">
        <v>15</v>
      </c>
    </row>
    <row r="232" spans="1:10" ht="20.100000000000001" customHeight="1" x14ac:dyDescent="0.2">
      <c r="A232" s="163"/>
      <c r="B232" s="163"/>
      <c r="C232" s="163"/>
      <c r="D232" s="27" t="s">
        <v>15</v>
      </c>
      <c r="E232" s="163" t="s">
        <v>2485</v>
      </c>
      <c r="F232" s="163"/>
      <c r="G232" s="163"/>
      <c r="H232" s="163"/>
      <c r="I232" s="98">
        <v>18.815999999999999</v>
      </c>
      <c r="J232" s="27" t="s">
        <v>15</v>
      </c>
    </row>
    <row r="233" spans="1:10" ht="20.100000000000001" customHeight="1" x14ac:dyDescent="0.2">
      <c r="A233" s="163"/>
      <c r="B233" s="163"/>
      <c r="C233" s="163"/>
      <c r="D233" s="27" t="s">
        <v>15</v>
      </c>
      <c r="E233" s="163" t="s">
        <v>2486</v>
      </c>
      <c r="F233" s="163"/>
      <c r="G233" s="163"/>
      <c r="H233" s="163"/>
      <c r="I233" s="98">
        <v>10.23</v>
      </c>
      <c r="J233" s="27" t="s">
        <v>15</v>
      </c>
    </row>
    <row r="234" spans="1:10" ht="20.100000000000001" customHeight="1" x14ac:dyDescent="0.2">
      <c r="A234" s="163"/>
      <c r="B234" s="163"/>
      <c r="C234" s="163"/>
      <c r="D234" s="27" t="s">
        <v>2478</v>
      </c>
      <c r="E234" s="163" t="s">
        <v>2487</v>
      </c>
      <c r="F234" s="163"/>
      <c r="G234" s="163"/>
      <c r="H234" s="163"/>
      <c r="I234" s="98">
        <v>25.728000000000002</v>
      </c>
      <c r="J234" s="27" t="s">
        <v>15</v>
      </c>
    </row>
    <row r="235" spans="1:10" ht="20.100000000000001" customHeight="1" x14ac:dyDescent="0.2">
      <c r="A235" s="163"/>
      <c r="B235" s="163"/>
      <c r="C235" s="163"/>
      <c r="D235" s="27" t="s">
        <v>15</v>
      </c>
      <c r="E235" s="163" t="s">
        <v>2488</v>
      </c>
      <c r="F235" s="163"/>
      <c r="G235" s="163"/>
      <c r="H235" s="163"/>
      <c r="I235" s="98">
        <v>44.225999999999999</v>
      </c>
      <c r="J235" s="27" t="s">
        <v>15</v>
      </c>
    </row>
    <row r="236" spans="1:10" ht="20.100000000000001" customHeight="1" x14ac:dyDescent="0.2">
      <c r="A236" s="163"/>
      <c r="B236" s="163"/>
      <c r="C236" s="163"/>
      <c r="D236" s="27" t="s">
        <v>15</v>
      </c>
      <c r="E236" s="163" t="s">
        <v>2489</v>
      </c>
      <c r="F236" s="163"/>
      <c r="G236" s="163"/>
      <c r="H236" s="163"/>
      <c r="I236" s="98">
        <v>11.371499999999999</v>
      </c>
      <c r="J236" s="27" t="s">
        <v>15</v>
      </c>
    </row>
    <row r="237" spans="1:10" ht="20.100000000000001" customHeight="1" x14ac:dyDescent="0.2">
      <c r="A237" s="163"/>
      <c r="B237" s="163"/>
      <c r="C237" s="163"/>
      <c r="D237" s="27" t="s">
        <v>15</v>
      </c>
      <c r="E237" s="163" t="s">
        <v>2490</v>
      </c>
      <c r="F237" s="163"/>
      <c r="G237" s="163"/>
      <c r="H237" s="163"/>
      <c r="I237" s="98">
        <v>5.5955000000000004</v>
      </c>
      <c r="J237" s="27" t="s">
        <v>15</v>
      </c>
    </row>
    <row r="238" spans="1:10" ht="20.100000000000001" customHeight="1" x14ac:dyDescent="0.2">
      <c r="A238" s="163"/>
      <c r="B238" s="163"/>
      <c r="C238" s="163"/>
      <c r="D238" s="27" t="s">
        <v>15</v>
      </c>
      <c r="E238" s="163" t="s">
        <v>2491</v>
      </c>
      <c r="F238" s="163"/>
      <c r="G238" s="163"/>
      <c r="H238" s="163"/>
      <c r="I238" s="98">
        <v>6.2279999999999998</v>
      </c>
      <c r="J238" s="27" t="s">
        <v>15</v>
      </c>
    </row>
    <row r="239" spans="1:10" ht="26.1" customHeight="1" x14ac:dyDescent="0.2">
      <c r="A239" s="32" t="s">
        <v>190</v>
      </c>
      <c r="B239" s="32" t="s">
        <v>191</v>
      </c>
      <c r="C239" s="32" t="s">
        <v>18</v>
      </c>
      <c r="D239" s="32" t="s">
        <v>192</v>
      </c>
      <c r="E239" s="34" t="s">
        <v>29</v>
      </c>
      <c r="F239" s="33">
        <v>42.75</v>
      </c>
      <c r="G239" s="36">
        <v>10.26</v>
      </c>
      <c r="H239" s="36">
        <v>13.21</v>
      </c>
      <c r="I239" s="36">
        <v>564.72</v>
      </c>
      <c r="J239" s="97">
        <v>4.6850048340660048E-5</v>
      </c>
    </row>
    <row r="240" spans="1:10" ht="20.100000000000001" customHeight="1" x14ac:dyDescent="0.2">
      <c r="A240" s="27" t="s">
        <v>2366</v>
      </c>
      <c r="B240" s="163"/>
      <c r="C240" s="163"/>
      <c r="D240" s="27" t="s">
        <v>5</v>
      </c>
      <c r="E240" s="163" t="s">
        <v>2367</v>
      </c>
      <c r="F240" s="163"/>
      <c r="G240" s="163"/>
      <c r="H240" s="27"/>
      <c r="I240" s="41" t="s">
        <v>2368</v>
      </c>
      <c r="J240" s="27"/>
    </row>
    <row r="241" spans="1:10" ht="20.100000000000001" customHeight="1" x14ac:dyDescent="0.2">
      <c r="A241" s="163"/>
      <c r="B241" s="163"/>
      <c r="C241" s="163"/>
      <c r="D241" s="27" t="s">
        <v>2371</v>
      </c>
      <c r="E241" s="163" t="s">
        <v>2492</v>
      </c>
      <c r="F241" s="163"/>
      <c r="G241" s="163"/>
      <c r="H241" s="163"/>
      <c r="I241" s="98">
        <v>19.399999999999999</v>
      </c>
      <c r="J241" s="27" t="s">
        <v>15</v>
      </c>
    </row>
    <row r="242" spans="1:10" ht="20.100000000000001" customHeight="1" x14ac:dyDescent="0.2">
      <c r="A242" s="163"/>
      <c r="B242" s="163"/>
      <c r="C242" s="163"/>
      <c r="D242" s="27" t="s">
        <v>2425</v>
      </c>
      <c r="E242" s="163" t="s">
        <v>2493</v>
      </c>
      <c r="F242" s="163"/>
      <c r="G242" s="163"/>
      <c r="H242" s="163"/>
      <c r="I242" s="98">
        <v>23.35</v>
      </c>
      <c r="J242" s="27" t="s">
        <v>15</v>
      </c>
    </row>
    <row r="243" spans="1:10" ht="24" customHeight="1" x14ac:dyDescent="0.2">
      <c r="A243" s="92" t="s">
        <v>193</v>
      </c>
      <c r="B243" s="92" t="s">
        <v>13</v>
      </c>
      <c r="C243" s="92"/>
      <c r="D243" s="92" t="s">
        <v>194</v>
      </c>
      <c r="E243" s="93"/>
      <c r="F243" s="94">
        <v>1</v>
      </c>
      <c r="G243" s="94" t="s">
        <v>15</v>
      </c>
      <c r="H243" s="95">
        <v>32530.36</v>
      </c>
      <c r="I243" s="95">
        <v>32530.36</v>
      </c>
      <c r="J243" s="96">
        <v>2.6987691927664579E-3</v>
      </c>
    </row>
    <row r="244" spans="1:10" ht="39" customHeight="1" x14ac:dyDescent="0.2">
      <c r="A244" s="32" t="s">
        <v>195</v>
      </c>
      <c r="B244" s="32" t="s">
        <v>196</v>
      </c>
      <c r="C244" s="32" t="s">
        <v>18</v>
      </c>
      <c r="D244" s="32" t="s">
        <v>197</v>
      </c>
      <c r="E244" s="34" t="s">
        <v>20</v>
      </c>
      <c r="F244" s="33">
        <v>28.46</v>
      </c>
      <c r="G244" s="36">
        <v>887.18</v>
      </c>
      <c r="H244" s="36">
        <v>1142.8599999999999</v>
      </c>
      <c r="I244" s="36">
        <v>32530.36</v>
      </c>
      <c r="J244" s="97">
        <v>2.6987691927664579E-3</v>
      </c>
    </row>
    <row r="245" spans="1:10" ht="20.100000000000001" customHeight="1" x14ac:dyDescent="0.2">
      <c r="A245" s="27" t="s">
        <v>2366</v>
      </c>
      <c r="B245" s="163"/>
      <c r="C245" s="163"/>
      <c r="D245" s="27" t="s">
        <v>5</v>
      </c>
      <c r="E245" s="163" t="s">
        <v>2367</v>
      </c>
      <c r="F245" s="163"/>
      <c r="G245" s="163"/>
      <c r="H245" s="27"/>
      <c r="I245" s="41" t="s">
        <v>2368</v>
      </c>
      <c r="J245" s="27"/>
    </row>
    <row r="246" spans="1:10" ht="20.100000000000001" customHeight="1" x14ac:dyDescent="0.2">
      <c r="A246" s="163"/>
      <c r="B246" s="163"/>
      <c r="C246" s="163"/>
      <c r="D246" s="27" t="s">
        <v>2494</v>
      </c>
      <c r="E246" s="163" t="s">
        <v>2495</v>
      </c>
      <c r="F246" s="163"/>
      <c r="G246" s="163"/>
      <c r="H246" s="163"/>
      <c r="I246" s="98">
        <v>0.432</v>
      </c>
      <c r="J246" s="27" t="s">
        <v>15</v>
      </c>
    </row>
    <row r="247" spans="1:10" ht="20.100000000000001" customHeight="1" x14ac:dyDescent="0.2">
      <c r="A247" s="163"/>
      <c r="B247" s="163"/>
      <c r="C247" s="163"/>
      <c r="D247" s="27" t="s">
        <v>15</v>
      </c>
      <c r="E247" s="163" t="s">
        <v>2496</v>
      </c>
      <c r="F247" s="163"/>
      <c r="G247" s="163"/>
      <c r="H247" s="163"/>
      <c r="I247" s="98">
        <v>1.944</v>
      </c>
      <c r="J247" s="27" t="s">
        <v>15</v>
      </c>
    </row>
    <row r="248" spans="1:10" ht="20.100000000000001" customHeight="1" x14ac:dyDescent="0.2">
      <c r="A248" s="163"/>
      <c r="B248" s="163"/>
      <c r="C248" s="163"/>
      <c r="D248" s="27" t="s">
        <v>15</v>
      </c>
      <c r="E248" s="163" t="s">
        <v>2497</v>
      </c>
      <c r="F248" s="163"/>
      <c r="G248" s="163"/>
      <c r="H248" s="163"/>
      <c r="I248" s="98">
        <v>0.97199999999999998</v>
      </c>
      <c r="J248" s="27" t="s">
        <v>15</v>
      </c>
    </row>
    <row r="249" spans="1:10" ht="20.100000000000001" customHeight="1" x14ac:dyDescent="0.2">
      <c r="A249" s="163"/>
      <c r="B249" s="163"/>
      <c r="C249" s="163"/>
      <c r="D249" s="27" t="s">
        <v>15</v>
      </c>
      <c r="E249" s="163" t="s">
        <v>2498</v>
      </c>
      <c r="F249" s="163"/>
      <c r="G249" s="163"/>
      <c r="H249" s="163"/>
      <c r="I249" s="98">
        <v>8.8559999999999999</v>
      </c>
      <c r="J249" s="27" t="s">
        <v>15</v>
      </c>
    </row>
    <row r="250" spans="1:10" ht="20.100000000000001" customHeight="1" x14ac:dyDescent="0.2">
      <c r="A250" s="163"/>
      <c r="B250" s="163"/>
      <c r="C250" s="163"/>
      <c r="D250" s="27" t="s">
        <v>2499</v>
      </c>
      <c r="E250" s="163" t="s">
        <v>2500</v>
      </c>
      <c r="F250" s="163"/>
      <c r="G250" s="163"/>
      <c r="H250" s="163"/>
      <c r="I250" s="98">
        <v>0.96</v>
      </c>
      <c r="J250" s="27" t="s">
        <v>15</v>
      </c>
    </row>
    <row r="251" spans="1:10" ht="20.100000000000001" customHeight="1" x14ac:dyDescent="0.2">
      <c r="A251" s="163"/>
      <c r="B251" s="163"/>
      <c r="C251" s="163"/>
      <c r="D251" s="27" t="s">
        <v>15</v>
      </c>
      <c r="E251" s="163" t="s">
        <v>2501</v>
      </c>
      <c r="F251" s="163"/>
      <c r="G251" s="163"/>
      <c r="H251" s="163"/>
      <c r="I251" s="98">
        <v>6.6420000000000003</v>
      </c>
      <c r="J251" s="27" t="s">
        <v>15</v>
      </c>
    </row>
    <row r="252" spans="1:10" ht="20.100000000000001" customHeight="1" x14ac:dyDescent="0.2">
      <c r="A252" s="163"/>
      <c r="B252" s="163"/>
      <c r="C252" s="163"/>
      <c r="D252" s="27" t="s">
        <v>15</v>
      </c>
      <c r="E252" s="163" t="s">
        <v>2502</v>
      </c>
      <c r="F252" s="163"/>
      <c r="G252" s="163"/>
      <c r="H252" s="163"/>
      <c r="I252" s="98">
        <v>1.458</v>
      </c>
      <c r="J252" s="27" t="s">
        <v>15</v>
      </c>
    </row>
    <row r="253" spans="1:10" ht="20.100000000000001" customHeight="1" x14ac:dyDescent="0.2">
      <c r="A253" s="163"/>
      <c r="B253" s="163"/>
      <c r="C253" s="163"/>
      <c r="D253" s="27" t="s">
        <v>15</v>
      </c>
      <c r="E253" s="163" t="s">
        <v>2497</v>
      </c>
      <c r="F253" s="163"/>
      <c r="G253" s="163"/>
      <c r="H253" s="163"/>
      <c r="I253" s="98">
        <v>0.97199999999999998</v>
      </c>
      <c r="J253" s="27" t="s">
        <v>15</v>
      </c>
    </row>
    <row r="254" spans="1:10" ht="20.100000000000001" customHeight="1" x14ac:dyDescent="0.2">
      <c r="A254" s="163"/>
      <c r="B254" s="163"/>
      <c r="C254" s="163"/>
      <c r="D254" s="27" t="s">
        <v>15</v>
      </c>
      <c r="E254" s="163" t="s">
        <v>2503</v>
      </c>
      <c r="F254" s="163"/>
      <c r="G254" s="163"/>
      <c r="H254" s="163"/>
      <c r="I254" s="98">
        <v>6.2279999999999998</v>
      </c>
      <c r="J254" s="27" t="s">
        <v>15</v>
      </c>
    </row>
    <row r="255" spans="1:10" ht="20.100000000000001" customHeight="1" x14ac:dyDescent="0.2">
      <c r="A255" s="163"/>
      <c r="B255" s="163"/>
      <c r="C255" s="163"/>
      <c r="D255" s="27" t="s">
        <v>15</v>
      </c>
      <c r="E255" s="163" t="s">
        <v>15</v>
      </c>
      <c r="F255" s="163"/>
      <c r="G255" s="163"/>
      <c r="H255" s="163"/>
      <c r="I255" s="98">
        <v>0</v>
      </c>
      <c r="J255" s="27" t="s">
        <v>15</v>
      </c>
    </row>
    <row r="256" spans="1:10" ht="24" customHeight="1" x14ac:dyDescent="0.2">
      <c r="A256" s="92" t="s">
        <v>198</v>
      </c>
      <c r="B256" s="92" t="s">
        <v>13</v>
      </c>
      <c r="C256" s="92"/>
      <c r="D256" s="92" t="s">
        <v>199</v>
      </c>
      <c r="E256" s="93"/>
      <c r="F256" s="94">
        <v>1</v>
      </c>
      <c r="G256" s="94" t="s">
        <v>15</v>
      </c>
      <c r="H256" s="95">
        <v>386581.68</v>
      </c>
      <c r="I256" s="95">
        <v>386581.68</v>
      </c>
      <c r="J256" s="96">
        <v>3.2071416623483451E-2</v>
      </c>
    </row>
    <row r="257" spans="1:10" ht="51.95" customHeight="1" x14ac:dyDescent="0.2">
      <c r="A257" s="32" t="s">
        <v>200</v>
      </c>
      <c r="B257" s="32" t="s">
        <v>3234</v>
      </c>
      <c r="C257" s="32" t="s">
        <v>18</v>
      </c>
      <c r="D257" s="32" t="s">
        <v>3235</v>
      </c>
      <c r="E257" s="34" t="s">
        <v>20</v>
      </c>
      <c r="F257" s="33">
        <v>402.71</v>
      </c>
      <c r="G257" s="36">
        <v>79.08</v>
      </c>
      <c r="H257" s="36">
        <v>101.87</v>
      </c>
      <c r="I257" s="36">
        <v>41024.870000000003</v>
      </c>
      <c r="J257" s="97">
        <v>3.4034869363034678E-3</v>
      </c>
    </row>
    <row r="258" spans="1:10" ht="20.100000000000001" customHeight="1" x14ac:dyDescent="0.2">
      <c r="A258" s="27" t="s">
        <v>2366</v>
      </c>
      <c r="B258" s="163"/>
      <c r="C258" s="163"/>
      <c r="D258" s="27" t="s">
        <v>5</v>
      </c>
      <c r="E258" s="163" t="s">
        <v>2367</v>
      </c>
      <c r="F258" s="163"/>
      <c r="G258" s="163"/>
      <c r="H258" s="27"/>
      <c r="I258" s="41" t="s">
        <v>2368</v>
      </c>
      <c r="J258" s="27"/>
    </row>
    <row r="259" spans="1:10" ht="20.100000000000001" customHeight="1" x14ac:dyDescent="0.2">
      <c r="A259" s="163"/>
      <c r="B259" s="163"/>
      <c r="C259" s="163"/>
      <c r="D259" s="27" t="s">
        <v>2504</v>
      </c>
      <c r="E259" s="163" t="s">
        <v>2505</v>
      </c>
      <c r="F259" s="163"/>
      <c r="G259" s="163"/>
      <c r="H259" s="163"/>
      <c r="I259" s="98">
        <v>31.2179</v>
      </c>
      <c r="J259" s="27" t="s">
        <v>15</v>
      </c>
    </row>
    <row r="260" spans="1:10" ht="20.100000000000001" customHeight="1" x14ac:dyDescent="0.2">
      <c r="A260" s="163"/>
      <c r="B260" s="163"/>
      <c r="C260" s="163"/>
      <c r="D260" s="27" t="s">
        <v>2506</v>
      </c>
      <c r="E260" s="163" t="s">
        <v>2507</v>
      </c>
      <c r="F260" s="163"/>
      <c r="G260" s="163"/>
      <c r="H260" s="163"/>
      <c r="I260" s="98">
        <v>15</v>
      </c>
      <c r="J260" s="27" t="s">
        <v>15</v>
      </c>
    </row>
    <row r="261" spans="1:10" ht="20.100000000000001" customHeight="1" x14ac:dyDescent="0.2">
      <c r="A261" s="163"/>
      <c r="B261" s="163"/>
      <c r="C261" s="163"/>
      <c r="D261" s="27" t="s">
        <v>2508</v>
      </c>
      <c r="E261" s="163" t="s">
        <v>2509</v>
      </c>
      <c r="F261" s="163"/>
      <c r="G261" s="163"/>
      <c r="H261" s="163"/>
      <c r="I261" s="98">
        <v>59.5</v>
      </c>
      <c r="J261" s="27" t="s">
        <v>15</v>
      </c>
    </row>
    <row r="262" spans="1:10" ht="20.100000000000001" customHeight="1" x14ac:dyDescent="0.2">
      <c r="A262" s="163"/>
      <c r="B262" s="163"/>
      <c r="C262" s="163"/>
      <c r="D262" s="27" t="s">
        <v>2510</v>
      </c>
      <c r="E262" s="163" t="s">
        <v>2511</v>
      </c>
      <c r="F262" s="163"/>
      <c r="G262" s="163"/>
      <c r="H262" s="163"/>
      <c r="I262" s="98">
        <v>297</v>
      </c>
      <c r="J262" s="27" t="s">
        <v>15</v>
      </c>
    </row>
    <row r="263" spans="1:10" ht="39" customHeight="1" x14ac:dyDescent="0.2">
      <c r="A263" s="32" t="s">
        <v>201</v>
      </c>
      <c r="B263" s="32" t="s">
        <v>202</v>
      </c>
      <c r="C263" s="32" t="s">
        <v>18</v>
      </c>
      <c r="D263" s="32" t="s">
        <v>203</v>
      </c>
      <c r="E263" s="34" t="s">
        <v>20</v>
      </c>
      <c r="F263" s="33">
        <v>2319.63</v>
      </c>
      <c r="G263" s="36">
        <v>72.790000000000006</v>
      </c>
      <c r="H263" s="36">
        <v>93.76</v>
      </c>
      <c r="I263" s="36">
        <v>217489.25</v>
      </c>
      <c r="J263" s="97">
        <v>1.8043245991064417E-2</v>
      </c>
    </row>
    <row r="264" spans="1:10" ht="20.100000000000001" customHeight="1" x14ac:dyDescent="0.2">
      <c r="A264" s="27" t="s">
        <v>2366</v>
      </c>
      <c r="B264" s="163"/>
      <c r="C264" s="163"/>
      <c r="D264" s="27" t="s">
        <v>5</v>
      </c>
      <c r="E264" s="163" t="s">
        <v>2367</v>
      </c>
      <c r="F264" s="163"/>
      <c r="G264" s="163"/>
      <c r="H264" s="27"/>
      <c r="I264" s="41" t="s">
        <v>2368</v>
      </c>
      <c r="J264" s="27"/>
    </row>
    <row r="265" spans="1:10" ht="20.100000000000001" customHeight="1" x14ac:dyDescent="0.2">
      <c r="A265" s="163"/>
      <c r="B265" s="163"/>
      <c r="C265" s="163"/>
      <c r="D265" s="27" t="s">
        <v>2512</v>
      </c>
      <c r="E265" s="163" t="s">
        <v>2513</v>
      </c>
      <c r="F265" s="163"/>
      <c r="G265" s="163"/>
      <c r="H265" s="163"/>
      <c r="I265" s="98">
        <v>701.13</v>
      </c>
      <c r="J265" s="27" t="s">
        <v>15</v>
      </c>
    </row>
    <row r="266" spans="1:10" ht="20.100000000000001" customHeight="1" x14ac:dyDescent="0.2">
      <c r="A266" s="163"/>
      <c r="B266" s="163"/>
      <c r="C266" s="163"/>
      <c r="D266" s="27" t="s">
        <v>2514</v>
      </c>
      <c r="E266" s="163" t="s">
        <v>2515</v>
      </c>
      <c r="F266" s="163"/>
      <c r="G266" s="163"/>
      <c r="H266" s="163"/>
      <c r="I266" s="98">
        <v>143.81549999999999</v>
      </c>
      <c r="J266" s="27" t="s">
        <v>15</v>
      </c>
    </row>
    <row r="267" spans="1:10" ht="20.100000000000001" customHeight="1" x14ac:dyDescent="0.2">
      <c r="A267" s="163"/>
      <c r="B267" s="163"/>
      <c r="C267" s="163"/>
      <c r="D267" s="27" t="s">
        <v>2514</v>
      </c>
      <c r="E267" s="163" t="s">
        <v>2516</v>
      </c>
      <c r="F267" s="163"/>
      <c r="G267" s="163"/>
      <c r="H267" s="163"/>
      <c r="I267" s="98">
        <v>111.78749999999999</v>
      </c>
      <c r="J267" s="27" t="s">
        <v>15</v>
      </c>
    </row>
    <row r="268" spans="1:10" ht="20.100000000000001" customHeight="1" x14ac:dyDescent="0.2">
      <c r="A268" s="163"/>
      <c r="B268" s="163"/>
      <c r="C268" s="163"/>
      <c r="D268" s="27" t="s">
        <v>2517</v>
      </c>
      <c r="E268" s="163" t="s">
        <v>2518</v>
      </c>
      <c r="F268" s="163"/>
      <c r="G268" s="163"/>
      <c r="H268" s="163"/>
      <c r="I268" s="98">
        <v>877.93</v>
      </c>
      <c r="J268" s="27" t="s">
        <v>15</v>
      </c>
    </row>
    <row r="269" spans="1:10" ht="20.100000000000001" customHeight="1" x14ac:dyDescent="0.2">
      <c r="A269" s="163"/>
      <c r="B269" s="163"/>
      <c r="C269" s="163"/>
      <c r="D269" s="27" t="s">
        <v>2519</v>
      </c>
      <c r="E269" s="163" t="s">
        <v>2520</v>
      </c>
      <c r="F269" s="163"/>
      <c r="G269" s="163"/>
      <c r="H269" s="163"/>
      <c r="I269" s="98">
        <v>153.5</v>
      </c>
      <c r="J269" s="27" t="s">
        <v>15</v>
      </c>
    </row>
    <row r="270" spans="1:10" ht="20.100000000000001" customHeight="1" x14ac:dyDescent="0.2">
      <c r="A270" s="163"/>
      <c r="B270" s="163"/>
      <c r="C270" s="163"/>
      <c r="D270" s="27" t="s">
        <v>2521</v>
      </c>
      <c r="E270" s="163" t="s">
        <v>2522</v>
      </c>
      <c r="F270" s="163"/>
      <c r="G270" s="163"/>
      <c r="H270" s="163"/>
      <c r="I270" s="98">
        <v>89.89</v>
      </c>
      <c r="J270" s="27" t="s">
        <v>15</v>
      </c>
    </row>
    <row r="271" spans="1:10" ht="20.100000000000001" customHeight="1" x14ac:dyDescent="0.2">
      <c r="A271" s="163"/>
      <c r="B271" s="163"/>
      <c r="C271" s="163"/>
      <c r="D271" s="27" t="s">
        <v>2523</v>
      </c>
      <c r="E271" s="163" t="s">
        <v>2524</v>
      </c>
      <c r="F271" s="163"/>
      <c r="G271" s="163"/>
      <c r="H271" s="163"/>
      <c r="I271" s="98">
        <v>217.8</v>
      </c>
      <c r="J271" s="27" t="s">
        <v>15</v>
      </c>
    </row>
    <row r="272" spans="1:10" ht="20.100000000000001" customHeight="1" x14ac:dyDescent="0.2">
      <c r="A272" s="163"/>
      <c r="B272" s="163"/>
      <c r="C272" s="163"/>
      <c r="D272" s="27" t="s">
        <v>2523</v>
      </c>
      <c r="E272" s="163" t="s">
        <v>2525</v>
      </c>
      <c r="F272" s="163"/>
      <c r="G272" s="163"/>
      <c r="H272" s="163"/>
      <c r="I272" s="98">
        <v>23.785</v>
      </c>
      <c r="J272" s="27" t="s">
        <v>15</v>
      </c>
    </row>
    <row r="273" spans="1:10" ht="51.95" customHeight="1" x14ac:dyDescent="0.2">
      <c r="A273" s="32" t="s">
        <v>204</v>
      </c>
      <c r="B273" s="32" t="s">
        <v>205</v>
      </c>
      <c r="C273" s="32" t="s">
        <v>18</v>
      </c>
      <c r="D273" s="32" t="s">
        <v>206</v>
      </c>
      <c r="E273" s="34" t="s">
        <v>29</v>
      </c>
      <c r="F273" s="33">
        <v>744.03</v>
      </c>
      <c r="G273" s="36">
        <v>49.14</v>
      </c>
      <c r="H273" s="36">
        <v>63.3</v>
      </c>
      <c r="I273" s="36">
        <v>47097.09</v>
      </c>
      <c r="J273" s="97">
        <v>3.9072477390643453E-3</v>
      </c>
    </row>
    <row r="274" spans="1:10" ht="20.100000000000001" customHeight="1" x14ac:dyDescent="0.2">
      <c r="A274" s="27" t="s">
        <v>2366</v>
      </c>
      <c r="B274" s="163"/>
      <c r="C274" s="163"/>
      <c r="D274" s="27" t="s">
        <v>5</v>
      </c>
      <c r="E274" s="163" t="s">
        <v>2367</v>
      </c>
      <c r="F274" s="163"/>
      <c r="G274" s="163"/>
      <c r="H274" s="27"/>
      <c r="I274" s="41" t="s">
        <v>2368</v>
      </c>
      <c r="J274" s="27"/>
    </row>
    <row r="275" spans="1:10" ht="20.100000000000001" customHeight="1" x14ac:dyDescent="0.2">
      <c r="A275" s="163"/>
      <c r="B275" s="163"/>
      <c r="C275" s="163"/>
      <c r="D275" s="27" t="s">
        <v>15</v>
      </c>
      <c r="E275" s="163" t="s">
        <v>2526</v>
      </c>
      <c r="F275" s="163"/>
      <c r="G275" s="163"/>
      <c r="H275" s="163"/>
      <c r="I275" s="98">
        <v>228.5</v>
      </c>
      <c r="J275" s="27" t="s">
        <v>15</v>
      </c>
    </row>
    <row r="276" spans="1:10" ht="20.100000000000001" customHeight="1" x14ac:dyDescent="0.2">
      <c r="A276" s="163"/>
      <c r="B276" s="163"/>
      <c r="C276" s="163"/>
      <c r="D276" s="27" t="s">
        <v>15</v>
      </c>
      <c r="E276" s="163" t="s">
        <v>2527</v>
      </c>
      <c r="F276" s="163"/>
      <c r="G276" s="163"/>
      <c r="H276" s="163"/>
      <c r="I276" s="98">
        <v>103.86</v>
      </c>
      <c r="J276" s="27" t="s">
        <v>15</v>
      </c>
    </row>
    <row r="277" spans="1:10" ht="20.100000000000001" customHeight="1" x14ac:dyDescent="0.2">
      <c r="A277" s="163"/>
      <c r="B277" s="163"/>
      <c r="C277" s="163"/>
      <c r="D277" s="27" t="s">
        <v>15</v>
      </c>
      <c r="E277" s="163" t="s">
        <v>2528</v>
      </c>
      <c r="F277" s="163"/>
      <c r="G277" s="163"/>
      <c r="H277" s="163"/>
      <c r="I277" s="98">
        <v>103.71</v>
      </c>
      <c r="J277" s="27" t="s">
        <v>15</v>
      </c>
    </row>
    <row r="278" spans="1:10" ht="20.100000000000001" customHeight="1" x14ac:dyDescent="0.2">
      <c r="A278" s="163"/>
      <c r="B278" s="163"/>
      <c r="C278" s="163"/>
      <c r="D278" s="27" t="s">
        <v>15</v>
      </c>
      <c r="E278" s="163" t="s">
        <v>2529</v>
      </c>
      <c r="F278" s="163"/>
      <c r="G278" s="163"/>
      <c r="H278" s="163"/>
      <c r="I278" s="98">
        <v>36.01</v>
      </c>
      <c r="J278" s="27" t="s">
        <v>15</v>
      </c>
    </row>
    <row r="279" spans="1:10" ht="20.100000000000001" customHeight="1" x14ac:dyDescent="0.2">
      <c r="A279" s="163"/>
      <c r="B279" s="163"/>
      <c r="C279" s="163"/>
      <c r="D279" s="27" t="s">
        <v>15</v>
      </c>
      <c r="E279" s="163" t="s">
        <v>2530</v>
      </c>
      <c r="F279" s="163"/>
      <c r="G279" s="163"/>
      <c r="H279" s="163"/>
      <c r="I279" s="98">
        <v>166.34</v>
      </c>
      <c r="J279" s="27" t="s">
        <v>15</v>
      </c>
    </row>
    <row r="280" spans="1:10" ht="20.100000000000001" customHeight="1" x14ac:dyDescent="0.2">
      <c r="A280" s="163"/>
      <c r="B280" s="163"/>
      <c r="C280" s="163"/>
      <c r="D280" s="27" t="s">
        <v>15</v>
      </c>
      <c r="E280" s="163" t="s">
        <v>2531</v>
      </c>
      <c r="F280" s="163"/>
      <c r="G280" s="163"/>
      <c r="H280" s="163"/>
      <c r="I280" s="98">
        <v>5.15</v>
      </c>
      <c r="J280" s="27" t="s">
        <v>15</v>
      </c>
    </row>
    <row r="281" spans="1:10" ht="20.100000000000001" customHeight="1" x14ac:dyDescent="0.2">
      <c r="A281" s="163"/>
      <c r="B281" s="163"/>
      <c r="C281" s="163"/>
      <c r="D281" s="27" t="s">
        <v>15</v>
      </c>
      <c r="E281" s="163" t="s">
        <v>2532</v>
      </c>
      <c r="F281" s="163"/>
      <c r="G281" s="163"/>
      <c r="H281" s="163"/>
      <c r="I281" s="98">
        <v>4.78</v>
      </c>
      <c r="J281" s="27" t="s">
        <v>15</v>
      </c>
    </row>
    <row r="282" spans="1:10" ht="20.100000000000001" customHeight="1" x14ac:dyDescent="0.2">
      <c r="A282" s="163"/>
      <c r="B282" s="163"/>
      <c r="C282" s="163"/>
      <c r="D282" s="27" t="s">
        <v>15</v>
      </c>
      <c r="E282" s="163" t="s">
        <v>2533</v>
      </c>
      <c r="F282" s="163"/>
      <c r="G282" s="163"/>
      <c r="H282" s="163"/>
      <c r="I282" s="98">
        <v>6.54</v>
      </c>
      <c r="J282" s="27" t="s">
        <v>15</v>
      </c>
    </row>
    <row r="283" spans="1:10" ht="20.100000000000001" customHeight="1" x14ac:dyDescent="0.2">
      <c r="A283" s="163"/>
      <c r="B283" s="163"/>
      <c r="C283" s="163"/>
      <c r="D283" s="27" t="s">
        <v>15</v>
      </c>
      <c r="E283" s="163" t="s">
        <v>2534</v>
      </c>
      <c r="F283" s="163"/>
      <c r="G283" s="163"/>
      <c r="H283" s="163"/>
      <c r="I283" s="98">
        <v>59.92</v>
      </c>
      <c r="J283" s="27" t="s">
        <v>15</v>
      </c>
    </row>
    <row r="284" spans="1:10" ht="20.100000000000001" customHeight="1" x14ac:dyDescent="0.2">
      <c r="A284" s="163"/>
      <c r="B284" s="163"/>
      <c r="C284" s="163"/>
      <c r="D284" s="27" t="s">
        <v>15</v>
      </c>
      <c r="E284" s="163" t="s">
        <v>2535</v>
      </c>
      <c r="F284" s="163"/>
      <c r="G284" s="163"/>
      <c r="H284" s="163"/>
      <c r="I284" s="98">
        <v>12.56</v>
      </c>
      <c r="J284" s="27" t="s">
        <v>15</v>
      </c>
    </row>
    <row r="285" spans="1:10" ht="20.100000000000001" customHeight="1" x14ac:dyDescent="0.2">
      <c r="A285" s="163"/>
      <c r="B285" s="163"/>
      <c r="C285" s="163"/>
      <c r="D285" s="27" t="s">
        <v>15</v>
      </c>
      <c r="E285" s="163" t="s">
        <v>2536</v>
      </c>
      <c r="F285" s="163"/>
      <c r="G285" s="163"/>
      <c r="H285" s="163"/>
      <c r="I285" s="98">
        <v>9.86</v>
      </c>
      <c r="J285" s="27" t="s">
        <v>15</v>
      </c>
    </row>
    <row r="286" spans="1:10" ht="20.100000000000001" customHeight="1" x14ac:dyDescent="0.2">
      <c r="A286" s="163"/>
      <c r="B286" s="163"/>
      <c r="C286" s="163"/>
      <c r="D286" s="27" t="s">
        <v>15</v>
      </c>
      <c r="E286" s="163" t="s">
        <v>2537</v>
      </c>
      <c r="F286" s="163"/>
      <c r="G286" s="163"/>
      <c r="H286" s="163"/>
      <c r="I286" s="98">
        <v>6.8</v>
      </c>
      <c r="J286" s="27" t="s">
        <v>15</v>
      </c>
    </row>
    <row r="287" spans="1:10" ht="26.1" customHeight="1" x14ac:dyDescent="0.2">
      <c r="A287" s="32" t="s">
        <v>207</v>
      </c>
      <c r="B287" s="32" t="s">
        <v>208</v>
      </c>
      <c r="C287" s="32" t="s">
        <v>18</v>
      </c>
      <c r="D287" s="32" t="s">
        <v>209</v>
      </c>
      <c r="E287" s="34" t="s">
        <v>20</v>
      </c>
      <c r="F287" s="33">
        <v>14.62</v>
      </c>
      <c r="G287" s="36">
        <v>150.55000000000001</v>
      </c>
      <c r="H287" s="36">
        <v>193.93</v>
      </c>
      <c r="I287" s="36">
        <v>2836.71</v>
      </c>
      <c r="J287" s="97">
        <v>2.353378676661598E-4</v>
      </c>
    </row>
    <row r="288" spans="1:10" ht="20.100000000000001" customHeight="1" x14ac:dyDescent="0.2">
      <c r="A288" s="27" t="s">
        <v>2366</v>
      </c>
      <c r="B288" s="163"/>
      <c r="C288" s="163"/>
      <c r="D288" s="27" t="s">
        <v>5</v>
      </c>
      <c r="E288" s="163" t="s">
        <v>2367</v>
      </c>
      <c r="F288" s="163"/>
      <c r="G288" s="163"/>
      <c r="H288" s="27"/>
      <c r="I288" s="41" t="s">
        <v>2368</v>
      </c>
      <c r="J288" s="27"/>
    </row>
    <row r="289" spans="1:10" ht="20.100000000000001" customHeight="1" x14ac:dyDescent="0.2">
      <c r="A289" s="163"/>
      <c r="B289" s="163"/>
      <c r="C289" s="163"/>
      <c r="D289" s="27" t="s">
        <v>15</v>
      </c>
      <c r="E289" s="163" t="s">
        <v>2538</v>
      </c>
      <c r="F289" s="163"/>
      <c r="G289" s="163"/>
      <c r="H289" s="163"/>
      <c r="I289" s="98">
        <v>11.102499999999999</v>
      </c>
      <c r="J289" s="27" t="s">
        <v>15</v>
      </c>
    </row>
    <row r="290" spans="1:10" ht="20.100000000000001" customHeight="1" x14ac:dyDescent="0.2">
      <c r="A290" s="163"/>
      <c r="B290" s="163"/>
      <c r="C290" s="163"/>
      <c r="D290" s="27" t="s">
        <v>15</v>
      </c>
      <c r="E290" s="163" t="s">
        <v>2539</v>
      </c>
      <c r="F290" s="163"/>
      <c r="G290" s="163"/>
      <c r="H290" s="163"/>
      <c r="I290" s="98">
        <v>0.75</v>
      </c>
      <c r="J290" s="27" t="s">
        <v>15</v>
      </c>
    </row>
    <row r="291" spans="1:10" ht="20.100000000000001" customHeight="1" x14ac:dyDescent="0.2">
      <c r="A291" s="163"/>
      <c r="B291" s="163"/>
      <c r="C291" s="163"/>
      <c r="D291" s="27" t="s">
        <v>15</v>
      </c>
      <c r="E291" s="163" t="s">
        <v>2540</v>
      </c>
      <c r="F291" s="163"/>
      <c r="G291" s="163"/>
      <c r="H291" s="163"/>
      <c r="I291" s="98">
        <v>2.0750000000000002</v>
      </c>
      <c r="J291" s="27" t="s">
        <v>15</v>
      </c>
    </row>
    <row r="292" spans="1:10" ht="20.100000000000001" customHeight="1" x14ac:dyDescent="0.2">
      <c r="A292" s="163"/>
      <c r="B292" s="163"/>
      <c r="C292" s="163"/>
      <c r="D292" s="27" t="s">
        <v>15</v>
      </c>
      <c r="E292" s="163" t="s">
        <v>2541</v>
      </c>
      <c r="F292" s="163"/>
      <c r="G292" s="163"/>
      <c r="H292" s="163"/>
      <c r="I292" s="98">
        <v>0.125</v>
      </c>
      <c r="J292" s="27" t="s">
        <v>15</v>
      </c>
    </row>
    <row r="293" spans="1:10" ht="20.100000000000001" customHeight="1" x14ac:dyDescent="0.2">
      <c r="A293" s="163"/>
      <c r="B293" s="163"/>
      <c r="C293" s="163"/>
      <c r="D293" s="27" t="s">
        <v>15</v>
      </c>
      <c r="E293" s="163" t="s">
        <v>2542</v>
      </c>
      <c r="F293" s="163"/>
      <c r="G293" s="163"/>
      <c r="H293" s="163"/>
      <c r="I293" s="98">
        <v>0.57499999999999996</v>
      </c>
      <c r="J293" s="27" t="s">
        <v>15</v>
      </c>
    </row>
    <row r="294" spans="1:10" ht="26.1" customHeight="1" x14ac:dyDescent="0.2">
      <c r="A294" s="32" t="s">
        <v>210</v>
      </c>
      <c r="B294" s="32" t="s">
        <v>211</v>
      </c>
      <c r="C294" s="32" t="s">
        <v>18</v>
      </c>
      <c r="D294" s="32" t="s">
        <v>212</v>
      </c>
      <c r="E294" s="34" t="s">
        <v>20</v>
      </c>
      <c r="F294" s="33">
        <v>484.33</v>
      </c>
      <c r="G294" s="36">
        <v>20.29</v>
      </c>
      <c r="H294" s="36">
        <v>26.13</v>
      </c>
      <c r="I294" s="36">
        <v>12655.54</v>
      </c>
      <c r="J294" s="97">
        <v>1.0499232553781641E-3</v>
      </c>
    </row>
    <row r="295" spans="1:10" ht="20.100000000000001" customHeight="1" x14ac:dyDescent="0.2">
      <c r="A295" s="27" t="s">
        <v>2366</v>
      </c>
      <c r="B295" s="163"/>
      <c r="C295" s="163"/>
      <c r="D295" s="27" t="s">
        <v>5</v>
      </c>
      <c r="E295" s="163" t="s">
        <v>2367</v>
      </c>
      <c r="F295" s="163"/>
      <c r="G295" s="163"/>
      <c r="H295" s="27"/>
      <c r="I295" s="41" t="s">
        <v>2368</v>
      </c>
      <c r="J295" s="27"/>
    </row>
    <row r="296" spans="1:10" ht="20.100000000000001" customHeight="1" x14ac:dyDescent="0.2">
      <c r="A296" s="163"/>
      <c r="B296" s="163"/>
      <c r="C296" s="163"/>
      <c r="D296" s="27" t="s">
        <v>2377</v>
      </c>
      <c r="E296" s="163" t="s">
        <v>2543</v>
      </c>
      <c r="F296" s="163"/>
      <c r="G296" s="163"/>
      <c r="H296" s="163"/>
      <c r="I296" s="98">
        <v>236.75</v>
      </c>
      <c r="J296" s="27" t="s">
        <v>15</v>
      </c>
    </row>
    <row r="297" spans="1:10" ht="20.100000000000001" customHeight="1" x14ac:dyDescent="0.2">
      <c r="A297" s="163"/>
      <c r="B297" s="163"/>
      <c r="C297" s="163"/>
      <c r="D297" s="27" t="s">
        <v>2377</v>
      </c>
      <c r="E297" s="163" t="s">
        <v>2544</v>
      </c>
      <c r="F297" s="163"/>
      <c r="G297" s="163"/>
      <c r="H297" s="163"/>
      <c r="I297" s="98">
        <v>17.23</v>
      </c>
      <c r="J297" s="27" t="s">
        <v>15</v>
      </c>
    </row>
    <row r="298" spans="1:10" ht="20.100000000000001" customHeight="1" x14ac:dyDescent="0.2">
      <c r="A298" s="163"/>
      <c r="B298" s="163"/>
      <c r="C298" s="163"/>
      <c r="D298" s="27" t="s">
        <v>2377</v>
      </c>
      <c r="E298" s="163" t="s">
        <v>2545</v>
      </c>
      <c r="F298" s="163"/>
      <c r="G298" s="163"/>
      <c r="H298" s="163"/>
      <c r="I298" s="98">
        <v>16.899999999999999</v>
      </c>
      <c r="J298" s="27" t="s">
        <v>15</v>
      </c>
    </row>
    <row r="299" spans="1:10" ht="20.100000000000001" customHeight="1" x14ac:dyDescent="0.2">
      <c r="A299" s="163"/>
      <c r="B299" s="163"/>
      <c r="C299" s="163"/>
      <c r="D299" s="27" t="s">
        <v>2377</v>
      </c>
      <c r="E299" s="163" t="s">
        <v>2546</v>
      </c>
      <c r="F299" s="163"/>
      <c r="G299" s="163"/>
      <c r="H299" s="163"/>
      <c r="I299" s="98">
        <v>14.61</v>
      </c>
      <c r="J299" s="27" t="s">
        <v>15</v>
      </c>
    </row>
    <row r="300" spans="1:10" ht="20.100000000000001" customHeight="1" x14ac:dyDescent="0.2">
      <c r="A300" s="163"/>
      <c r="B300" s="163"/>
      <c r="C300" s="163"/>
      <c r="D300" s="27" t="s">
        <v>2377</v>
      </c>
      <c r="E300" s="163">
        <v>180</v>
      </c>
      <c r="F300" s="163"/>
      <c r="G300" s="163"/>
      <c r="H300" s="163"/>
      <c r="I300" s="98">
        <v>180</v>
      </c>
      <c r="J300" s="27" t="s">
        <v>15</v>
      </c>
    </row>
    <row r="301" spans="1:10" ht="20.100000000000001" customHeight="1" x14ac:dyDescent="0.2">
      <c r="A301" s="163"/>
      <c r="B301" s="163"/>
      <c r="C301" s="163"/>
      <c r="D301" s="27" t="s">
        <v>2377</v>
      </c>
      <c r="E301" s="163" t="s">
        <v>2547</v>
      </c>
      <c r="F301" s="163"/>
      <c r="G301" s="163"/>
      <c r="H301" s="163"/>
      <c r="I301" s="98">
        <v>18.84</v>
      </c>
      <c r="J301" s="27" t="s">
        <v>15</v>
      </c>
    </row>
    <row r="302" spans="1:10" ht="26.1" customHeight="1" x14ac:dyDescent="0.2">
      <c r="A302" s="32" t="s">
        <v>213</v>
      </c>
      <c r="B302" s="32" t="s">
        <v>214</v>
      </c>
      <c r="C302" s="32" t="s">
        <v>18</v>
      </c>
      <c r="D302" s="32" t="s">
        <v>215</v>
      </c>
      <c r="E302" s="34" t="s">
        <v>20</v>
      </c>
      <c r="F302" s="33">
        <v>354.51</v>
      </c>
      <c r="G302" s="36">
        <v>65.67</v>
      </c>
      <c r="H302" s="36">
        <v>84.59</v>
      </c>
      <c r="I302" s="36">
        <v>29988</v>
      </c>
      <c r="J302" s="97">
        <v>2.4878510582938686E-3</v>
      </c>
    </row>
    <row r="303" spans="1:10" ht="20.100000000000001" customHeight="1" x14ac:dyDescent="0.2">
      <c r="A303" s="27" t="s">
        <v>2366</v>
      </c>
      <c r="B303" s="163"/>
      <c r="C303" s="163"/>
      <c r="D303" s="27" t="s">
        <v>5</v>
      </c>
      <c r="E303" s="163" t="s">
        <v>2367</v>
      </c>
      <c r="F303" s="163"/>
      <c r="G303" s="163"/>
      <c r="H303" s="27"/>
      <c r="I303" s="41" t="s">
        <v>2368</v>
      </c>
      <c r="J303" s="27"/>
    </row>
    <row r="304" spans="1:10" ht="20.100000000000001" customHeight="1" x14ac:dyDescent="0.2">
      <c r="A304" s="163"/>
      <c r="B304" s="163"/>
      <c r="C304" s="163"/>
      <c r="D304" s="27" t="s">
        <v>2548</v>
      </c>
      <c r="E304" s="163" t="s">
        <v>2549</v>
      </c>
      <c r="F304" s="163"/>
      <c r="G304" s="163"/>
      <c r="H304" s="163"/>
      <c r="I304" s="98">
        <v>198.65</v>
      </c>
      <c r="J304" s="27" t="s">
        <v>15</v>
      </c>
    </row>
    <row r="305" spans="1:10" ht="20.100000000000001" customHeight="1" x14ac:dyDescent="0.2">
      <c r="A305" s="163"/>
      <c r="B305" s="163"/>
      <c r="C305" s="163"/>
      <c r="D305" s="27" t="s">
        <v>2550</v>
      </c>
      <c r="E305" s="163" t="s">
        <v>2551</v>
      </c>
      <c r="F305" s="163"/>
      <c r="G305" s="163"/>
      <c r="H305" s="163"/>
      <c r="I305" s="98">
        <v>122.08</v>
      </c>
      <c r="J305" s="27" t="s">
        <v>15</v>
      </c>
    </row>
    <row r="306" spans="1:10" ht="20.100000000000001" customHeight="1" x14ac:dyDescent="0.2">
      <c r="A306" s="163"/>
      <c r="B306" s="163"/>
      <c r="C306" s="163"/>
      <c r="D306" s="27" t="s">
        <v>2552</v>
      </c>
      <c r="E306" s="163" t="s">
        <v>2553</v>
      </c>
      <c r="F306" s="163"/>
      <c r="G306" s="163"/>
      <c r="H306" s="163"/>
      <c r="I306" s="98">
        <v>33.78</v>
      </c>
      <c r="J306" s="27" t="s">
        <v>15</v>
      </c>
    </row>
    <row r="307" spans="1:10" ht="39" customHeight="1" x14ac:dyDescent="0.2">
      <c r="A307" s="32" t="s">
        <v>216</v>
      </c>
      <c r="B307" s="32" t="s">
        <v>217</v>
      </c>
      <c r="C307" s="32" t="s">
        <v>18</v>
      </c>
      <c r="D307" s="32" t="s">
        <v>218</v>
      </c>
      <c r="E307" s="34" t="s">
        <v>20</v>
      </c>
      <c r="F307" s="33">
        <v>149</v>
      </c>
      <c r="G307" s="36">
        <v>35.729999999999997</v>
      </c>
      <c r="H307" s="36">
        <v>46.02</v>
      </c>
      <c r="I307" s="36">
        <v>6856.98</v>
      </c>
      <c r="J307" s="97">
        <v>5.6886571127450619E-4</v>
      </c>
    </row>
    <row r="308" spans="1:10" ht="20.100000000000001" customHeight="1" x14ac:dyDescent="0.2">
      <c r="A308" s="27" t="s">
        <v>2366</v>
      </c>
      <c r="B308" s="163"/>
      <c r="C308" s="163"/>
      <c r="D308" s="27" t="s">
        <v>5</v>
      </c>
      <c r="E308" s="163" t="s">
        <v>2367</v>
      </c>
      <c r="F308" s="163"/>
      <c r="G308" s="163"/>
      <c r="H308" s="27"/>
      <c r="I308" s="41" t="s">
        <v>2368</v>
      </c>
      <c r="J308" s="27"/>
    </row>
    <row r="309" spans="1:10" ht="20.100000000000001" customHeight="1" x14ac:dyDescent="0.2">
      <c r="A309" s="163"/>
      <c r="B309" s="163"/>
      <c r="C309" s="163"/>
      <c r="D309" s="27" t="s">
        <v>2554</v>
      </c>
      <c r="E309" s="163" t="s">
        <v>2555</v>
      </c>
      <c r="F309" s="163"/>
      <c r="G309" s="163"/>
      <c r="H309" s="163"/>
      <c r="I309" s="98">
        <v>30</v>
      </c>
      <c r="J309" s="27" t="s">
        <v>15</v>
      </c>
    </row>
    <row r="310" spans="1:10" ht="20.100000000000001" customHeight="1" x14ac:dyDescent="0.2">
      <c r="A310" s="163"/>
      <c r="B310" s="163"/>
      <c r="C310" s="163"/>
      <c r="D310" s="27" t="s">
        <v>2556</v>
      </c>
      <c r="E310" s="163" t="s">
        <v>2557</v>
      </c>
      <c r="F310" s="163"/>
      <c r="G310" s="163"/>
      <c r="H310" s="163"/>
      <c r="I310" s="98">
        <v>119</v>
      </c>
      <c r="J310" s="27" t="s">
        <v>15</v>
      </c>
    </row>
    <row r="311" spans="1:10" ht="24" customHeight="1" x14ac:dyDescent="0.2">
      <c r="A311" s="32" t="s">
        <v>219</v>
      </c>
      <c r="B311" s="32" t="s">
        <v>220</v>
      </c>
      <c r="C311" s="32" t="s">
        <v>23</v>
      </c>
      <c r="D311" s="32" t="s">
        <v>221</v>
      </c>
      <c r="E311" s="34" t="s">
        <v>37</v>
      </c>
      <c r="F311" s="33">
        <v>48.43</v>
      </c>
      <c r="G311" s="36">
        <v>142.28</v>
      </c>
      <c r="H311" s="36">
        <v>183.28</v>
      </c>
      <c r="I311" s="36">
        <v>8876.7999999999993</v>
      </c>
      <c r="J311" s="97">
        <v>7.3643311572172245E-4</v>
      </c>
    </row>
    <row r="312" spans="1:10" ht="20.100000000000001" customHeight="1" x14ac:dyDescent="0.2">
      <c r="A312" s="27" t="s">
        <v>2366</v>
      </c>
      <c r="B312" s="163"/>
      <c r="C312" s="163"/>
      <c r="D312" s="27" t="s">
        <v>5</v>
      </c>
      <c r="E312" s="163" t="s">
        <v>2367</v>
      </c>
      <c r="F312" s="163"/>
      <c r="G312" s="163"/>
      <c r="H312" s="27"/>
      <c r="I312" s="41" t="s">
        <v>2368</v>
      </c>
      <c r="J312" s="27"/>
    </row>
    <row r="313" spans="1:10" ht="20.100000000000001" customHeight="1" x14ac:dyDescent="0.2">
      <c r="A313" s="163"/>
      <c r="B313" s="163"/>
      <c r="C313" s="163"/>
      <c r="D313" s="27" t="s">
        <v>2558</v>
      </c>
      <c r="E313" s="163" t="s">
        <v>2559</v>
      </c>
      <c r="F313" s="163"/>
      <c r="G313" s="163"/>
      <c r="H313" s="163"/>
      <c r="I313" s="98">
        <v>48.433</v>
      </c>
      <c r="J313" s="27" t="s">
        <v>15</v>
      </c>
    </row>
    <row r="314" spans="1:10" ht="26.1" customHeight="1" x14ac:dyDescent="0.2">
      <c r="A314" s="32" t="s">
        <v>222</v>
      </c>
      <c r="B314" s="32" t="s">
        <v>223</v>
      </c>
      <c r="C314" s="32" t="s">
        <v>18</v>
      </c>
      <c r="D314" s="32" t="s">
        <v>224</v>
      </c>
      <c r="E314" s="34" t="s">
        <v>20</v>
      </c>
      <c r="F314" s="33">
        <v>297</v>
      </c>
      <c r="G314" s="36">
        <v>51.64</v>
      </c>
      <c r="H314" s="36">
        <v>66.52</v>
      </c>
      <c r="I314" s="36">
        <v>19756.439999999999</v>
      </c>
      <c r="J314" s="97">
        <v>1.6390249487167974E-3</v>
      </c>
    </row>
    <row r="315" spans="1:10" ht="20.100000000000001" customHeight="1" x14ac:dyDescent="0.2">
      <c r="A315" s="27" t="s">
        <v>2366</v>
      </c>
      <c r="B315" s="163"/>
      <c r="C315" s="163"/>
      <c r="D315" s="27" t="s">
        <v>5</v>
      </c>
      <c r="E315" s="163" t="s">
        <v>2367</v>
      </c>
      <c r="F315" s="163"/>
      <c r="G315" s="163"/>
      <c r="H315" s="27"/>
      <c r="I315" s="41" t="s">
        <v>2368</v>
      </c>
      <c r="J315" s="27"/>
    </row>
    <row r="316" spans="1:10" ht="20.100000000000001" customHeight="1" x14ac:dyDescent="0.2">
      <c r="A316" s="163"/>
      <c r="B316" s="163"/>
      <c r="C316" s="163"/>
      <c r="D316" s="27" t="s">
        <v>2510</v>
      </c>
      <c r="E316" s="163" t="s">
        <v>2511</v>
      </c>
      <c r="F316" s="163"/>
      <c r="G316" s="163"/>
      <c r="H316" s="163"/>
      <c r="I316" s="98">
        <v>297</v>
      </c>
      <c r="J316" s="27" t="s">
        <v>15</v>
      </c>
    </row>
    <row r="317" spans="1:10" ht="24" customHeight="1" x14ac:dyDescent="0.2">
      <c r="A317" s="92" t="s">
        <v>225</v>
      </c>
      <c r="B317" s="92" t="s">
        <v>13</v>
      </c>
      <c r="C317" s="92"/>
      <c r="D317" s="92" t="s">
        <v>226</v>
      </c>
      <c r="E317" s="93"/>
      <c r="F317" s="94">
        <v>1</v>
      </c>
      <c r="G317" s="94" t="s">
        <v>15</v>
      </c>
      <c r="H317" s="95">
        <v>145250.60999999999</v>
      </c>
      <c r="I317" s="95">
        <v>145250.60999999999</v>
      </c>
      <c r="J317" s="96">
        <v>1.2050216213363012E-2</v>
      </c>
    </row>
    <row r="318" spans="1:10" ht="24" customHeight="1" x14ac:dyDescent="0.2">
      <c r="A318" s="92" t="s">
        <v>227</v>
      </c>
      <c r="B318" s="92" t="s">
        <v>13</v>
      </c>
      <c r="C318" s="92"/>
      <c r="D318" s="92" t="s">
        <v>228</v>
      </c>
      <c r="E318" s="93"/>
      <c r="F318" s="94">
        <v>1</v>
      </c>
      <c r="G318" s="94" t="s">
        <v>15</v>
      </c>
      <c r="H318" s="95">
        <v>83728.12</v>
      </c>
      <c r="I318" s="95">
        <v>83728.12</v>
      </c>
      <c r="J318" s="96">
        <v>6.9462148843189289E-3</v>
      </c>
    </row>
    <row r="319" spans="1:10" ht="51.95" customHeight="1" x14ac:dyDescent="0.2">
      <c r="A319" s="32" t="s">
        <v>229</v>
      </c>
      <c r="B319" s="32" t="s">
        <v>230</v>
      </c>
      <c r="C319" s="32" t="s">
        <v>18</v>
      </c>
      <c r="D319" s="32" t="s">
        <v>231</v>
      </c>
      <c r="E319" s="34" t="s">
        <v>20</v>
      </c>
      <c r="F319" s="33">
        <v>969.74</v>
      </c>
      <c r="G319" s="36">
        <v>53.84</v>
      </c>
      <c r="H319" s="36">
        <v>69.349999999999994</v>
      </c>
      <c r="I319" s="36">
        <v>67252.09</v>
      </c>
      <c r="J319" s="97">
        <v>5.5793378444369251E-3</v>
      </c>
    </row>
    <row r="320" spans="1:10" ht="20.100000000000001" customHeight="1" x14ac:dyDescent="0.2">
      <c r="A320" s="27" t="s">
        <v>2366</v>
      </c>
      <c r="B320" s="163"/>
      <c r="C320" s="163"/>
      <c r="D320" s="27" t="s">
        <v>5</v>
      </c>
      <c r="E320" s="163" t="s">
        <v>2367</v>
      </c>
      <c r="F320" s="163"/>
      <c r="G320" s="163"/>
      <c r="H320" s="27"/>
      <c r="I320" s="41" t="s">
        <v>2368</v>
      </c>
      <c r="J320" s="27"/>
    </row>
    <row r="321" spans="1:10" ht="20.100000000000001" customHeight="1" x14ac:dyDescent="0.2">
      <c r="A321" s="163"/>
      <c r="B321" s="163"/>
      <c r="C321" s="163"/>
      <c r="D321" s="27" t="s">
        <v>2560</v>
      </c>
      <c r="E321" s="163" t="s">
        <v>2561</v>
      </c>
      <c r="F321" s="163"/>
      <c r="G321" s="163"/>
      <c r="H321" s="163"/>
      <c r="I321" s="98">
        <v>230.184</v>
      </c>
      <c r="J321" s="27" t="s">
        <v>15</v>
      </c>
    </row>
    <row r="322" spans="1:10" ht="20.100000000000001" customHeight="1" x14ac:dyDescent="0.2">
      <c r="A322" s="163"/>
      <c r="B322" s="163"/>
      <c r="C322" s="163"/>
      <c r="D322" s="27" t="s">
        <v>15</v>
      </c>
      <c r="E322" s="163" t="s">
        <v>2562</v>
      </c>
      <c r="F322" s="163"/>
      <c r="G322" s="163"/>
      <c r="H322" s="163"/>
      <c r="I322" s="98">
        <v>248.4</v>
      </c>
      <c r="J322" s="27" t="s">
        <v>15</v>
      </c>
    </row>
    <row r="323" spans="1:10" ht="20.100000000000001" customHeight="1" x14ac:dyDescent="0.2">
      <c r="A323" s="163"/>
      <c r="B323" s="163"/>
      <c r="C323" s="163"/>
      <c r="D323" s="27" t="s">
        <v>15</v>
      </c>
      <c r="E323" s="163" t="s">
        <v>2563</v>
      </c>
      <c r="F323" s="163"/>
      <c r="G323" s="163"/>
      <c r="H323" s="163"/>
      <c r="I323" s="98">
        <v>74.256</v>
      </c>
      <c r="J323" s="27" t="s">
        <v>15</v>
      </c>
    </row>
    <row r="324" spans="1:10" ht="20.100000000000001" customHeight="1" x14ac:dyDescent="0.2">
      <c r="A324" s="163"/>
      <c r="B324" s="163"/>
      <c r="C324" s="163"/>
      <c r="D324" s="27" t="s">
        <v>15</v>
      </c>
      <c r="E324" s="163" t="s">
        <v>2564</v>
      </c>
      <c r="F324" s="163"/>
      <c r="G324" s="163"/>
      <c r="H324" s="163"/>
      <c r="I324" s="98">
        <v>14.672000000000001</v>
      </c>
      <c r="J324" s="27" t="s">
        <v>15</v>
      </c>
    </row>
    <row r="325" spans="1:10" ht="20.100000000000001" customHeight="1" x14ac:dyDescent="0.2">
      <c r="A325" s="163"/>
      <c r="B325" s="163"/>
      <c r="C325" s="163"/>
      <c r="D325" s="27" t="s">
        <v>15</v>
      </c>
      <c r="E325" s="163" t="s">
        <v>2565</v>
      </c>
      <c r="F325" s="163"/>
      <c r="G325" s="163"/>
      <c r="H325" s="163"/>
      <c r="I325" s="98">
        <v>40.832000000000001</v>
      </c>
      <c r="J325" s="27" t="s">
        <v>15</v>
      </c>
    </row>
    <row r="326" spans="1:10" ht="20.100000000000001" customHeight="1" x14ac:dyDescent="0.2">
      <c r="A326" s="163"/>
      <c r="B326" s="163"/>
      <c r="C326" s="163"/>
      <c r="D326" s="27" t="s">
        <v>2566</v>
      </c>
      <c r="E326" s="163" t="s">
        <v>2567</v>
      </c>
      <c r="F326" s="163"/>
      <c r="G326" s="163"/>
      <c r="H326" s="163"/>
      <c r="I326" s="98">
        <v>176.904</v>
      </c>
      <c r="J326" s="27" t="s">
        <v>15</v>
      </c>
    </row>
    <row r="327" spans="1:10" ht="20.100000000000001" customHeight="1" x14ac:dyDescent="0.2">
      <c r="A327" s="163"/>
      <c r="B327" s="163"/>
      <c r="C327" s="163"/>
      <c r="D327" s="27" t="s">
        <v>15</v>
      </c>
      <c r="E327" s="163" t="s">
        <v>2568</v>
      </c>
      <c r="F327" s="163"/>
      <c r="G327" s="163"/>
      <c r="H327" s="163"/>
      <c r="I327" s="98">
        <v>45.485999999999997</v>
      </c>
      <c r="J327" s="27" t="s">
        <v>15</v>
      </c>
    </row>
    <row r="328" spans="1:10" ht="20.100000000000001" customHeight="1" x14ac:dyDescent="0.2">
      <c r="A328" s="163"/>
      <c r="B328" s="163"/>
      <c r="C328" s="163"/>
      <c r="D328" s="27" t="s">
        <v>15</v>
      </c>
      <c r="E328" s="163" t="s">
        <v>2569</v>
      </c>
      <c r="F328" s="163"/>
      <c r="G328" s="163"/>
      <c r="H328" s="163"/>
      <c r="I328" s="98">
        <v>11.191000000000001</v>
      </c>
      <c r="J328" s="27" t="s">
        <v>15</v>
      </c>
    </row>
    <row r="329" spans="1:10" ht="20.100000000000001" customHeight="1" x14ac:dyDescent="0.2">
      <c r="A329" s="163"/>
      <c r="B329" s="163"/>
      <c r="C329" s="163"/>
      <c r="D329" s="27" t="s">
        <v>2478</v>
      </c>
      <c r="E329" s="163" t="s">
        <v>2570</v>
      </c>
      <c r="F329" s="163"/>
      <c r="G329" s="163"/>
      <c r="H329" s="163"/>
      <c r="I329" s="98">
        <v>102.91200000000001</v>
      </c>
      <c r="J329" s="27" t="s">
        <v>15</v>
      </c>
    </row>
    <row r="330" spans="1:10" ht="20.100000000000001" customHeight="1" x14ac:dyDescent="0.2">
      <c r="A330" s="163"/>
      <c r="B330" s="163"/>
      <c r="C330" s="163"/>
      <c r="D330" s="27" t="s">
        <v>15</v>
      </c>
      <c r="E330" s="163" t="s">
        <v>2571</v>
      </c>
      <c r="F330" s="163"/>
      <c r="G330" s="163"/>
      <c r="H330" s="163"/>
      <c r="I330" s="98">
        <v>24.911999999999999</v>
      </c>
      <c r="J330" s="27" t="s">
        <v>15</v>
      </c>
    </row>
    <row r="331" spans="1:10" ht="51.95" customHeight="1" x14ac:dyDescent="0.2">
      <c r="A331" s="32" t="s">
        <v>232</v>
      </c>
      <c r="B331" s="32" t="s">
        <v>233</v>
      </c>
      <c r="C331" s="32" t="s">
        <v>18</v>
      </c>
      <c r="D331" s="32" t="s">
        <v>234</v>
      </c>
      <c r="E331" s="34" t="s">
        <v>20</v>
      </c>
      <c r="F331" s="33">
        <v>969.74</v>
      </c>
      <c r="G331" s="36">
        <v>13.19</v>
      </c>
      <c r="H331" s="36">
        <v>16.989999999999998</v>
      </c>
      <c r="I331" s="36">
        <v>16476.03</v>
      </c>
      <c r="J331" s="97">
        <v>1.3668770398820038E-3</v>
      </c>
    </row>
    <row r="332" spans="1:10" ht="20.100000000000001" customHeight="1" x14ac:dyDescent="0.2">
      <c r="A332" s="27" t="s">
        <v>2366</v>
      </c>
      <c r="B332" s="163"/>
      <c r="C332" s="163"/>
      <c r="D332" s="27" t="s">
        <v>5</v>
      </c>
      <c r="E332" s="163" t="s">
        <v>2367</v>
      </c>
      <c r="F332" s="163"/>
      <c r="G332" s="163"/>
      <c r="H332" s="27"/>
      <c r="I332" s="41" t="s">
        <v>2368</v>
      </c>
      <c r="J332" s="27"/>
    </row>
    <row r="333" spans="1:10" ht="20.100000000000001" customHeight="1" x14ac:dyDescent="0.2">
      <c r="A333" s="163"/>
      <c r="B333" s="163"/>
      <c r="C333" s="163"/>
      <c r="D333" s="27" t="s">
        <v>2560</v>
      </c>
      <c r="E333" s="163" t="s">
        <v>2561</v>
      </c>
      <c r="F333" s="163"/>
      <c r="G333" s="163"/>
      <c r="H333" s="163"/>
      <c r="I333" s="98">
        <v>230.184</v>
      </c>
      <c r="J333" s="27" t="s">
        <v>15</v>
      </c>
    </row>
    <row r="334" spans="1:10" ht="20.100000000000001" customHeight="1" x14ac:dyDescent="0.2">
      <c r="A334" s="163"/>
      <c r="B334" s="163"/>
      <c r="C334" s="163"/>
      <c r="D334" s="27" t="s">
        <v>15</v>
      </c>
      <c r="E334" s="163" t="s">
        <v>2562</v>
      </c>
      <c r="F334" s="163"/>
      <c r="G334" s="163"/>
      <c r="H334" s="163"/>
      <c r="I334" s="98">
        <v>248.4</v>
      </c>
      <c r="J334" s="27" t="s">
        <v>15</v>
      </c>
    </row>
    <row r="335" spans="1:10" ht="20.100000000000001" customHeight="1" x14ac:dyDescent="0.2">
      <c r="A335" s="163"/>
      <c r="B335" s="163"/>
      <c r="C335" s="163"/>
      <c r="D335" s="27" t="s">
        <v>15</v>
      </c>
      <c r="E335" s="163" t="s">
        <v>2563</v>
      </c>
      <c r="F335" s="163"/>
      <c r="G335" s="163"/>
      <c r="H335" s="163"/>
      <c r="I335" s="98">
        <v>74.256</v>
      </c>
      <c r="J335" s="27" t="s">
        <v>15</v>
      </c>
    </row>
    <row r="336" spans="1:10" ht="20.100000000000001" customHeight="1" x14ac:dyDescent="0.2">
      <c r="A336" s="163"/>
      <c r="B336" s="163"/>
      <c r="C336" s="163"/>
      <c r="D336" s="27" t="s">
        <v>15</v>
      </c>
      <c r="E336" s="163" t="s">
        <v>2564</v>
      </c>
      <c r="F336" s="163"/>
      <c r="G336" s="163"/>
      <c r="H336" s="163"/>
      <c r="I336" s="98">
        <v>14.672000000000001</v>
      </c>
      <c r="J336" s="27" t="s">
        <v>15</v>
      </c>
    </row>
    <row r="337" spans="1:10" ht="20.100000000000001" customHeight="1" x14ac:dyDescent="0.2">
      <c r="A337" s="163"/>
      <c r="B337" s="163"/>
      <c r="C337" s="163"/>
      <c r="D337" s="27" t="s">
        <v>15</v>
      </c>
      <c r="E337" s="163" t="s">
        <v>2565</v>
      </c>
      <c r="F337" s="163"/>
      <c r="G337" s="163"/>
      <c r="H337" s="163"/>
      <c r="I337" s="98">
        <v>40.832000000000001</v>
      </c>
      <c r="J337" s="27" t="s">
        <v>15</v>
      </c>
    </row>
    <row r="338" spans="1:10" ht="20.100000000000001" customHeight="1" x14ac:dyDescent="0.2">
      <c r="A338" s="163"/>
      <c r="B338" s="163"/>
      <c r="C338" s="163"/>
      <c r="D338" s="27" t="s">
        <v>2566</v>
      </c>
      <c r="E338" s="163" t="s">
        <v>2567</v>
      </c>
      <c r="F338" s="163"/>
      <c r="G338" s="163"/>
      <c r="H338" s="163"/>
      <c r="I338" s="98">
        <v>176.904</v>
      </c>
      <c r="J338" s="27" t="s">
        <v>15</v>
      </c>
    </row>
    <row r="339" spans="1:10" ht="20.100000000000001" customHeight="1" x14ac:dyDescent="0.2">
      <c r="A339" s="163"/>
      <c r="B339" s="163"/>
      <c r="C339" s="163"/>
      <c r="D339" s="27" t="s">
        <v>15</v>
      </c>
      <c r="E339" s="163" t="s">
        <v>2568</v>
      </c>
      <c r="F339" s="163"/>
      <c r="G339" s="163"/>
      <c r="H339" s="163"/>
      <c r="I339" s="98">
        <v>45.485999999999997</v>
      </c>
      <c r="J339" s="27" t="s">
        <v>15</v>
      </c>
    </row>
    <row r="340" spans="1:10" ht="20.100000000000001" customHeight="1" x14ac:dyDescent="0.2">
      <c r="A340" s="163"/>
      <c r="B340" s="163"/>
      <c r="C340" s="163"/>
      <c r="D340" s="27" t="s">
        <v>15</v>
      </c>
      <c r="E340" s="163" t="s">
        <v>2569</v>
      </c>
      <c r="F340" s="163"/>
      <c r="G340" s="163"/>
      <c r="H340" s="163"/>
      <c r="I340" s="98">
        <v>11.191000000000001</v>
      </c>
      <c r="J340" s="27" t="s">
        <v>15</v>
      </c>
    </row>
    <row r="341" spans="1:10" ht="20.100000000000001" customHeight="1" x14ac:dyDescent="0.2">
      <c r="A341" s="163"/>
      <c r="B341" s="163"/>
      <c r="C341" s="163"/>
      <c r="D341" s="27" t="s">
        <v>2478</v>
      </c>
      <c r="E341" s="163" t="s">
        <v>2570</v>
      </c>
      <c r="F341" s="163"/>
      <c r="G341" s="163"/>
      <c r="H341" s="163"/>
      <c r="I341" s="98">
        <v>102.91200000000001</v>
      </c>
      <c r="J341" s="27" t="s">
        <v>15</v>
      </c>
    </row>
    <row r="342" spans="1:10" ht="20.100000000000001" customHeight="1" x14ac:dyDescent="0.2">
      <c r="A342" s="163"/>
      <c r="B342" s="163"/>
      <c r="C342" s="163"/>
      <c r="D342" s="27" t="s">
        <v>15</v>
      </c>
      <c r="E342" s="163" t="s">
        <v>2571</v>
      </c>
      <c r="F342" s="163"/>
      <c r="G342" s="163"/>
      <c r="H342" s="163"/>
      <c r="I342" s="98">
        <v>24.911999999999999</v>
      </c>
      <c r="J342" s="27" t="s">
        <v>15</v>
      </c>
    </row>
    <row r="343" spans="1:10" ht="24" customHeight="1" x14ac:dyDescent="0.2">
      <c r="A343" s="92" t="s">
        <v>235</v>
      </c>
      <c r="B343" s="92" t="s">
        <v>13</v>
      </c>
      <c r="C343" s="92"/>
      <c r="D343" s="92" t="s">
        <v>236</v>
      </c>
      <c r="E343" s="93"/>
      <c r="F343" s="94">
        <v>1</v>
      </c>
      <c r="G343" s="94" t="s">
        <v>15</v>
      </c>
      <c r="H343" s="95">
        <v>61522.49</v>
      </c>
      <c r="I343" s="95">
        <v>61522.49</v>
      </c>
      <c r="J343" s="96">
        <v>5.1040013290440832E-3</v>
      </c>
    </row>
    <row r="344" spans="1:10" ht="51.95" customHeight="1" x14ac:dyDescent="0.2">
      <c r="A344" s="32" t="s">
        <v>237</v>
      </c>
      <c r="B344" s="32" t="s">
        <v>238</v>
      </c>
      <c r="C344" s="32" t="s">
        <v>18</v>
      </c>
      <c r="D344" s="32" t="s">
        <v>239</v>
      </c>
      <c r="E344" s="34" t="s">
        <v>20</v>
      </c>
      <c r="F344" s="33">
        <v>75.98</v>
      </c>
      <c r="G344" s="36">
        <v>341.69</v>
      </c>
      <c r="H344" s="36">
        <v>440.16</v>
      </c>
      <c r="I344" s="36">
        <v>33446.43</v>
      </c>
      <c r="J344" s="97">
        <v>2.7747677828348608E-3</v>
      </c>
    </row>
    <row r="345" spans="1:10" ht="20.100000000000001" customHeight="1" x14ac:dyDescent="0.2">
      <c r="A345" s="27" t="s">
        <v>2366</v>
      </c>
      <c r="B345" s="163"/>
      <c r="C345" s="163"/>
      <c r="D345" s="27" t="s">
        <v>5</v>
      </c>
      <c r="E345" s="163" t="s">
        <v>2367</v>
      </c>
      <c r="F345" s="163"/>
      <c r="G345" s="163"/>
      <c r="H345" s="27"/>
      <c r="I345" s="41" t="s">
        <v>2368</v>
      </c>
      <c r="J345" s="27"/>
    </row>
    <row r="346" spans="1:10" ht="20.100000000000001" customHeight="1" x14ac:dyDescent="0.2">
      <c r="A346" s="163"/>
      <c r="B346" s="163"/>
      <c r="C346" s="163"/>
      <c r="D346" s="27" t="s">
        <v>2425</v>
      </c>
      <c r="E346" s="163" t="s">
        <v>2488</v>
      </c>
      <c r="F346" s="163"/>
      <c r="G346" s="163"/>
      <c r="H346" s="163"/>
      <c r="I346" s="98">
        <v>44.225999999999999</v>
      </c>
      <c r="J346" s="27" t="s">
        <v>15</v>
      </c>
    </row>
    <row r="347" spans="1:10" ht="20.100000000000001" customHeight="1" x14ac:dyDescent="0.2">
      <c r="A347" s="163"/>
      <c r="B347" s="163"/>
      <c r="C347" s="163"/>
      <c r="D347" s="27" t="s">
        <v>15</v>
      </c>
      <c r="E347" s="163" t="s">
        <v>2572</v>
      </c>
      <c r="F347" s="163"/>
      <c r="G347" s="163"/>
      <c r="H347" s="163"/>
      <c r="I347" s="98">
        <v>11.371499999999999</v>
      </c>
      <c r="J347" s="27" t="s">
        <v>15</v>
      </c>
    </row>
    <row r="348" spans="1:10" ht="20.100000000000001" customHeight="1" x14ac:dyDescent="0.2">
      <c r="A348" s="163"/>
      <c r="B348" s="163"/>
      <c r="C348" s="163"/>
      <c r="D348" s="27" t="s">
        <v>15</v>
      </c>
      <c r="E348" s="163" t="s">
        <v>2573</v>
      </c>
      <c r="F348" s="163"/>
      <c r="G348" s="163"/>
      <c r="H348" s="163"/>
      <c r="I348" s="98">
        <v>9.4335000000000004</v>
      </c>
      <c r="J348" s="27" t="s">
        <v>15</v>
      </c>
    </row>
    <row r="349" spans="1:10" ht="20.100000000000001" customHeight="1" x14ac:dyDescent="0.2">
      <c r="A349" s="163"/>
      <c r="B349" s="163"/>
      <c r="C349" s="163"/>
      <c r="D349" s="27" t="s">
        <v>15</v>
      </c>
      <c r="E349" s="163" t="s">
        <v>2574</v>
      </c>
      <c r="F349" s="163"/>
      <c r="G349" s="163"/>
      <c r="H349" s="163"/>
      <c r="I349" s="98">
        <v>7.524</v>
      </c>
      <c r="J349" s="27" t="s">
        <v>15</v>
      </c>
    </row>
    <row r="350" spans="1:10" ht="20.100000000000001" customHeight="1" x14ac:dyDescent="0.2">
      <c r="A350" s="163"/>
      <c r="B350" s="163"/>
      <c r="C350" s="163"/>
      <c r="D350" s="27" t="s">
        <v>2575</v>
      </c>
      <c r="E350" s="163" t="s">
        <v>2576</v>
      </c>
      <c r="F350" s="163"/>
      <c r="G350" s="163"/>
      <c r="H350" s="163"/>
      <c r="I350" s="98">
        <v>1.3919999999999999</v>
      </c>
      <c r="J350" s="27" t="s">
        <v>15</v>
      </c>
    </row>
    <row r="351" spans="1:10" ht="20.100000000000001" customHeight="1" x14ac:dyDescent="0.2">
      <c r="A351" s="163"/>
      <c r="B351" s="163"/>
      <c r="C351" s="163"/>
      <c r="D351" s="27" t="s">
        <v>15</v>
      </c>
      <c r="E351" s="163" t="s">
        <v>2577</v>
      </c>
      <c r="F351" s="163"/>
      <c r="G351" s="163"/>
      <c r="H351" s="163"/>
      <c r="I351" s="98">
        <v>2.04</v>
      </c>
      <c r="J351" s="27" t="s">
        <v>15</v>
      </c>
    </row>
    <row r="352" spans="1:10" ht="39" customHeight="1" x14ac:dyDescent="0.2">
      <c r="A352" s="32" t="s">
        <v>240</v>
      </c>
      <c r="B352" s="32" t="s">
        <v>241</v>
      </c>
      <c r="C352" s="32" t="s">
        <v>18</v>
      </c>
      <c r="D352" s="32" t="s">
        <v>242</v>
      </c>
      <c r="E352" s="34" t="s">
        <v>20</v>
      </c>
      <c r="F352" s="33">
        <v>183.06</v>
      </c>
      <c r="G352" s="36">
        <v>119.06</v>
      </c>
      <c r="H352" s="36">
        <v>153.37</v>
      </c>
      <c r="I352" s="36">
        <v>28076.06</v>
      </c>
      <c r="J352" s="97">
        <v>2.3292335462092224E-3</v>
      </c>
    </row>
    <row r="353" spans="1:10" ht="20.100000000000001" customHeight="1" x14ac:dyDescent="0.2">
      <c r="A353" s="27" t="s">
        <v>2366</v>
      </c>
      <c r="B353" s="163"/>
      <c r="C353" s="163"/>
      <c r="D353" s="27" t="s">
        <v>5</v>
      </c>
      <c r="E353" s="163" t="s">
        <v>2367</v>
      </c>
      <c r="F353" s="163"/>
      <c r="G353" s="163"/>
      <c r="H353" s="27"/>
      <c r="I353" s="41" t="s">
        <v>2368</v>
      </c>
      <c r="J353" s="27"/>
    </row>
    <row r="354" spans="1:10" ht="20.100000000000001" customHeight="1" x14ac:dyDescent="0.2">
      <c r="A354" s="163"/>
      <c r="B354" s="163"/>
      <c r="C354" s="163"/>
      <c r="D354" s="27" t="s">
        <v>2425</v>
      </c>
      <c r="E354" s="163" t="s">
        <v>2578</v>
      </c>
      <c r="F354" s="163"/>
      <c r="G354" s="163"/>
      <c r="H354" s="163"/>
      <c r="I354" s="98">
        <v>39.76</v>
      </c>
      <c r="J354" s="27" t="s">
        <v>15</v>
      </c>
    </row>
    <row r="355" spans="1:10" ht="20.100000000000001" customHeight="1" x14ac:dyDescent="0.2">
      <c r="A355" s="163"/>
      <c r="B355" s="163"/>
      <c r="C355" s="163"/>
      <c r="D355" s="27" t="s">
        <v>15</v>
      </c>
      <c r="E355" s="163" t="s">
        <v>2579</v>
      </c>
      <c r="F355" s="163"/>
      <c r="G355" s="163"/>
      <c r="H355" s="163"/>
      <c r="I355" s="98">
        <v>45.024000000000001</v>
      </c>
      <c r="J355" s="27" t="s">
        <v>15</v>
      </c>
    </row>
    <row r="356" spans="1:10" ht="20.100000000000001" customHeight="1" x14ac:dyDescent="0.2">
      <c r="A356" s="163"/>
      <c r="B356" s="163"/>
      <c r="C356" s="163"/>
      <c r="D356" s="27" t="s">
        <v>1057</v>
      </c>
      <c r="E356" s="163" t="s">
        <v>2580</v>
      </c>
      <c r="F356" s="163"/>
      <c r="G356" s="163"/>
      <c r="H356" s="163"/>
      <c r="I356" s="98">
        <v>57.296999999999997</v>
      </c>
      <c r="J356" s="27" t="s">
        <v>15</v>
      </c>
    </row>
    <row r="357" spans="1:10" ht="20.100000000000001" customHeight="1" x14ac:dyDescent="0.2">
      <c r="A357" s="163"/>
      <c r="B357" s="163"/>
      <c r="C357" s="163"/>
      <c r="D357" s="27" t="s">
        <v>15</v>
      </c>
      <c r="E357" s="163" t="s">
        <v>2581</v>
      </c>
      <c r="F357" s="163"/>
      <c r="G357" s="163"/>
      <c r="H357" s="163"/>
      <c r="I357" s="98">
        <v>11.071999999999999</v>
      </c>
      <c r="J357" s="27" t="s">
        <v>15</v>
      </c>
    </row>
    <row r="358" spans="1:10" ht="20.100000000000001" customHeight="1" x14ac:dyDescent="0.2">
      <c r="A358" s="163"/>
      <c r="B358" s="163"/>
      <c r="C358" s="163"/>
      <c r="D358" s="27" t="s">
        <v>15</v>
      </c>
      <c r="E358" s="163" t="s">
        <v>2582</v>
      </c>
      <c r="F358" s="163"/>
      <c r="G358" s="163"/>
      <c r="H358" s="163"/>
      <c r="I358" s="98">
        <v>10.208</v>
      </c>
      <c r="J358" s="27" t="s">
        <v>15</v>
      </c>
    </row>
    <row r="359" spans="1:10" ht="20.100000000000001" customHeight="1" x14ac:dyDescent="0.2">
      <c r="A359" s="163"/>
      <c r="B359" s="163"/>
      <c r="C359" s="163"/>
      <c r="D359" s="27" t="s">
        <v>2583</v>
      </c>
      <c r="E359" s="163" t="s">
        <v>2584</v>
      </c>
      <c r="F359" s="163"/>
      <c r="G359" s="163"/>
      <c r="H359" s="163"/>
      <c r="I359" s="98">
        <v>10.08</v>
      </c>
      <c r="J359" s="27" t="s">
        <v>15</v>
      </c>
    </row>
    <row r="360" spans="1:10" ht="20.100000000000001" customHeight="1" x14ac:dyDescent="0.2">
      <c r="A360" s="163"/>
      <c r="B360" s="163"/>
      <c r="C360" s="163"/>
      <c r="D360" s="27" t="s">
        <v>2585</v>
      </c>
      <c r="E360" s="163" t="s">
        <v>2586</v>
      </c>
      <c r="F360" s="163"/>
      <c r="G360" s="163"/>
      <c r="H360" s="163"/>
      <c r="I360" s="98">
        <v>7.28</v>
      </c>
      <c r="J360" s="27" t="s">
        <v>15</v>
      </c>
    </row>
    <row r="361" spans="1:10" ht="20.100000000000001" customHeight="1" x14ac:dyDescent="0.2">
      <c r="A361" s="163"/>
      <c r="B361" s="163"/>
      <c r="C361" s="163"/>
      <c r="D361" s="27" t="s">
        <v>1057</v>
      </c>
      <c r="E361" s="163" t="s">
        <v>2587</v>
      </c>
      <c r="F361" s="163"/>
      <c r="G361" s="163"/>
      <c r="H361" s="163"/>
      <c r="I361" s="98">
        <v>2.34</v>
      </c>
      <c r="J361" s="27" t="s">
        <v>15</v>
      </c>
    </row>
    <row r="362" spans="1:10" ht="24" customHeight="1" x14ac:dyDescent="0.2">
      <c r="A362" s="92" t="s">
        <v>243</v>
      </c>
      <c r="B362" s="92" t="s">
        <v>13</v>
      </c>
      <c r="C362" s="92"/>
      <c r="D362" s="92" t="s">
        <v>244</v>
      </c>
      <c r="E362" s="93"/>
      <c r="F362" s="94">
        <v>1</v>
      </c>
      <c r="G362" s="94" t="s">
        <v>15</v>
      </c>
      <c r="H362" s="95">
        <v>87318.82</v>
      </c>
      <c r="I362" s="95">
        <v>87318.82</v>
      </c>
      <c r="J362" s="96">
        <v>7.2441049335057964E-3</v>
      </c>
    </row>
    <row r="363" spans="1:10" ht="24" customHeight="1" x14ac:dyDescent="0.2">
      <c r="A363" s="92" t="s">
        <v>245</v>
      </c>
      <c r="B363" s="92" t="s">
        <v>13</v>
      </c>
      <c r="C363" s="92"/>
      <c r="D363" s="92" t="s">
        <v>246</v>
      </c>
      <c r="E363" s="93"/>
      <c r="F363" s="94">
        <v>1</v>
      </c>
      <c r="G363" s="94" t="s">
        <v>15</v>
      </c>
      <c r="H363" s="95">
        <v>5543.42</v>
      </c>
      <c r="I363" s="95">
        <v>5543.42</v>
      </c>
      <c r="J363" s="96">
        <v>4.5989073341227819E-4</v>
      </c>
    </row>
    <row r="364" spans="1:10" ht="51.95" customHeight="1" x14ac:dyDescent="0.2">
      <c r="A364" s="32" t="s">
        <v>247</v>
      </c>
      <c r="B364" s="32" t="s">
        <v>248</v>
      </c>
      <c r="C364" s="32" t="s">
        <v>23</v>
      </c>
      <c r="D364" s="32" t="s">
        <v>249</v>
      </c>
      <c r="E364" s="34" t="s">
        <v>25</v>
      </c>
      <c r="F364" s="33">
        <v>2</v>
      </c>
      <c r="G364" s="36">
        <v>1366.37</v>
      </c>
      <c r="H364" s="36">
        <v>1760.15</v>
      </c>
      <c r="I364" s="36">
        <v>3520.3</v>
      </c>
      <c r="J364" s="97">
        <v>2.9204955583939931E-4</v>
      </c>
    </row>
    <row r="365" spans="1:10" ht="20.100000000000001" customHeight="1" x14ac:dyDescent="0.2">
      <c r="A365" s="27" t="s">
        <v>2366</v>
      </c>
      <c r="B365" s="163"/>
      <c r="C365" s="163"/>
      <c r="D365" s="27" t="s">
        <v>5</v>
      </c>
      <c r="E365" s="163" t="s">
        <v>2367</v>
      </c>
      <c r="F365" s="163"/>
      <c r="G365" s="163"/>
      <c r="H365" s="27"/>
      <c r="I365" s="41" t="s">
        <v>2368</v>
      </c>
      <c r="J365" s="27"/>
    </row>
    <row r="366" spans="1:10" ht="20.100000000000001" customHeight="1" x14ac:dyDescent="0.2">
      <c r="A366" s="163"/>
      <c r="B366" s="163"/>
      <c r="C366" s="163"/>
      <c r="D366" s="27" t="s">
        <v>15</v>
      </c>
      <c r="E366" s="163">
        <v>2</v>
      </c>
      <c r="F366" s="163"/>
      <c r="G366" s="163"/>
      <c r="H366" s="163"/>
      <c r="I366" s="98">
        <v>2</v>
      </c>
      <c r="J366" s="27" t="s">
        <v>15</v>
      </c>
    </row>
    <row r="367" spans="1:10" ht="51.95" customHeight="1" x14ac:dyDescent="0.2">
      <c r="A367" s="32" t="s">
        <v>250</v>
      </c>
      <c r="B367" s="32" t="s">
        <v>251</v>
      </c>
      <c r="C367" s="32" t="s">
        <v>23</v>
      </c>
      <c r="D367" s="32" t="s">
        <v>252</v>
      </c>
      <c r="E367" s="34" t="s">
        <v>25</v>
      </c>
      <c r="F367" s="33">
        <v>1</v>
      </c>
      <c r="G367" s="36">
        <v>820.11</v>
      </c>
      <c r="H367" s="36">
        <v>1056.46</v>
      </c>
      <c r="I367" s="36">
        <v>1056.46</v>
      </c>
      <c r="J367" s="97">
        <v>8.7645562526515296E-5</v>
      </c>
    </row>
    <row r="368" spans="1:10" ht="20.100000000000001" customHeight="1" x14ac:dyDescent="0.2">
      <c r="A368" s="27" t="s">
        <v>2366</v>
      </c>
      <c r="B368" s="163"/>
      <c r="C368" s="163"/>
      <c r="D368" s="27" t="s">
        <v>5</v>
      </c>
      <c r="E368" s="163" t="s">
        <v>2367</v>
      </c>
      <c r="F368" s="163"/>
      <c r="G368" s="163"/>
      <c r="H368" s="27"/>
      <c r="I368" s="41" t="s">
        <v>2368</v>
      </c>
      <c r="J368" s="27"/>
    </row>
    <row r="369" spans="1:10" ht="20.100000000000001" customHeight="1" x14ac:dyDescent="0.2">
      <c r="A369" s="163"/>
      <c r="B369" s="163"/>
      <c r="C369" s="163"/>
      <c r="D369" s="27" t="s">
        <v>15</v>
      </c>
      <c r="E369" s="163">
        <v>1</v>
      </c>
      <c r="F369" s="163"/>
      <c r="G369" s="163"/>
      <c r="H369" s="163"/>
      <c r="I369" s="98">
        <v>1</v>
      </c>
      <c r="J369" s="27" t="s">
        <v>15</v>
      </c>
    </row>
    <row r="370" spans="1:10" ht="51.95" customHeight="1" x14ac:dyDescent="0.2">
      <c r="A370" s="32" t="s">
        <v>253</v>
      </c>
      <c r="B370" s="32" t="s">
        <v>254</v>
      </c>
      <c r="C370" s="32" t="s">
        <v>23</v>
      </c>
      <c r="D370" s="32" t="s">
        <v>255</v>
      </c>
      <c r="E370" s="34" t="s">
        <v>25</v>
      </c>
      <c r="F370" s="33">
        <v>1</v>
      </c>
      <c r="G370" s="36">
        <v>750.4</v>
      </c>
      <c r="H370" s="36">
        <v>966.66</v>
      </c>
      <c r="I370" s="36">
        <v>966.66</v>
      </c>
      <c r="J370" s="97">
        <v>8.0195615046363584E-5</v>
      </c>
    </row>
    <row r="371" spans="1:10" ht="20.100000000000001" customHeight="1" x14ac:dyDescent="0.2">
      <c r="A371" s="27" t="s">
        <v>2366</v>
      </c>
      <c r="B371" s="163"/>
      <c r="C371" s="163"/>
      <c r="D371" s="27" t="s">
        <v>5</v>
      </c>
      <c r="E371" s="163" t="s">
        <v>2367</v>
      </c>
      <c r="F371" s="163"/>
      <c r="G371" s="163"/>
      <c r="H371" s="27"/>
      <c r="I371" s="41" t="s">
        <v>2368</v>
      </c>
      <c r="J371" s="27"/>
    </row>
    <row r="372" spans="1:10" ht="20.100000000000001" customHeight="1" x14ac:dyDescent="0.2">
      <c r="A372" s="163"/>
      <c r="B372" s="163"/>
      <c r="C372" s="163"/>
      <c r="D372" s="27" t="s">
        <v>15</v>
      </c>
      <c r="E372" s="163">
        <v>1</v>
      </c>
      <c r="F372" s="163"/>
      <c r="G372" s="163"/>
      <c r="H372" s="163"/>
      <c r="I372" s="98">
        <v>1</v>
      </c>
      <c r="J372" s="27" t="s">
        <v>15</v>
      </c>
    </row>
    <row r="373" spans="1:10" ht="24" customHeight="1" x14ac:dyDescent="0.2">
      <c r="A373" s="92" t="s">
        <v>256</v>
      </c>
      <c r="B373" s="92" t="s">
        <v>13</v>
      </c>
      <c r="C373" s="92"/>
      <c r="D373" s="92" t="s">
        <v>257</v>
      </c>
      <c r="E373" s="93"/>
      <c r="F373" s="94">
        <v>1</v>
      </c>
      <c r="G373" s="94" t="s">
        <v>15</v>
      </c>
      <c r="H373" s="95">
        <v>65612.41</v>
      </c>
      <c r="I373" s="95">
        <v>65612.41</v>
      </c>
      <c r="J373" s="96">
        <v>5.4433074448349741E-3</v>
      </c>
    </row>
    <row r="374" spans="1:10" ht="39" customHeight="1" x14ac:dyDescent="0.2">
      <c r="A374" s="32" t="s">
        <v>258</v>
      </c>
      <c r="B374" s="32" t="s">
        <v>259</v>
      </c>
      <c r="C374" s="32" t="s">
        <v>23</v>
      </c>
      <c r="D374" s="32" t="s">
        <v>260</v>
      </c>
      <c r="E374" s="34" t="s">
        <v>20</v>
      </c>
      <c r="F374" s="33">
        <v>8.9600000000000009</v>
      </c>
      <c r="G374" s="36">
        <v>722.05</v>
      </c>
      <c r="H374" s="36">
        <v>930.14</v>
      </c>
      <c r="I374" s="36">
        <v>8334.0499999999993</v>
      </c>
      <c r="J374" s="97">
        <v>6.9140573270554942E-4</v>
      </c>
    </row>
    <row r="375" spans="1:10" ht="20.100000000000001" customHeight="1" x14ac:dyDescent="0.2">
      <c r="A375" s="27" t="s">
        <v>2366</v>
      </c>
      <c r="B375" s="163"/>
      <c r="C375" s="163"/>
      <c r="D375" s="27" t="s">
        <v>5</v>
      </c>
      <c r="E375" s="163" t="s">
        <v>2367</v>
      </c>
      <c r="F375" s="163"/>
      <c r="G375" s="163"/>
      <c r="H375" s="27"/>
      <c r="I375" s="41" t="s">
        <v>2368</v>
      </c>
      <c r="J375" s="27"/>
    </row>
    <row r="376" spans="1:10" ht="20.100000000000001" customHeight="1" x14ac:dyDescent="0.2">
      <c r="A376" s="163"/>
      <c r="B376" s="163"/>
      <c r="C376" s="163"/>
      <c r="D376" s="27" t="s">
        <v>2425</v>
      </c>
      <c r="E376" s="163" t="s">
        <v>2588</v>
      </c>
      <c r="F376" s="163"/>
      <c r="G376" s="163"/>
      <c r="H376" s="163"/>
      <c r="I376" s="98">
        <v>8.9600000000000009</v>
      </c>
      <c r="J376" s="27" t="s">
        <v>15</v>
      </c>
    </row>
    <row r="377" spans="1:10" ht="39" customHeight="1" x14ac:dyDescent="0.2">
      <c r="A377" s="32" t="s">
        <v>261</v>
      </c>
      <c r="B377" s="32" t="s">
        <v>262</v>
      </c>
      <c r="C377" s="32" t="s">
        <v>23</v>
      </c>
      <c r="D377" s="32" t="s">
        <v>263</v>
      </c>
      <c r="E377" s="34" t="s">
        <v>20</v>
      </c>
      <c r="F377" s="33">
        <v>2.88</v>
      </c>
      <c r="G377" s="36">
        <v>893.86</v>
      </c>
      <c r="H377" s="36">
        <v>1151.47</v>
      </c>
      <c r="I377" s="36">
        <v>3316.23</v>
      </c>
      <c r="J377" s="97">
        <v>2.7511959167153115E-4</v>
      </c>
    </row>
    <row r="378" spans="1:10" ht="20.100000000000001" customHeight="1" x14ac:dyDescent="0.2">
      <c r="A378" s="27" t="s">
        <v>2366</v>
      </c>
      <c r="B378" s="163"/>
      <c r="C378" s="163"/>
      <c r="D378" s="27" t="s">
        <v>5</v>
      </c>
      <c r="E378" s="163" t="s">
        <v>2367</v>
      </c>
      <c r="F378" s="163"/>
      <c r="G378" s="163"/>
      <c r="H378" s="27"/>
      <c r="I378" s="41" t="s">
        <v>2368</v>
      </c>
      <c r="J378" s="27"/>
    </row>
    <row r="379" spans="1:10" ht="20.100000000000001" customHeight="1" x14ac:dyDescent="0.2">
      <c r="A379" s="163"/>
      <c r="B379" s="163"/>
      <c r="C379" s="163"/>
      <c r="D379" s="27" t="s">
        <v>15</v>
      </c>
      <c r="E379" s="163" t="s">
        <v>2589</v>
      </c>
      <c r="F379" s="163"/>
      <c r="G379" s="163"/>
      <c r="H379" s="163"/>
      <c r="I379" s="98">
        <v>2.88</v>
      </c>
      <c r="J379" s="27" t="s">
        <v>15</v>
      </c>
    </row>
    <row r="380" spans="1:10" ht="26.1" customHeight="1" x14ac:dyDescent="0.2">
      <c r="A380" s="32" t="s">
        <v>264</v>
      </c>
      <c r="B380" s="32" t="s">
        <v>265</v>
      </c>
      <c r="C380" s="32" t="s">
        <v>23</v>
      </c>
      <c r="D380" s="32" t="s">
        <v>266</v>
      </c>
      <c r="E380" s="34" t="s">
        <v>20</v>
      </c>
      <c r="F380" s="33">
        <v>38.299999999999997</v>
      </c>
      <c r="G380" s="36">
        <v>1014.25</v>
      </c>
      <c r="H380" s="36">
        <v>1306.55</v>
      </c>
      <c r="I380" s="36">
        <v>50046.09</v>
      </c>
      <c r="J380" s="97">
        <v>4.1519013595428238E-3</v>
      </c>
    </row>
    <row r="381" spans="1:10" ht="20.100000000000001" customHeight="1" x14ac:dyDescent="0.2">
      <c r="A381" s="27" t="s">
        <v>2366</v>
      </c>
      <c r="B381" s="163"/>
      <c r="C381" s="163"/>
      <c r="D381" s="27" t="s">
        <v>5</v>
      </c>
      <c r="E381" s="163" t="s">
        <v>2367</v>
      </c>
      <c r="F381" s="163"/>
      <c r="G381" s="163"/>
      <c r="H381" s="27"/>
      <c r="I381" s="41" t="s">
        <v>2368</v>
      </c>
      <c r="J381" s="27"/>
    </row>
    <row r="382" spans="1:10" ht="20.100000000000001" customHeight="1" x14ac:dyDescent="0.2">
      <c r="A382" s="163"/>
      <c r="B382" s="163"/>
      <c r="C382" s="163"/>
      <c r="D382" s="27" t="s">
        <v>2425</v>
      </c>
      <c r="E382" s="163" t="s">
        <v>2590</v>
      </c>
      <c r="F382" s="163"/>
      <c r="G382" s="163"/>
      <c r="H382" s="163"/>
      <c r="I382" s="98">
        <v>38.304000000000002</v>
      </c>
      <c r="J382" s="27" t="s">
        <v>15</v>
      </c>
    </row>
    <row r="383" spans="1:10" ht="26.1" customHeight="1" x14ac:dyDescent="0.2">
      <c r="A383" s="32" t="s">
        <v>267</v>
      </c>
      <c r="B383" s="32" t="s">
        <v>268</v>
      </c>
      <c r="C383" s="32" t="s">
        <v>23</v>
      </c>
      <c r="D383" s="32" t="s">
        <v>269</v>
      </c>
      <c r="E383" s="34" t="s">
        <v>25</v>
      </c>
      <c r="F383" s="33">
        <v>2</v>
      </c>
      <c r="G383" s="36">
        <v>1519.97</v>
      </c>
      <c r="H383" s="36">
        <v>1958.02</v>
      </c>
      <c r="I383" s="36">
        <v>3916.04</v>
      </c>
      <c r="J383" s="97">
        <v>3.2488076091507009E-4</v>
      </c>
    </row>
    <row r="384" spans="1:10" ht="20.100000000000001" customHeight="1" x14ac:dyDescent="0.2">
      <c r="A384" s="27" t="s">
        <v>2366</v>
      </c>
      <c r="B384" s="163"/>
      <c r="C384" s="163"/>
      <c r="D384" s="27" t="s">
        <v>5</v>
      </c>
      <c r="E384" s="163" t="s">
        <v>2367</v>
      </c>
      <c r="F384" s="163"/>
      <c r="G384" s="163"/>
      <c r="H384" s="27"/>
      <c r="I384" s="41" t="s">
        <v>2368</v>
      </c>
      <c r="J384" s="27"/>
    </row>
    <row r="385" spans="1:10" ht="20.100000000000001" customHeight="1" x14ac:dyDescent="0.2">
      <c r="A385" s="163"/>
      <c r="B385" s="163"/>
      <c r="C385" s="163"/>
      <c r="D385" s="27" t="s">
        <v>2591</v>
      </c>
      <c r="E385" s="163">
        <v>2</v>
      </c>
      <c r="F385" s="163"/>
      <c r="G385" s="163"/>
      <c r="H385" s="163"/>
      <c r="I385" s="98">
        <v>2</v>
      </c>
      <c r="J385" s="27" t="s">
        <v>15</v>
      </c>
    </row>
    <row r="386" spans="1:10" ht="24" customHeight="1" x14ac:dyDescent="0.2">
      <c r="A386" s="92" t="s">
        <v>270</v>
      </c>
      <c r="B386" s="92" t="s">
        <v>13</v>
      </c>
      <c r="C386" s="92"/>
      <c r="D386" s="92" t="s">
        <v>271</v>
      </c>
      <c r="E386" s="93"/>
      <c r="F386" s="94">
        <v>1</v>
      </c>
      <c r="G386" s="94" t="s">
        <v>15</v>
      </c>
      <c r="H386" s="95">
        <v>16162.99</v>
      </c>
      <c r="I386" s="95">
        <v>16162.99</v>
      </c>
      <c r="J386" s="96">
        <v>1.3409067552585441E-3</v>
      </c>
    </row>
    <row r="387" spans="1:10" ht="65.099999999999994" customHeight="1" x14ac:dyDescent="0.2">
      <c r="A387" s="32" t="s">
        <v>272</v>
      </c>
      <c r="B387" s="32" t="s">
        <v>273</v>
      </c>
      <c r="C387" s="32" t="s">
        <v>23</v>
      </c>
      <c r="D387" s="32" t="s">
        <v>274</v>
      </c>
      <c r="E387" s="34" t="s">
        <v>20</v>
      </c>
      <c r="F387" s="33">
        <v>2.5</v>
      </c>
      <c r="G387" s="36">
        <v>1424.26</v>
      </c>
      <c r="H387" s="36">
        <v>1834.73</v>
      </c>
      <c r="I387" s="36">
        <v>4586.82</v>
      </c>
      <c r="J387" s="97">
        <v>3.8052971159141931E-4</v>
      </c>
    </row>
    <row r="388" spans="1:10" ht="20.100000000000001" customHeight="1" x14ac:dyDescent="0.2">
      <c r="A388" s="27" t="s">
        <v>2366</v>
      </c>
      <c r="B388" s="163"/>
      <c r="C388" s="163"/>
      <c r="D388" s="27" t="s">
        <v>5</v>
      </c>
      <c r="E388" s="163" t="s">
        <v>2367</v>
      </c>
      <c r="F388" s="163"/>
      <c r="G388" s="163"/>
      <c r="H388" s="27"/>
      <c r="I388" s="41" t="s">
        <v>2368</v>
      </c>
      <c r="J388" s="27"/>
    </row>
    <row r="389" spans="1:10" ht="20.100000000000001" customHeight="1" x14ac:dyDescent="0.2">
      <c r="A389" s="163"/>
      <c r="B389" s="163"/>
      <c r="C389" s="163"/>
      <c r="D389" s="27" t="s">
        <v>2592</v>
      </c>
      <c r="E389" s="163" t="s">
        <v>2593</v>
      </c>
      <c r="F389" s="163"/>
      <c r="G389" s="163"/>
      <c r="H389" s="163"/>
      <c r="I389" s="98">
        <v>2.5</v>
      </c>
      <c r="J389" s="27" t="s">
        <v>15</v>
      </c>
    </row>
    <row r="390" spans="1:10" ht="65.099999999999994" customHeight="1" x14ac:dyDescent="0.2">
      <c r="A390" s="32" t="s">
        <v>275</v>
      </c>
      <c r="B390" s="32" t="s">
        <v>276</v>
      </c>
      <c r="C390" s="32" t="s">
        <v>23</v>
      </c>
      <c r="D390" s="32" t="s">
        <v>277</v>
      </c>
      <c r="E390" s="34" t="s">
        <v>20</v>
      </c>
      <c r="F390" s="33">
        <v>4.55</v>
      </c>
      <c r="G390" s="36">
        <v>1432.89</v>
      </c>
      <c r="H390" s="36">
        <v>1845.84</v>
      </c>
      <c r="I390" s="36">
        <v>8398.57</v>
      </c>
      <c r="J390" s="97">
        <v>6.9675841212001922E-4</v>
      </c>
    </row>
    <row r="391" spans="1:10" ht="20.100000000000001" customHeight="1" x14ac:dyDescent="0.2">
      <c r="A391" s="27" t="s">
        <v>2366</v>
      </c>
      <c r="B391" s="163"/>
      <c r="C391" s="163"/>
      <c r="D391" s="27" t="s">
        <v>5</v>
      </c>
      <c r="E391" s="163" t="s">
        <v>2367</v>
      </c>
      <c r="F391" s="163"/>
      <c r="G391" s="163"/>
      <c r="H391" s="27"/>
      <c r="I391" s="41" t="s">
        <v>2368</v>
      </c>
      <c r="J391" s="27"/>
    </row>
    <row r="392" spans="1:10" ht="20.100000000000001" customHeight="1" x14ac:dyDescent="0.2">
      <c r="A392" s="163"/>
      <c r="B392" s="163"/>
      <c r="C392" s="163"/>
      <c r="D392" s="27" t="s">
        <v>2592</v>
      </c>
      <c r="E392" s="163" t="s">
        <v>2594</v>
      </c>
      <c r="F392" s="163"/>
      <c r="G392" s="163"/>
      <c r="H392" s="163"/>
      <c r="I392" s="98">
        <v>4.55</v>
      </c>
      <c r="J392" s="27" t="s">
        <v>15</v>
      </c>
    </row>
    <row r="393" spans="1:10" ht="65.099999999999994" customHeight="1" x14ac:dyDescent="0.2">
      <c r="A393" s="32" t="s">
        <v>278</v>
      </c>
      <c r="B393" s="32" t="s">
        <v>279</v>
      </c>
      <c r="C393" s="32" t="s">
        <v>23</v>
      </c>
      <c r="D393" s="32" t="s">
        <v>280</v>
      </c>
      <c r="E393" s="34" t="s">
        <v>20</v>
      </c>
      <c r="F393" s="33">
        <v>1.3</v>
      </c>
      <c r="G393" s="36">
        <v>1407.94</v>
      </c>
      <c r="H393" s="36">
        <v>1813.7</v>
      </c>
      <c r="I393" s="36">
        <v>2357.81</v>
      </c>
      <c r="J393" s="97">
        <v>1.9560757982379172E-4</v>
      </c>
    </row>
    <row r="394" spans="1:10" ht="20.100000000000001" customHeight="1" x14ac:dyDescent="0.2">
      <c r="A394" s="27" t="s">
        <v>2366</v>
      </c>
      <c r="B394" s="163"/>
      <c r="C394" s="163"/>
      <c r="D394" s="27" t="s">
        <v>5</v>
      </c>
      <c r="E394" s="163" t="s">
        <v>2367</v>
      </c>
      <c r="F394" s="163"/>
      <c r="G394" s="163"/>
      <c r="H394" s="27"/>
      <c r="I394" s="41" t="s">
        <v>2368</v>
      </c>
      <c r="J394" s="27"/>
    </row>
    <row r="395" spans="1:10" ht="20.100000000000001" customHeight="1" x14ac:dyDescent="0.2">
      <c r="A395" s="163"/>
      <c r="B395" s="163"/>
      <c r="C395" s="163"/>
      <c r="D395" s="27" t="s">
        <v>2592</v>
      </c>
      <c r="E395" s="163" t="s">
        <v>2595</v>
      </c>
      <c r="F395" s="163"/>
      <c r="G395" s="163"/>
      <c r="H395" s="163"/>
      <c r="I395" s="98">
        <v>1.3</v>
      </c>
      <c r="J395" s="27" t="s">
        <v>15</v>
      </c>
    </row>
    <row r="396" spans="1:10" ht="78" customHeight="1" x14ac:dyDescent="0.2">
      <c r="A396" s="32" t="s">
        <v>281</v>
      </c>
      <c r="B396" s="32" t="s">
        <v>282</v>
      </c>
      <c r="C396" s="32" t="s">
        <v>23</v>
      </c>
      <c r="D396" s="32" t="s">
        <v>283</v>
      </c>
      <c r="E396" s="34" t="s">
        <v>20</v>
      </c>
      <c r="F396" s="33">
        <v>0.5</v>
      </c>
      <c r="G396" s="36">
        <v>1272.77</v>
      </c>
      <c r="H396" s="36">
        <v>1639.58</v>
      </c>
      <c r="I396" s="36">
        <v>819.79</v>
      </c>
      <c r="J396" s="97">
        <v>6.8011051723313685E-5</v>
      </c>
    </row>
    <row r="397" spans="1:10" ht="20.100000000000001" customHeight="1" x14ac:dyDescent="0.2">
      <c r="A397" s="27" t="s">
        <v>2366</v>
      </c>
      <c r="B397" s="163"/>
      <c r="C397" s="163"/>
      <c r="D397" s="27" t="s">
        <v>5</v>
      </c>
      <c r="E397" s="163" t="s">
        <v>2367</v>
      </c>
      <c r="F397" s="163"/>
      <c r="G397" s="163"/>
      <c r="H397" s="27"/>
      <c r="I397" s="41" t="s">
        <v>2368</v>
      </c>
      <c r="J397" s="27"/>
    </row>
    <row r="398" spans="1:10" ht="20.100000000000001" customHeight="1" x14ac:dyDescent="0.2">
      <c r="A398" s="163"/>
      <c r="B398" s="163"/>
      <c r="C398" s="163"/>
      <c r="D398" s="27" t="s">
        <v>2592</v>
      </c>
      <c r="E398" s="163" t="s">
        <v>2596</v>
      </c>
      <c r="F398" s="163"/>
      <c r="G398" s="163"/>
      <c r="H398" s="163"/>
      <c r="I398" s="98">
        <v>0.5</v>
      </c>
      <c r="J398" s="27" t="s">
        <v>15</v>
      </c>
    </row>
    <row r="399" spans="1:10" ht="24" customHeight="1" x14ac:dyDescent="0.2">
      <c r="A399" s="92" t="s">
        <v>284</v>
      </c>
      <c r="B399" s="92" t="s">
        <v>13</v>
      </c>
      <c r="C399" s="92"/>
      <c r="D399" s="92" t="s">
        <v>285</v>
      </c>
      <c r="E399" s="93"/>
      <c r="F399" s="94">
        <v>1</v>
      </c>
      <c r="G399" s="94" t="s">
        <v>15</v>
      </c>
      <c r="H399" s="95">
        <v>38257.93</v>
      </c>
      <c r="I399" s="95">
        <v>38257.93</v>
      </c>
      <c r="J399" s="96">
        <v>3.1739372962062409E-3</v>
      </c>
    </row>
    <row r="400" spans="1:10" ht="24" customHeight="1" x14ac:dyDescent="0.2">
      <c r="A400" s="92" t="s">
        <v>286</v>
      </c>
      <c r="B400" s="92" t="s">
        <v>13</v>
      </c>
      <c r="C400" s="92"/>
      <c r="D400" s="92" t="s">
        <v>287</v>
      </c>
      <c r="E400" s="93"/>
      <c r="F400" s="94">
        <v>1</v>
      </c>
      <c r="G400" s="94" t="s">
        <v>15</v>
      </c>
      <c r="H400" s="95">
        <v>35928.71</v>
      </c>
      <c r="I400" s="95">
        <v>35928.71</v>
      </c>
      <c r="J400" s="96">
        <v>2.9807015871893259E-3</v>
      </c>
    </row>
    <row r="401" spans="1:10" ht="39" customHeight="1" x14ac:dyDescent="0.2">
      <c r="A401" s="32" t="s">
        <v>288</v>
      </c>
      <c r="B401" s="32" t="s">
        <v>289</v>
      </c>
      <c r="C401" s="32" t="s">
        <v>18</v>
      </c>
      <c r="D401" s="32" t="s">
        <v>290</v>
      </c>
      <c r="E401" s="34" t="s">
        <v>20</v>
      </c>
      <c r="F401" s="33">
        <v>103.21</v>
      </c>
      <c r="G401" s="36">
        <v>219.15</v>
      </c>
      <c r="H401" s="36">
        <v>282.3</v>
      </c>
      <c r="I401" s="36">
        <v>29137.25</v>
      </c>
      <c r="J401" s="97">
        <v>2.4172715168825206E-3</v>
      </c>
    </row>
    <row r="402" spans="1:10" ht="20.100000000000001" customHeight="1" x14ac:dyDescent="0.2">
      <c r="A402" s="27" t="s">
        <v>2366</v>
      </c>
      <c r="B402" s="163"/>
      <c r="C402" s="163"/>
      <c r="D402" s="27" t="s">
        <v>5</v>
      </c>
      <c r="E402" s="163" t="s">
        <v>2367</v>
      </c>
      <c r="F402" s="163"/>
      <c r="G402" s="163"/>
      <c r="H402" s="27"/>
      <c r="I402" s="41" t="s">
        <v>2368</v>
      </c>
      <c r="J402" s="27"/>
    </row>
    <row r="403" spans="1:10" ht="20.100000000000001" customHeight="1" x14ac:dyDescent="0.2">
      <c r="A403" s="163"/>
      <c r="B403" s="163"/>
      <c r="C403" s="163"/>
      <c r="D403" s="27" t="s">
        <v>2592</v>
      </c>
      <c r="E403" s="163" t="s">
        <v>2597</v>
      </c>
      <c r="F403" s="163"/>
      <c r="G403" s="163"/>
      <c r="H403" s="163"/>
      <c r="I403" s="98">
        <v>17.489999999999998</v>
      </c>
      <c r="J403" s="27" t="s">
        <v>15</v>
      </c>
    </row>
    <row r="404" spans="1:10" ht="20.100000000000001" customHeight="1" x14ac:dyDescent="0.2">
      <c r="A404" s="163"/>
      <c r="B404" s="163"/>
      <c r="C404" s="163"/>
      <c r="D404" s="27" t="s">
        <v>2425</v>
      </c>
      <c r="E404" s="163" t="s">
        <v>2598</v>
      </c>
      <c r="F404" s="163"/>
      <c r="G404" s="163"/>
      <c r="H404" s="163"/>
      <c r="I404" s="98">
        <v>60.381599999999999</v>
      </c>
      <c r="J404" s="27" t="s">
        <v>15</v>
      </c>
    </row>
    <row r="405" spans="1:10" ht="20.100000000000001" customHeight="1" x14ac:dyDescent="0.2">
      <c r="A405" s="163"/>
      <c r="B405" s="163"/>
      <c r="C405" s="163"/>
      <c r="D405" s="27" t="s">
        <v>15</v>
      </c>
      <c r="E405" s="163" t="s">
        <v>2599</v>
      </c>
      <c r="F405" s="163"/>
      <c r="G405" s="163"/>
      <c r="H405" s="163"/>
      <c r="I405" s="98">
        <v>25.342199999999998</v>
      </c>
      <c r="J405" s="27" t="s">
        <v>15</v>
      </c>
    </row>
    <row r="406" spans="1:10" ht="39" customHeight="1" x14ac:dyDescent="0.2">
      <c r="A406" s="32" t="s">
        <v>291</v>
      </c>
      <c r="B406" s="32" t="s">
        <v>292</v>
      </c>
      <c r="C406" s="32" t="s">
        <v>18</v>
      </c>
      <c r="D406" s="32" t="s">
        <v>293</v>
      </c>
      <c r="E406" s="34" t="s">
        <v>20</v>
      </c>
      <c r="F406" s="33">
        <v>103.21</v>
      </c>
      <c r="G406" s="36">
        <v>51.08</v>
      </c>
      <c r="H406" s="36">
        <v>65.8</v>
      </c>
      <c r="I406" s="36">
        <v>6791.46</v>
      </c>
      <c r="J406" s="97">
        <v>5.6343007030680526E-4</v>
      </c>
    </row>
    <row r="407" spans="1:10" ht="20.100000000000001" customHeight="1" x14ac:dyDescent="0.2">
      <c r="A407" s="27" t="s">
        <v>2366</v>
      </c>
      <c r="B407" s="163"/>
      <c r="C407" s="163"/>
      <c r="D407" s="27" t="s">
        <v>5</v>
      </c>
      <c r="E407" s="163" t="s">
        <v>2367</v>
      </c>
      <c r="F407" s="163"/>
      <c r="G407" s="163"/>
      <c r="H407" s="27"/>
      <c r="I407" s="41" t="s">
        <v>2368</v>
      </c>
      <c r="J407" s="27"/>
    </row>
    <row r="408" spans="1:10" ht="20.100000000000001" customHeight="1" x14ac:dyDescent="0.2">
      <c r="A408" s="163"/>
      <c r="B408" s="163"/>
      <c r="C408" s="163"/>
      <c r="D408" s="27" t="s">
        <v>2592</v>
      </c>
      <c r="E408" s="163" t="s">
        <v>2597</v>
      </c>
      <c r="F408" s="163"/>
      <c r="G408" s="163"/>
      <c r="H408" s="163"/>
      <c r="I408" s="98">
        <v>17.489999999999998</v>
      </c>
      <c r="J408" s="27" t="s">
        <v>15</v>
      </c>
    </row>
    <row r="409" spans="1:10" ht="20.100000000000001" customHeight="1" x14ac:dyDescent="0.2">
      <c r="A409" s="163"/>
      <c r="B409" s="163"/>
      <c r="C409" s="163"/>
      <c r="D409" s="27" t="s">
        <v>2425</v>
      </c>
      <c r="E409" s="163" t="s">
        <v>2598</v>
      </c>
      <c r="F409" s="163"/>
      <c r="G409" s="163"/>
      <c r="H409" s="163"/>
      <c r="I409" s="98">
        <v>60.381599999999999</v>
      </c>
      <c r="J409" s="27" t="s">
        <v>15</v>
      </c>
    </row>
    <row r="410" spans="1:10" ht="20.100000000000001" customHeight="1" x14ac:dyDescent="0.2">
      <c r="A410" s="163"/>
      <c r="B410" s="163"/>
      <c r="C410" s="163"/>
      <c r="D410" s="27" t="s">
        <v>15</v>
      </c>
      <c r="E410" s="163" t="s">
        <v>2599</v>
      </c>
      <c r="F410" s="163"/>
      <c r="G410" s="163"/>
      <c r="H410" s="163"/>
      <c r="I410" s="98">
        <v>25.342199999999998</v>
      </c>
      <c r="J410" s="27" t="s">
        <v>15</v>
      </c>
    </row>
    <row r="411" spans="1:10" ht="24" customHeight="1" x14ac:dyDescent="0.2">
      <c r="A411" s="92" t="s">
        <v>294</v>
      </c>
      <c r="B411" s="92" t="s">
        <v>13</v>
      </c>
      <c r="C411" s="92"/>
      <c r="D411" s="92" t="s">
        <v>295</v>
      </c>
      <c r="E411" s="93"/>
      <c r="F411" s="94">
        <v>1</v>
      </c>
      <c r="G411" s="94" t="s">
        <v>15</v>
      </c>
      <c r="H411" s="95">
        <v>2329.2199999999998</v>
      </c>
      <c r="I411" s="95">
        <v>2329.2199999999998</v>
      </c>
      <c r="J411" s="96">
        <v>1.9323570901691494E-4</v>
      </c>
    </row>
    <row r="412" spans="1:10" ht="26.1" customHeight="1" x14ac:dyDescent="0.2">
      <c r="A412" s="32" t="s">
        <v>296</v>
      </c>
      <c r="B412" s="32" t="s">
        <v>297</v>
      </c>
      <c r="C412" s="32" t="s">
        <v>18</v>
      </c>
      <c r="D412" s="32" t="s">
        <v>298</v>
      </c>
      <c r="E412" s="34" t="s">
        <v>20</v>
      </c>
      <c r="F412" s="33">
        <v>38.81</v>
      </c>
      <c r="G412" s="36">
        <v>46.59</v>
      </c>
      <c r="H412" s="36">
        <v>60.01</v>
      </c>
      <c r="I412" s="36">
        <v>2329.2199999999998</v>
      </c>
      <c r="J412" s="97">
        <v>1.9323570901691494E-4</v>
      </c>
    </row>
    <row r="413" spans="1:10" ht="20.100000000000001" customHeight="1" x14ac:dyDescent="0.2">
      <c r="A413" s="27" t="s">
        <v>2366</v>
      </c>
      <c r="B413" s="163"/>
      <c r="C413" s="163"/>
      <c r="D413" s="27" t="s">
        <v>5</v>
      </c>
      <c r="E413" s="163" t="s">
        <v>2367</v>
      </c>
      <c r="F413" s="163"/>
      <c r="G413" s="163"/>
      <c r="H413" s="27"/>
      <c r="I413" s="41" t="s">
        <v>2368</v>
      </c>
      <c r="J413" s="27"/>
    </row>
    <row r="414" spans="1:10" ht="20.100000000000001" customHeight="1" x14ac:dyDescent="0.2">
      <c r="A414" s="163"/>
      <c r="B414" s="163"/>
      <c r="C414" s="163"/>
      <c r="D414" s="27" t="s">
        <v>2592</v>
      </c>
      <c r="E414" s="163" t="s">
        <v>2600</v>
      </c>
      <c r="F414" s="163"/>
      <c r="G414" s="163"/>
      <c r="H414" s="163"/>
      <c r="I414" s="98">
        <v>12.45</v>
      </c>
      <c r="J414" s="27" t="s">
        <v>15</v>
      </c>
    </row>
    <row r="415" spans="1:10" ht="20.100000000000001" customHeight="1" x14ac:dyDescent="0.2">
      <c r="A415" s="163"/>
      <c r="B415" s="163"/>
      <c r="C415" s="163"/>
      <c r="D415" s="27" t="s">
        <v>2425</v>
      </c>
      <c r="E415" s="163" t="s">
        <v>2601</v>
      </c>
      <c r="F415" s="163"/>
      <c r="G415" s="163"/>
      <c r="H415" s="163"/>
      <c r="I415" s="98">
        <v>26.364000000000001</v>
      </c>
      <c r="J415" s="27" t="s">
        <v>15</v>
      </c>
    </row>
    <row r="416" spans="1:10" ht="24" customHeight="1" x14ac:dyDescent="0.2">
      <c r="A416" s="92" t="s">
        <v>299</v>
      </c>
      <c r="B416" s="92" t="s">
        <v>13</v>
      </c>
      <c r="C416" s="92"/>
      <c r="D416" s="92" t="s">
        <v>300</v>
      </c>
      <c r="E416" s="93"/>
      <c r="F416" s="94">
        <v>1</v>
      </c>
      <c r="G416" s="94" t="s">
        <v>15</v>
      </c>
      <c r="H416" s="95">
        <v>23476.07</v>
      </c>
      <c r="I416" s="95">
        <v>23476.07</v>
      </c>
      <c r="J416" s="96">
        <v>1.9476112309617494E-3</v>
      </c>
    </row>
    <row r="417" spans="1:10" ht="24" customHeight="1" x14ac:dyDescent="0.2">
      <c r="A417" s="92" t="s">
        <v>301</v>
      </c>
      <c r="B417" s="92" t="s">
        <v>13</v>
      </c>
      <c r="C417" s="92"/>
      <c r="D417" s="92" t="s">
        <v>302</v>
      </c>
      <c r="E417" s="93"/>
      <c r="F417" s="94">
        <v>1</v>
      </c>
      <c r="G417" s="94" t="s">
        <v>15</v>
      </c>
      <c r="H417" s="95">
        <v>19979.400000000001</v>
      </c>
      <c r="I417" s="95">
        <v>19979.400000000001</v>
      </c>
      <c r="J417" s="96">
        <v>1.6575220566252007E-3</v>
      </c>
    </row>
    <row r="418" spans="1:10" ht="26.1" customHeight="1" x14ac:dyDescent="0.2">
      <c r="A418" s="32" t="s">
        <v>303</v>
      </c>
      <c r="B418" s="32" t="s">
        <v>304</v>
      </c>
      <c r="C418" s="32" t="s">
        <v>18</v>
      </c>
      <c r="D418" s="32" t="s">
        <v>305</v>
      </c>
      <c r="E418" s="34" t="s">
        <v>20</v>
      </c>
      <c r="F418" s="33">
        <v>362.7</v>
      </c>
      <c r="G418" s="36">
        <v>3.61</v>
      </c>
      <c r="H418" s="36">
        <v>4.6500000000000004</v>
      </c>
      <c r="I418" s="36">
        <v>1686.58</v>
      </c>
      <c r="J418" s="97">
        <v>1.399212964484885E-4</v>
      </c>
    </row>
    <row r="419" spans="1:10" ht="20.100000000000001" customHeight="1" x14ac:dyDescent="0.2">
      <c r="A419" s="27" t="s">
        <v>2366</v>
      </c>
      <c r="B419" s="163"/>
      <c r="C419" s="163"/>
      <c r="D419" s="27" t="s">
        <v>5</v>
      </c>
      <c r="E419" s="163" t="s">
        <v>2367</v>
      </c>
      <c r="F419" s="163"/>
      <c r="G419" s="163"/>
      <c r="H419" s="27"/>
      <c r="I419" s="41" t="s">
        <v>2368</v>
      </c>
      <c r="J419" s="27"/>
    </row>
    <row r="420" spans="1:10" ht="20.100000000000001" customHeight="1" x14ac:dyDescent="0.2">
      <c r="A420" s="163"/>
      <c r="B420" s="163"/>
      <c r="C420" s="163"/>
      <c r="D420" s="27" t="s">
        <v>2425</v>
      </c>
      <c r="E420" s="163" t="s">
        <v>2602</v>
      </c>
      <c r="F420" s="163"/>
      <c r="G420" s="163"/>
      <c r="H420" s="163"/>
      <c r="I420" s="98">
        <v>115.092</v>
      </c>
      <c r="J420" s="27" t="s">
        <v>15</v>
      </c>
    </row>
    <row r="421" spans="1:10" ht="20.100000000000001" customHeight="1" x14ac:dyDescent="0.2">
      <c r="A421" s="163"/>
      <c r="B421" s="163"/>
      <c r="C421" s="163"/>
      <c r="D421" s="27" t="s">
        <v>15</v>
      </c>
      <c r="E421" s="163" t="s">
        <v>2603</v>
      </c>
      <c r="F421" s="163"/>
      <c r="G421" s="163"/>
      <c r="H421" s="163"/>
      <c r="I421" s="98">
        <v>13.432</v>
      </c>
      <c r="J421" s="27" t="s">
        <v>15</v>
      </c>
    </row>
    <row r="422" spans="1:10" ht="20.100000000000001" customHeight="1" x14ac:dyDescent="0.2">
      <c r="A422" s="163"/>
      <c r="B422" s="163"/>
      <c r="C422" s="163"/>
      <c r="D422" s="27" t="s">
        <v>15</v>
      </c>
      <c r="E422" s="163" t="s">
        <v>2604</v>
      </c>
      <c r="F422" s="163"/>
      <c r="G422" s="163"/>
      <c r="H422" s="163"/>
      <c r="I422" s="98">
        <v>59.496000000000002</v>
      </c>
      <c r="J422" s="27" t="s">
        <v>15</v>
      </c>
    </row>
    <row r="423" spans="1:10" ht="20.100000000000001" customHeight="1" x14ac:dyDescent="0.2">
      <c r="A423" s="163"/>
      <c r="B423" s="163"/>
      <c r="C423" s="163"/>
      <c r="D423" s="27" t="s">
        <v>15</v>
      </c>
      <c r="E423" s="163" t="s">
        <v>2605</v>
      </c>
      <c r="F423" s="163"/>
      <c r="G423" s="163"/>
      <c r="H423" s="163"/>
      <c r="I423" s="98">
        <v>10.208</v>
      </c>
      <c r="J423" s="27" t="s">
        <v>15</v>
      </c>
    </row>
    <row r="424" spans="1:10" ht="20.100000000000001" customHeight="1" x14ac:dyDescent="0.2">
      <c r="A424" s="163"/>
      <c r="B424" s="163"/>
      <c r="C424" s="163"/>
      <c r="D424" s="27" t="s">
        <v>15</v>
      </c>
      <c r="E424" s="163" t="s">
        <v>2606</v>
      </c>
      <c r="F424" s="163"/>
      <c r="G424" s="163"/>
      <c r="H424" s="163"/>
      <c r="I424" s="98">
        <v>11.103999999999999</v>
      </c>
      <c r="J424" s="27" t="s">
        <v>15</v>
      </c>
    </row>
    <row r="425" spans="1:10" ht="20.100000000000001" customHeight="1" x14ac:dyDescent="0.2">
      <c r="A425" s="163"/>
      <c r="B425" s="163"/>
      <c r="C425" s="163"/>
      <c r="D425" s="27" t="s">
        <v>15</v>
      </c>
      <c r="E425" s="163" t="s">
        <v>2607</v>
      </c>
      <c r="F425" s="163"/>
      <c r="G425" s="163"/>
      <c r="H425" s="163"/>
      <c r="I425" s="98">
        <v>15.75</v>
      </c>
      <c r="J425" s="27" t="s">
        <v>15</v>
      </c>
    </row>
    <row r="426" spans="1:10" ht="20.100000000000001" customHeight="1" x14ac:dyDescent="0.2">
      <c r="A426" s="163"/>
      <c r="B426" s="163"/>
      <c r="C426" s="163"/>
      <c r="D426" s="27" t="s">
        <v>15</v>
      </c>
      <c r="E426" s="163" t="s">
        <v>2608</v>
      </c>
      <c r="F426" s="163"/>
      <c r="G426" s="163"/>
      <c r="H426" s="163"/>
      <c r="I426" s="98">
        <v>16.245000000000001</v>
      </c>
      <c r="J426" s="27" t="s">
        <v>15</v>
      </c>
    </row>
    <row r="427" spans="1:10" ht="20.100000000000001" customHeight="1" x14ac:dyDescent="0.2">
      <c r="A427" s="163"/>
      <c r="B427" s="163"/>
      <c r="C427" s="163"/>
      <c r="D427" s="27" t="s">
        <v>2371</v>
      </c>
      <c r="E427" s="163" t="s">
        <v>2609</v>
      </c>
      <c r="F427" s="163"/>
      <c r="G427" s="163"/>
      <c r="H427" s="163"/>
      <c r="I427" s="98">
        <v>74.900000000000006</v>
      </c>
      <c r="J427" s="27" t="s">
        <v>15</v>
      </c>
    </row>
    <row r="428" spans="1:10" ht="20.100000000000001" customHeight="1" x14ac:dyDescent="0.2">
      <c r="A428" s="163"/>
      <c r="B428" s="163"/>
      <c r="C428" s="163"/>
      <c r="D428" s="27" t="s">
        <v>15</v>
      </c>
      <c r="E428" s="163" t="s">
        <v>2610</v>
      </c>
      <c r="F428" s="163"/>
      <c r="G428" s="163"/>
      <c r="H428" s="163"/>
      <c r="I428" s="98">
        <v>46.48</v>
      </c>
      <c r="J428" s="27" t="s">
        <v>15</v>
      </c>
    </row>
    <row r="429" spans="1:10" ht="26.1" customHeight="1" x14ac:dyDescent="0.2">
      <c r="A429" s="32" t="s">
        <v>306</v>
      </c>
      <c r="B429" s="32" t="s">
        <v>307</v>
      </c>
      <c r="C429" s="32" t="s">
        <v>18</v>
      </c>
      <c r="D429" s="32" t="s">
        <v>308</v>
      </c>
      <c r="E429" s="34" t="s">
        <v>20</v>
      </c>
      <c r="F429" s="33">
        <v>362.7</v>
      </c>
      <c r="G429" s="36">
        <v>15.6</v>
      </c>
      <c r="H429" s="36">
        <v>20.09</v>
      </c>
      <c r="I429" s="36">
        <v>7286.78</v>
      </c>
      <c r="J429" s="97">
        <v>6.0452258685322782E-4</v>
      </c>
    </row>
    <row r="430" spans="1:10" ht="20.100000000000001" customHeight="1" x14ac:dyDescent="0.2">
      <c r="A430" s="27" t="s">
        <v>2366</v>
      </c>
      <c r="B430" s="163"/>
      <c r="C430" s="163"/>
      <c r="D430" s="27" t="s">
        <v>5</v>
      </c>
      <c r="E430" s="163" t="s">
        <v>2367</v>
      </c>
      <c r="F430" s="163"/>
      <c r="G430" s="163"/>
      <c r="H430" s="27"/>
      <c r="I430" s="41" t="s">
        <v>2368</v>
      </c>
      <c r="J430" s="27"/>
    </row>
    <row r="431" spans="1:10" ht="20.100000000000001" customHeight="1" x14ac:dyDescent="0.2">
      <c r="A431" s="163"/>
      <c r="B431" s="163"/>
      <c r="C431" s="163"/>
      <c r="D431" s="27" t="s">
        <v>2425</v>
      </c>
      <c r="E431" s="163" t="s">
        <v>2602</v>
      </c>
      <c r="F431" s="163"/>
      <c r="G431" s="163"/>
      <c r="H431" s="163"/>
      <c r="I431" s="98">
        <v>115.092</v>
      </c>
      <c r="J431" s="27" t="s">
        <v>15</v>
      </c>
    </row>
    <row r="432" spans="1:10" ht="20.100000000000001" customHeight="1" x14ac:dyDescent="0.2">
      <c r="A432" s="163"/>
      <c r="B432" s="163"/>
      <c r="C432" s="163"/>
      <c r="D432" s="27" t="s">
        <v>15</v>
      </c>
      <c r="E432" s="163" t="s">
        <v>2603</v>
      </c>
      <c r="F432" s="163"/>
      <c r="G432" s="163"/>
      <c r="H432" s="163"/>
      <c r="I432" s="98">
        <v>13.432</v>
      </c>
      <c r="J432" s="27" t="s">
        <v>15</v>
      </c>
    </row>
    <row r="433" spans="1:10" ht="20.100000000000001" customHeight="1" x14ac:dyDescent="0.2">
      <c r="A433" s="163"/>
      <c r="B433" s="163"/>
      <c r="C433" s="163"/>
      <c r="D433" s="27" t="s">
        <v>15</v>
      </c>
      <c r="E433" s="163" t="s">
        <v>2604</v>
      </c>
      <c r="F433" s="163"/>
      <c r="G433" s="163"/>
      <c r="H433" s="163"/>
      <c r="I433" s="98">
        <v>59.496000000000002</v>
      </c>
      <c r="J433" s="27" t="s">
        <v>15</v>
      </c>
    </row>
    <row r="434" spans="1:10" ht="20.100000000000001" customHeight="1" x14ac:dyDescent="0.2">
      <c r="A434" s="163"/>
      <c r="B434" s="163"/>
      <c r="C434" s="163"/>
      <c r="D434" s="27" t="s">
        <v>15</v>
      </c>
      <c r="E434" s="163" t="s">
        <v>2605</v>
      </c>
      <c r="F434" s="163"/>
      <c r="G434" s="163"/>
      <c r="H434" s="163"/>
      <c r="I434" s="98">
        <v>10.208</v>
      </c>
      <c r="J434" s="27" t="s">
        <v>15</v>
      </c>
    </row>
    <row r="435" spans="1:10" ht="20.100000000000001" customHeight="1" x14ac:dyDescent="0.2">
      <c r="A435" s="163"/>
      <c r="B435" s="163"/>
      <c r="C435" s="163"/>
      <c r="D435" s="27" t="s">
        <v>15</v>
      </c>
      <c r="E435" s="163" t="s">
        <v>2606</v>
      </c>
      <c r="F435" s="163"/>
      <c r="G435" s="163"/>
      <c r="H435" s="163"/>
      <c r="I435" s="98">
        <v>11.103999999999999</v>
      </c>
      <c r="J435" s="27" t="s">
        <v>15</v>
      </c>
    </row>
    <row r="436" spans="1:10" ht="20.100000000000001" customHeight="1" x14ac:dyDescent="0.2">
      <c r="A436" s="163"/>
      <c r="B436" s="163"/>
      <c r="C436" s="163"/>
      <c r="D436" s="27" t="s">
        <v>15</v>
      </c>
      <c r="E436" s="163" t="s">
        <v>2607</v>
      </c>
      <c r="F436" s="163"/>
      <c r="G436" s="163"/>
      <c r="H436" s="163"/>
      <c r="I436" s="98">
        <v>15.75</v>
      </c>
      <c r="J436" s="27" t="s">
        <v>15</v>
      </c>
    </row>
    <row r="437" spans="1:10" ht="20.100000000000001" customHeight="1" x14ac:dyDescent="0.2">
      <c r="A437" s="163"/>
      <c r="B437" s="163"/>
      <c r="C437" s="163"/>
      <c r="D437" s="27" t="s">
        <v>15</v>
      </c>
      <c r="E437" s="163" t="s">
        <v>2608</v>
      </c>
      <c r="F437" s="163"/>
      <c r="G437" s="163"/>
      <c r="H437" s="163"/>
      <c r="I437" s="98">
        <v>16.245000000000001</v>
      </c>
      <c r="J437" s="27" t="s">
        <v>15</v>
      </c>
    </row>
    <row r="438" spans="1:10" ht="20.100000000000001" customHeight="1" x14ac:dyDescent="0.2">
      <c r="A438" s="163"/>
      <c r="B438" s="163"/>
      <c r="C438" s="163"/>
      <c r="D438" s="27" t="s">
        <v>2371</v>
      </c>
      <c r="E438" s="163" t="s">
        <v>2609</v>
      </c>
      <c r="F438" s="163"/>
      <c r="G438" s="163"/>
      <c r="H438" s="163"/>
      <c r="I438" s="98">
        <v>74.900000000000006</v>
      </c>
      <c r="J438" s="27" t="s">
        <v>15</v>
      </c>
    </row>
    <row r="439" spans="1:10" ht="20.100000000000001" customHeight="1" x14ac:dyDescent="0.2">
      <c r="A439" s="163"/>
      <c r="B439" s="163"/>
      <c r="C439" s="163"/>
      <c r="D439" s="27" t="s">
        <v>15</v>
      </c>
      <c r="E439" s="163" t="s">
        <v>2610</v>
      </c>
      <c r="F439" s="163"/>
      <c r="G439" s="163"/>
      <c r="H439" s="163"/>
      <c r="I439" s="98">
        <v>46.48</v>
      </c>
      <c r="J439" s="27" t="s">
        <v>15</v>
      </c>
    </row>
    <row r="440" spans="1:10" ht="26.1" customHeight="1" x14ac:dyDescent="0.2">
      <c r="A440" s="32" t="s">
        <v>309</v>
      </c>
      <c r="B440" s="32" t="s">
        <v>310</v>
      </c>
      <c r="C440" s="32" t="s">
        <v>23</v>
      </c>
      <c r="D440" s="32" t="s">
        <v>311</v>
      </c>
      <c r="E440" s="34" t="s">
        <v>20</v>
      </c>
      <c r="F440" s="33">
        <v>176.23</v>
      </c>
      <c r="G440" s="36">
        <v>27.67</v>
      </c>
      <c r="H440" s="36">
        <v>35.64</v>
      </c>
      <c r="I440" s="36">
        <v>6281.05</v>
      </c>
      <c r="J440" s="97">
        <v>5.2108566392212563E-4</v>
      </c>
    </row>
    <row r="441" spans="1:10" ht="20.100000000000001" customHeight="1" x14ac:dyDescent="0.2">
      <c r="A441" s="27" t="s">
        <v>2366</v>
      </c>
      <c r="B441" s="163"/>
      <c r="C441" s="163"/>
      <c r="D441" s="27" t="s">
        <v>5</v>
      </c>
      <c r="E441" s="163" t="s">
        <v>2367</v>
      </c>
      <c r="F441" s="163"/>
      <c r="G441" s="163"/>
      <c r="H441" s="27"/>
      <c r="I441" s="41" t="s">
        <v>2368</v>
      </c>
      <c r="J441" s="27"/>
    </row>
    <row r="442" spans="1:10" ht="20.100000000000001" customHeight="1" x14ac:dyDescent="0.2">
      <c r="A442" s="163"/>
      <c r="B442" s="163"/>
      <c r="C442" s="163"/>
      <c r="D442" s="27" t="s">
        <v>2425</v>
      </c>
      <c r="E442" s="163" t="s">
        <v>2611</v>
      </c>
      <c r="F442" s="163"/>
      <c r="G442" s="163"/>
      <c r="H442" s="163"/>
      <c r="I442" s="98">
        <v>87.492000000000004</v>
      </c>
      <c r="J442" s="27" t="s">
        <v>15</v>
      </c>
    </row>
    <row r="443" spans="1:10" ht="20.100000000000001" customHeight="1" x14ac:dyDescent="0.2">
      <c r="A443" s="163"/>
      <c r="B443" s="163"/>
      <c r="C443" s="163"/>
      <c r="D443" s="27" t="s">
        <v>15</v>
      </c>
      <c r="E443" s="163" t="s">
        <v>2486</v>
      </c>
      <c r="F443" s="163"/>
      <c r="G443" s="163"/>
      <c r="H443" s="163"/>
      <c r="I443" s="98">
        <v>10.23</v>
      </c>
      <c r="J443" s="27" t="s">
        <v>15</v>
      </c>
    </row>
    <row r="444" spans="1:10" ht="20.100000000000001" customHeight="1" x14ac:dyDescent="0.2">
      <c r="A444" s="163"/>
      <c r="B444" s="163"/>
      <c r="C444" s="163"/>
      <c r="D444" s="27" t="s">
        <v>2478</v>
      </c>
      <c r="E444" s="163" t="s">
        <v>2612</v>
      </c>
      <c r="F444" s="163"/>
      <c r="G444" s="163"/>
      <c r="H444" s="163"/>
      <c r="I444" s="98">
        <v>59.496000000000002</v>
      </c>
      <c r="J444" s="27" t="s">
        <v>15</v>
      </c>
    </row>
    <row r="445" spans="1:10" ht="20.100000000000001" customHeight="1" x14ac:dyDescent="0.2">
      <c r="A445" s="163"/>
      <c r="B445" s="163"/>
      <c r="C445" s="163"/>
      <c r="D445" s="27" t="s">
        <v>15</v>
      </c>
      <c r="E445" s="163" t="s">
        <v>2613</v>
      </c>
      <c r="F445" s="163"/>
      <c r="G445" s="163"/>
      <c r="H445" s="163"/>
      <c r="I445" s="98">
        <v>12.839</v>
      </c>
      <c r="J445" s="27" t="s">
        <v>15</v>
      </c>
    </row>
    <row r="446" spans="1:10" ht="20.100000000000001" customHeight="1" x14ac:dyDescent="0.2">
      <c r="A446" s="163"/>
      <c r="B446" s="163"/>
      <c r="C446" s="163"/>
      <c r="D446" s="27" t="s">
        <v>15</v>
      </c>
      <c r="E446" s="163" t="s">
        <v>2614</v>
      </c>
      <c r="F446" s="163"/>
      <c r="G446" s="163"/>
      <c r="H446" s="163"/>
      <c r="I446" s="98">
        <v>6.1790000000000003</v>
      </c>
      <c r="J446" s="27" t="s">
        <v>15</v>
      </c>
    </row>
    <row r="447" spans="1:10" ht="26.1" customHeight="1" x14ac:dyDescent="0.2">
      <c r="A447" s="32" t="s">
        <v>312</v>
      </c>
      <c r="B447" s="32" t="s">
        <v>313</v>
      </c>
      <c r="C447" s="32" t="s">
        <v>18</v>
      </c>
      <c r="D447" s="32" t="s">
        <v>314</v>
      </c>
      <c r="E447" s="34" t="s">
        <v>20</v>
      </c>
      <c r="F447" s="33">
        <v>140.44999999999999</v>
      </c>
      <c r="G447" s="36">
        <v>14.17</v>
      </c>
      <c r="H447" s="36">
        <v>18.25</v>
      </c>
      <c r="I447" s="36">
        <v>2563.2800000000002</v>
      </c>
      <c r="J447" s="97">
        <v>2.1265369016618341E-4</v>
      </c>
    </row>
    <row r="448" spans="1:10" ht="20.100000000000001" customHeight="1" x14ac:dyDescent="0.2">
      <c r="A448" s="27" t="s">
        <v>2366</v>
      </c>
      <c r="B448" s="163"/>
      <c r="C448" s="163"/>
      <c r="D448" s="27" t="s">
        <v>5</v>
      </c>
      <c r="E448" s="163" t="s">
        <v>2367</v>
      </c>
      <c r="F448" s="163"/>
      <c r="G448" s="163"/>
      <c r="H448" s="27"/>
      <c r="I448" s="41" t="s">
        <v>2368</v>
      </c>
      <c r="J448" s="27"/>
    </row>
    <row r="449" spans="1:10" ht="20.100000000000001" customHeight="1" x14ac:dyDescent="0.2">
      <c r="A449" s="163"/>
      <c r="B449" s="163"/>
      <c r="C449" s="163"/>
      <c r="D449" s="27" t="s">
        <v>2425</v>
      </c>
      <c r="E449" s="163" t="s">
        <v>2615</v>
      </c>
      <c r="F449" s="163"/>
      <c r="G449" s="163"/>
      <c r="H449" s="163"/>
      <c r="I449" s="98">
        <v>38.363999999999997</v>
      </c>
      <c r="J449" s="27" t="s">
        <v>15</v>
      </c>
    </row>
    <row r="450" spans="1:10" ht="20.100000000000001" customHeight="1" x14ac:dyDescent="0.2">
      <c r="A450" s="163"/>
      <c r="B450" s="163"/>
      <c r="C450" s="163"/>
      <c r="D450" s="27" t="s">
        <v>15</v>
      </c>
      <c r="E450" s="163" t="s">
        <v>2616</v>
      </c>
      <c r="F450" s="163"/>
      <c r="G450" s="163"/>
      <c r="H450" s="163"/>
      <c r="I450" s="98">
        <v>41.4</v>
      </c>
      <c r="J450" s="27" t="s">
        <v>15</v>
      </c>
    </row>
    <row r="451" spans="1:10" ht="20.100000000000001" customHeight="1" x14ac:dyDescent="0.2">
      <c r="A451" s="163"/>
      <c r="B451" s="163"/>
      <c r="C451" s="163"/>
      <c r="D451" s="27" t="s">
        <v>2371</v>
      </c>
      <c r="E451" s="163" t="s">
        <v>2617</v>
      </c>
      <c r="F451" s="163"/>
      <c r="G451" s="163"/>
      <c r="H451" s="163"/>
      <c r="I451" s="98">
        <v>37.450000000000003</v>
      </c>
      <c r="J451" s="27" t="s">
        <v>15</v>
      </c>
    </row>
    <row r="452" spans="1:10" ht="20.100000000000001" customHeight="1" x14ac:dyDescent="0.2">
      <c r="A452" s="163"/>
      <c r="B452" s="163"/>
      <c r="C452" s="163"/>
      <c r="D452" s="27" t="s">
        <v>15</v>
      </c>
      <c r="E452" s="163" t="s">
        <v>2618</v>
      </c>
      <c r="F452" s="163"/>
      <c r="G452" s="163"/>
      <c r="H452" s="163"/>
      <c r="I452" s="98">
        <v>23.24</v>
      </c>
      <c r="J452" s="27" t="s">
        <v>15</v>
      </c>
    </row>
    <row r="453" spans="1:10" ht="26.1" customHeight="1" x14ac:dyDescent="0.2">
      <c r="A453" s="32" t="s">
        <v>315</v>
      </c>
      <c r="B453" s="32" t="s">
        <v>316</v>
      </c>
      <c r="C453" s="32" t="s">
        <v>18</v>
      </c>
      <c r="D453" s="32" t="s">
        <v>317</v>
      </c>
      <c r="E453" s="34" t="s">
        <v>20</v>
      </c>
      <c r="F453" s="33">
        <v>44.8</v>
      </c>
      <c r="G453" s="36">
        <v>13.22</v>
      </c>
      <c r="H453" s="36">
        <v>17.03</v>
      </c>
      <c r="I453" s="36">
        <v>762.94</v>
      </c>
      <c r="J453" s="97">
        <v>6.3294687422126323E-5</v>
      </c>
    </row>
    <row r="454" spans="1:10" ht="20.100000000000001" customHeight="1" x14ac:dyDescent="0.2">
      <c r="A454" s="27" t="s">
        <v>2366</v>
      </c>
      <c r="B454" s="163"/>
      <c r="C454" s="163"/>
      <c r="D454" s="27" t="s">
        <v>5</v>
      </c>
      <c r="E454" s="163" t="s">
        <v>2367</v>
      </c>
      <c r="F454" s="163"/>
      <c r="G454" s="163"/>
      <c r="H454" s="27"/>
      <c r="I454" s="41" t="s">
        <v>2368</v>
      </c>
      <c r="J454" s="27"/>
    </row>
    <row r="455" spans="1:10" ht="20.100000000000001" customHeight="1" x14ac:dyDescent="0.2">
      <c r="A455" s="163"/>
      <c r="B455" s="163"/>
      <c r="C455" s="163"/>
      <c r="D455" s="27" t="s">
        <v>2371</v>
      </c>
      <c r="E455" s="163" t="s">
        <v>2619</v>
      </c>
      <c r="F455" s="163"/>
      <c r="G455" s="163"/>
      <c r="H455" s="163"/>
      <c r="I455" s="98">
        <v>44.8</v>
      </c>
      <c r="J455" s="27" t="s">
        <v>15</v>
      </c>
    </row>
    <row r="456" spans="1:10" ht="26.1" customHeight="1" x14ac:dyDescent="0.2">
      <c r="A456" s="32" t="s">
        <v>318</v>
      </c>
      <c r="B456" s="32" t="s">
        <v>319</v>
      </c>
      <c r="C456" s="32" t="s">
        <v>18</v>
      </c>
      <c r="D456" s="32" t="s">
        <v>320</v>
      </c>
      <c r="E456" s="34" t="s">
        <v>29</v>
      </c>
      <c r="F456" s="33">
        <v>744.03</v>
      </c>
      <c r="G456" s="36">
        <v>1.46</v>
      </c>
      <c r="H456" s="36">
        <v>1.88</v>
      </c>
      <c r="I456" s="36">
        <v>1398.77</v>
      </c>
      <c r="J456" s="97">
        <v>1.1604413181304904E-4</v>
      </c>
    </row>
    <row r="457" spans="1:10" ht="20.100000000000001" customHeight="1" x14ac:dyDescent="0.2">
      <c r="A457" s="27" t="s">
        <v>2366</v>
      </c>
      <c r="B457" s="163"/>
      <c r="C457" s="163"/>
      <c r="D457" s="27" t="s">
        <v>5</v>
      </c>
      <c r="E457" s="163" t="s">
        <v>2367</v>
      </c>
      <c r="F457" s="163"/>
      <c r="G457" s="163"/>
      <c r="H457" s="27"/>
      <c r="I457" s="41" t="s">
        <v>2368</v>
      </c>
      <c r="J457" s="27"/>
    </row>
    <row r="458" spans="1:10" ht="20.100000000000001" customHeight="1" x14ac:dyDescent="0.2">
      <c r="A458" s="163"/>
      <c r="B458" s="163"/>
      <c r="C458" s="163"/>
      <c r="D458" s="27" t="s">
        <v>15</v>
      </c>
      <c r="E458" s="163" t="s">
        <v>1577</v>
      </c>
      <c r="F458" s="163"/>
      <c r="G458" s="163"/>
      <c r="H458" s="163"/>
      <c r="I458" s="98">
        <v>744.03</v>
      </c>
      <c r="J458" s="27" t="s">
        <v>15</v>
      </c>
    </row>
    <row r="459" spans="1:10" ht="24" customHeight="1" x14ac:dyDescent="0.2">
      <c r="A459" s="92" t="s">
        <v>321</v>
      </c>
      <c r="B459" s="92" t="s">
        <v>13</v>
      </c>
      <c r="C459" s="92"/>
      <c r="D459" s="92" t="s">
        <v>322</v>
      </c>
      <c r="E459" s="93"/>
      <c r="F459" s="94">
        <v>1</v>
      </c>
      <c r="G459" s="94" t="s">
        <v>15</v>
      </c>
      <c r="H459" s="95">
        <v>3496.67</v>
      </c>
      <c r="I459" s="95">
        <v>3496.67</v>
      </c>
      <c r="J459" s="96">
        <v>2.9008917433654866E-4</v>
      </c>
    </row>
    <row r="460" spans="1:10" ht="26.1" customHeight="1" x14ac:dyDescent="0.2">
      <c r="A460" s="32" t="s">
        <v>323</v>
      </c>
      <c r="B460" s="32" t="s">
        <v>324</v>
      </c>
      <c r="C460" s="32" t="s">
        <v>18</v>
      </c>
      <c r="D460" s="32" t="s">
        <v>325</v>
      </c>
      <c r="E460" s="34" t="s">
        <v>20</v>
      </c>
      <c r="F460" s="33">
        <v>70.790000000000006</v>
      </c>
      <c r="G460" s="36">
        <v>4.46</v>
      </c>
      <c r="H460" s="36">
        <v>5.74</v>
      </c>
      <c r="I460" s="36">
        <v>406.37</v>
      </c>
      <c r="J460" s="97">
        <v>3.3713086386517257E-5</v>
      </c>
    </row>
    <row r="461" spans="1:10" ht="20.100000000000001" customHeight="1" x14ac:dyDescent="0.2">
      <c r="A461" s="27" t="s">
        <v>2366</v>
      </c>
      <c r="B461" s="163"/>
      <c r="C461" s="163"/>
      <c r="D461" s="27" t="s">
        <v>5</v>
      </c>
      <c r="E461" s="163" t="s">
        <v>2367</v>
      </c>
      <c r="F461" s="163"/>
      <c r="G461" s="163"/>
      <c r="H461" s="27"/>
      <c r="I461" s="41" t="s">
        <v>2368</v>
      </c>
      <c r="J461" s="27"/>
    </row>
    <row r="462" spans="1:10" ht="20.100000000000001" customHeight="1" x14ac:dyDescent="0.2">
      <c r="A462" s="163"/>
      <c r="B462" s="163"/>
      <c r="C462" s="163"/>
      <c r="D462" s="27" t="s">
        <v>2425</v>
      </c>
      <c r="E462" s="163" t="s">
        <v>2620</v>
      </c>
      <c r="F462" s="163"/>
      <c r="G462" s="163"/>
      <c r="H462" s="163"/>
      <c r="I462" s="98">
        <v>55.797600000000003</v>
      </c>
      <c r="J462" s="27" t="s">
        <v>15</v>
      </c>
    </row>
    <row r="463" spans="1:10" ht="20.100000000000001" customHeight="1" x14ac:dyDescent="0.2">
      <c r="A463" s="163"/>
      <c r="B463" s="163"/>
      <c r="C463" s="163"/>
      <c r="D463" s="27" t="s">
        <v>2371</v>
      </c>
      <c r="E463" s="163" t="s">
        <v>2621</v>
      </c>
      <c r="F463" s="163"/>
      <c r="G463" s="163"/>
      <c r="H463" s="163"/>
      <c r="I463" s="98">
        <v>15</v>
      </c>
      <c r="J463" s="27" t="s">
        <v>15</v>
      </c>
    </row>
    <row r="464" spans="1:10" ht="26.1" customHeight="1" x14ac:dyDescent="0.2">
      <c r="A464" s="32" t="s">
        <v>326</v>
      </c>
      <c r="B464" s="32" t="s">
        <v>327</v>
      </c>
      <c r="C464" s="32" t="s">
        <v>18</v>
      </c>
      <c r="D464" s="32" t="s">
        <v>328</v>
      </c>
      <c r="E464" s="34" t="s">
        <v>20</v>
      </c>
      <c r="F464" s="33">
        <v>70.790000000000006</v>
      </c>
      <c r="G464" s="36">
        <v>15.31</v>
      </c>
      <c r="H464" s="36">
        <v>19.72</v>
      </c>
      <c r="I464" s="36">
        <v>1396.12</v>
      </c>
      <c r="J464" s="97">
        <v>1.1582428369698666E-4</v>
      </c>
    </row>
    <row r="465" spans="1:10" ht="20.100000000000001" customHeight="1" x14ac:dyDescent="0.2">
      <c r="A465" s="27" t="s">
        <v>2366</v>
      </c>
      <c r="B465" s="163"/>
      <c r="C465" s="163"/>
      <c r="D465" s="27" t="s">
        <v>5</v>
      </c>
      <c r="E465" s="163" t="s">
        <v>2367</v>
      </c>
      <c r="F465" s="163"/>
      <c r="G465" s="163"/>
      <c r="H465" s="27"/>
      <c r="I465" s="41" t="s">
        <v>2368</v>
      </c>
      <c r="J465" s="27"/>
    </row>
    <row r="466" spans="1:10" ht="20.100000000000001" customHeight="1" x14ac:dyDescent="0.2">
      <c r="A466" s="163"/>
      <c r="B466" s="163"/>
      <c r="C466" s="163"/>
      <c r="D466" s="27" t="s">
        <v>2425</v>
      </c>
      <c r="E466" s="163" t="s">
        <v>2620</v>
      </c>
      <c r="F466" s="163"/>
      <c r="G466" s="163"/>
      <c r="H466" s="163"/>
      <c r="I466" s="98">
        <v>55.797600000000003</v>
      </c>
      <c r="J466" s="27" t="s">
        <v>15</v>
      </c>
    </row>
    <row r="467" spans="1:10" ht="20.100000000000001" customHeight="1" x14ac:dyDescent="0.2">
      <c r="A467" s="163"/>
      <c r="B467" s="163"/>
      <c r="C467" s="163"/>
      <c r="D467" s="27" t="s">
        <v>2371</v>
      </c>
      <c r="E467" s="163" t="s">
        <v>2621</v>
      </c>
      <c r="F467" s="163"/>
      <c r="G467" s="163"/>
      <c r="H467" s="163"/>
      <c r="I467" s="98">
        <v>15</v>
      </c>
      <c r="J467" s="27" t="s">
        <v>15</v>
      </c>
    </row>
    <row r="468" spans="1:10" ht="26.1" customHeight="1" x14ac:dyDescent="0.2">
      <c r="A468" s="32" t="s">
        <v>329</v>
      </c>
      <c r="B468" s="32" t="s">
        <v>330</v>
      </c>
      <c r="C468" s="32" t="s">
        <v>18</v>
      </c>
      <c r="D468" s="32" t="s">
        <v>331</v>
      </c>
      <c r="E468" s="34" t="s">
        <v>20</v>
      </c>
      <c r="F468" s="33">
        <v>70.790000000000006</v>
      </c>
      <c r="G468" s="36">
        <v>18.579999999999998</v>
      </c>
      <c r="H468" s="36">
        <v>23.93</v>
      </c>
      <c r="I468" s="36">
        <v>1694.18</v>
      </c>
      <c r="J468" s="97">
        <v>1.4055180425304477E-4</v>
      </c>
    </row>
    <row r="469" spans="1:10" ht="20.100000000000001" customHeight="1" x14ac:dyDescent="0.2">
      <c r="A469" s="27" t="s">
        <v>2366</v>
      </c>
      <c r="B469" s="163"/>
      <c r="C469" s="163"/>
      <c r="D469" s="27" t="s">
        <v>5</v>
      </c>
      <c r="E469" s="163" t="s">
        <v>2367</v>
      </c>
      <c r="F469" s="163"/>
      <c r="G469" s="163"/>
      <c r="H469" s="27"/>
      <c r="I469" s="41" t="s">
        <v>2368</v>
      </c>
      <c r="J469" s="27"/>
    </row>
    <row r="470" spans="1:10" ht="20.100000000000001" customHeight="1" x14ac:dyDescent="0.2">
      <c r="A470" s="163"/>
      <c r="B470" s="163"/>
      <c r="C470" s="163"/>
      <c r="D470" s="27" t="s">
        <v>2425</v>
      </c>
      <c r="E470" s="163" t="s">
        <v>2620</v>
      </c>
      <c r="F470" s="163"/>
      <c r="G470" s="163"/>
      <c r="H470" s="163"/>
      <c r="I470" s="98">
        <v>55.797600000000003</v>
      </c>
      <c r="J470" s="27" t="s">
        <v>15</v>
      </c>
    </row>
    <row r="471" spans="1:10" ht="20.100000000000001" customHeight="1" x14ac:dyDescent="0.2">
      <c r="A471" s="163"/>
      <c r="B471" s="163"/>
      <c r="C471" s="163"/>
      <c r="D471" s="27" t="s">
        <v>2371</v>
      </c>
      <c r="E471" s="163" t="s">
        <v>2621</v>
      </c>
      <c r="F471" s="163"/>
      <c r="G471" s="163"/>
      <c r="H471" s="163"/>
      <c r="I471" s="98">
        <v>15</v>
      </c>
      <c r="J471" s="27" t="s">
        <v>15</v>
      </c>
    </row>
    <row r="472" spans="1:10" ht="24" customHeight="1" x14ac:dyDescent="0.2">
      <c r="A472" s="92" t="s">
        <v>332</v>
      </c>
      <c r="B472" s="92" t="s">
        <v>13</v>
      </c>
      <c r="C472" s="92"/>
      <c r="D472" s="92" t="s">
        <v>333</v>
      </c>
      <c r="E472" s="93"/>
      <c r="F472" s="94">
        <v>1</v>
      </c>
      <c r="G472" s="94" t="s">
        <v>15</v>
      </c>
      <c r="H472" s="95">
        <v>14688.29</v>
      </c>
      <c r="I472" s="95">
        <v>14688.29</v>
      </c>
      <c r="J472" s="96">
        <v>1.2185633527086585E-3</v>
      </c>
    </row>
    <row r="473" spans="1:10" ht="24" customHeight="1" x14ac:dyDescent="0.2">
      <c r="A473" s="92" t="s">
        <v>334</v>
      </c>
      <c r="B473" s="92" t="s">
        <v>13</v>
      </c>
      <c r="C473" s="92"/>
      <c r="D473" s="92" t="s">
        <v>335</v>
      </c>
      <c r="E473" s="93"/>
      <c r="F473" s="94">
        <v>1</v>
      </c>
      <c r="G473" s="94" t="s">
        <v>15</v>
      </c>
      <c r="H473" s="95">
        <v>1657.58</v>
      </c>
      <c r="I473" s="95">
        <v>1657.58</v>
      </c>
      <c r="J473" s="96">
        <v>1.3751541140478695E-4</v>
      </c>
    </row>
    <row r="474" spans="1:10" ht="26.1" customHeight="1" x14ac:dyDescent="0.2">
      <c r="A474" s="32" t="s">
        <v>336</v>
      </c>
      <c r="B474" s="32" t="s">
        <v>337</v>
      </c>
      <c r="C474" s="32" t="s">
        <v>18</v>
      </c>
      <c r="D474" s="32" t="s">
        <v>338</v>
      </c>
      <c r="E474" s="34" t="s">
        <v>29</v>
      </c>
      <c r="F474" s="33">
        <v>67.84</v>
      </c>
      <c r="G474" s="36">
        <v>5.31</v>
      </c>
      <c r="H474" s="36">
        <v>6.84</v>
      </c>
      <c r="I474" s="36">
        <v>464.02</v>
      </c>
      <c r="J474" s="97">
        <v>3.8495819930289479E-5</v>
      </c>
    </row>
    <row r="475" spans="1:10" ht="20.100000000000001" customHeight="1" x14ac:dyDescent="0.2">
      <c r="A475" s="27" t="s">
        <v>2366</v>
      </c>
      <c r="B475" s="163"/>
      <c r="C475" s="163"/>
      <c r="D475" s="27" t="s">
        <v>5</v>
      </c>
      <c r="E475" s="163" t="s">
        <v>2367</v>
      </c>
      <c r="F475" s="163"/>
      <c r="G475" s="163"/>
      <c r="H475" s="27"/>
      <c r="I475" s="41" t="s">
        <v>2368</v>
      </c>
      <c r="J475" s="27"/>
    </row>
    <row r="476" spans="1:10" ht="20.100000000000001" customHeight="1" x14ac:dyDescent="0.2">
      <c r="A476" s="163"/>
      <c r="B476" s="163"/>
      <c r="C476" s="163"/>
      <c r="D476" s="27" t="s">
        <v>15</v>
      </c>
      <c r="E476" s="163" t="s">
        <v>2622</v>
      </c>
      <c r="F476" s="163"/>
      <c r="G476" s="163"/>
      <c r="H476" s="163"/>
      <c r="I476" s="98">
        <v>67.84</v>
      </c>
      <c r="J476" s="27" t="s">
        <v>15</v>
      </c>
    </row>
    <row r="477" spans="1:10" ht="26.1" customHeight="1" x14ac:dyDescent="0.2">
      <c r="A477" s="32" t="s">
        <v>339</v>
      </c>
      <c r="B477" s="32" t="s">
        <v>340</v>
      </c>
      <c r="C477" s="32" t="s">
        <v>18</v>
      </c>
      <c r="D477" s="32" t="s">
        <v>341</v>
      </c>
      <c r="E477" s="34" t="s">
        <v>29</v>
      </c>
      <c r="F477" s="33">
        <v>25.14</v>
      </c>
      <c r="G477" s="36">
        <v>10.59</v>
      </c>
      <c r="H477" s="36">
        <v>13.64</v>
      </c>
      <c r="I477" s="36">
        <v>342.9</v>
      </c>
      <c r="J477" s="97">
        <v>2.8447516602940094E-5</v>
      </c>
    </row>
    <row r="478" spans="1:10" ht="20.100000000000001" customHeight="1" x14ac:dyDescent="0.2">
      <c r="A478" s="27" t="s">
        <v>2366</v>
      </c>
      <c r="B478" s="163"/>
      <c r="C478" s="163"/>
      <c r="D478" s="27" t="s">
        <v>5</v>
      </c>
      <c r="E478" s="163" t="s">
        <v>2367</v>
      </c>
      <c r="F478" s="163"/>
      <c r="G478" s="163"/>
      <c r="H478" s="27"/>
      <c r="I478" s="41" t="s">
        <v>2368</v>
      </c>
      <c r="J478" s="27"/>
    </row>
    <row r="479" spans="1:10" ht="20.100000000000001" customHeight="1" x14ac:dyDescent="0.2">
      <c r="A479" s="163"/>
      <c r="B479" s="163"/>
      <c r="C479" s="163"/>
      <c r="D479" s="27" t="s">
        <v>15</v>
      </c>
      <c r="E479" s="163" t="s">
        <v>2623</v>
      </c>
      <c r="F479" s="163"/>
      <c r="G479" s="163"/>
      <c r="H479" s="163"/>
      <c r="I479" s="98">
        <v>25.14</v>
      </c>
      <c r="J479" s="27" t="s">
        <v>15</v>
      </c>
    </row>
    <row r="480" spans="1:10" ht="26.1" customHeight="1" x14ac:dyDescent="0.2">
      <c r="A480" s="32" t="s">
        <v>342</v>
      </c>
      <c r="B480" s="32" t="s">
        <v>343</v>
      </c>
      <c r="C480" s="32" t="s">
        <v>18</v>
      </c>
      <c r="D480" s="32" t="s">
        <v>344</v>
      </c>
      <c r="E480" s="34" t="s">
        <v>29</v>
      </c>
      <c r="F480" s="33">
        <v>12.9</v>
      </c>
      <c r="G480" s="36">
        <v>16.190000000000001</v>
      </c>
      <c r="H480" s="36">
        <v>20.85</v>
      </c>
      <c r="I480" s="36">
        <v>268.95999999999998</v>
      </c>
      <c r="J480" s="97">
        <v>2.2313339357033446E-5</v>
      </c>
    </row>
    <row r="481" spans="1:10" ht="20.100000000000001" customHeight="1" x14ac:dyDescent="0.2">
      <c r="A481" s="27" t="s">
        <v>2366</v>
      </c>
      <c r="B481" s="163"/>
      <c r="C481" s="163"/>
      <c r="D481" s="27" t="s">
        <v>5</v>
      </c>
      <c r="E481" s="163" t="s">
        <v>2367</v>
      </c>
      <c r="F481" s="163"/>
      <c r="G481" s="163"/>
      <c r="H481" s="27"/>
      <c r="I481" s="41" t="s">
        <v>2368</v>
      </c>
      <c r="J481" s="27"/>
    </row>
    <row r="482" spans="1:10" ht="20.100000000000001" customHeight="1" x14ac:dyDescent="0.2">
      <c r="A482" s="163"/>
      <c r="B482" s="163"/>
      <c r="C482" s="163"/>
      <c r="D482" s="27" t="s">
        <v>15</v>
      </c>
      <c r="E482" s="163" t="s">
        <v>1616</v>
      </c>
      <c r="F482" s="163"/>
      <c r="G482" s="163"/>
      <c r="H482" s="163"/>
      <c r="I482" s="98">
        <v>12.9</v>
      </c>
      <c r="J482" s="27" t="s">
        <v>15</v>
      </c>
    </row>
    <row r="483" spans="1:10" ht="26.1" customHeight="1" x14ac:dyDescent="0.2">
      <c r="A483" s="32" t="s">
        <v>345</v>
      </c>
      <c r="B483" s="32" t="s">
        <v>346</v>
      </c>
      <c r="C483" s="32" t="s">
        <v>18</v>
      </c>
      <c r="D483" s="32" t="s">
        <v>347</v>
      </c>
      <c r="E483" s="34" t="s">
        <v>29</v>
      </c>
      <c r="F483" s="33">
        <v>2.41</v>
      </c>
      <c r="G483" s="36">
        <v>17.920000000000002</v>
      </c>
      <c r="H483" s="36">
        <v>23.08</v>
      </c>
      <c r="I483" s="36">
        <v>55.62</v>
      </c>
      <c r="J483" s="97">
        <v>4.6143215907131177E-6</v>
      </c>
    </row>
    <row r="484" spans="1:10" ht="20.100000000000001" customHeight="1" x14ac:dyDescent="0.2">
      <c r="A484" s="27" t="s">
        <v>2366</v>
      </c>
      <c r="B484" s="163"/>
      <c r="C484" s="163"/>
      <c r="D484" s="27" t="s">
        <v>5</v>
      </c>
      <c r="E484" s="163" t="s">
        <v>2367</v>
      </c>
      <c r="F484" s="163"/>
      <c r="G484" s="163"/>
      <c r="H484" s="27"/>
      <c r="I484" s="41" t="s">
        <v>2368</v>
      </c>
      <c r="J484" s="27"/>
    </row>
    <row r="485" spans="1:10" ht="20.100000000000001" customHeight="1" x14ac:dyDescent="0.2">
      <c r="A485" s="163"/>
      <c r="B485" s="163"/>
      <c r="C485" s="163"/>
      <c r="D485" s="27" t="s">
        <v>15</v>
      </c>
      <c r="E485" s="163" t="s">
        <v>1619</v>
      </c>
      <c r="F485" s="163"/>
      <c r="G485" s="163"/>
      <c r="H485" s="163"/>
      <c r="I485" s="98">
        <v>2.41</v>
      </c>
      <c r="J485" s="27" t="s">
        <v>15</v>
      </c>
    </row>
    <row r="486" spans="1:10" ht="26.1" customHeight="1" x14ac:dyDescent="0.2">
      <c r="A486" s="32" t="s">
        <v>348</v>
      </c>
      <c r="B486" s="32" t="s">
        <v>349</v>
      </c>
      <c r="C486" s="32" t="s">
        <v>18</v>
      </c>
      <c r="D486" s="32" t="s">
        <v>350</v>
      </c>
      <c r="E486" s="34" t="s">
        <v>29</v>
      </c>
      <c r="F486" s="33">
        <v>14.23</v>
      </c>
      <c r="G486" s="36">
        <v>28.7</v>
      </c>
      <c r="H486" s="36">
        <v>36.97</v>
      </c>
      <c r="I486" s="36">
        <v>526.08000000000004</v>
      </c>
      <c r="J486" s="97">
        <v>4.3644413923810806E-5</v>
      </c>
    </row>
    <row r="487" spans="1:10" ht="20.100000000000001" customHeight="1" x14ac:dyDescent="0.2">
      <c r="A487" s="27" t="s">
        <v>2366</v>
      </c>
      <c r="B487" s="163"/>
      <c r="C487" s="163"/>
      <c r="D487" s="27" t="s">
        <v>5</v>
      </c>
      <c r="E487" s="163" t="s">
        <v>2367</v>
      </c>
      <c r="F487" s="163"/>
      <c r="G487" s="163"/>
      <c r="H487" s="27"/>
      <c r="I487" s="41" t="s">
        <v>2368</v>
      </c>
      <c r="J487" s="27"/>
    </row>
    <row r="488" spans="1:10" ht="20.100000000000001" customHeight="1" x14ac:dyDescent="0.2">
      <c r="A488" s="163"/>
      <c r="B488" s="163"/>
      <c r="C488" s="163"/>
      <c r="D488" s="27" t="s">
        <v>15</v>
      </c>
      <c r="E488" s="163" t="s">
        <v>1611</v>
      </c>
      <c r="F488" s="163"/>
      <c r="G488" s="163"/>
      <c r="H488" s="163"/>
      <c r="I488" s="98">
        <v>14.23</v>
      </c>
      <c r="J488" s="27" t="s">
        <v>15</v>
      </c>
    </row>
    <row r="489" spans="1:10" ht="24" customHeight="1" x14ac:dyDescent="0.2">
      <c r="A489" s="92" t="s">
        <v>351</v>
      </c>
      <c r="B489" s="92" t="s">
        <v>13</v>
      </c>
      <c r="C489" s="92"/>
      <c r="D489" s="92" t="s">
        <v>352</v>
      </c>
      <c r="E489" s="93"/>
      <c r="F489" s="94">
        <v>1</v>
      </c>
      <c r="G489" s="94" t="s">
        <v>15</v>
      </c>
      <c r="H489" s="95">
        <v>1042.1099999999999</v>
      </c>
      <c r="I489" s="95">
        <v>1042.1099999999999</v>
      </c>
      <c r="J489" s="96">
        <v>8.6455064237649174E-5</v>
      </c>
    </row>
    <row r="490" spans="1:10" ht="26.1" customHeight="1" x14ac:dyDescent="0.2">
      <c r="A490" s="32" t="s">
        <v>353</v>
      </c>
      <c r="B490" s="32" t="s">
        <v>354</v>
      </c>
      <c r="C490" s="32" t="s">
        <v>18</v>
      </c>
      <c r="D490" s="32" t="s">
        <v>355</v>
      </c>
      <c r="E490" s="34" t="s">
        <v>25</v>
      </c>
      <c r="F490" s="33">
        <v>4</v>
      </c>
      <c r="G490" s="36">
        <v>22.47</v>
      </c>
      <c r="H490" s="36">
        <v>28.94</v>
      </c>
      <c r="I490" s="36">
        <v>115.76</v>
      </c>
      <c r="J490" s="97">
        <v>9.6036294020307545E-6</v>
      </c>
    </row>
    <row r="491" spans="1:10" ht="20.100000000000001" customHeight="1" x14ac:dyDescent="0.2">
      <c r="A491" s="27" t="s">
        <v>2366</v>
      </c>
      <c r="B491" s="163"/>
      <c r="C491" s="163"/>
      <c r="D491" s="27" t="s">
        <v>5</v>
      </c>
      <c r="E491" s="163" t="s">
        <v>2367</v>
      </c>
      <c r="F491" s="163"/>
      <c r="G491" s="163"/>
      <c r="H491" s="27"/>
      <c r="I491" s="41" t="s">
        <v>2368</v>
      </c>
      <c r="J491" s="27"/>
    </row>
    <row r="492" spans="1:10" ht="20.100000000000001" customHeight="1" x14ac:dyDescent="0.2">
      <c r="A492" s="163"/>
      <c r="B492" s="163"/>
      <c r="C492" s="163"/>
      <c r="D492" s="27" t="s">
        <v>15</v>
      </c>
      <c r="E492" s="163">
        <v>4</v>
      </c>
      <c r="F492" s="163"/>
      <c r="G492" s="163"/>
      <c r="H492" s="163"/>
      <c r="I492" s="98">
        <v>4</v>
      </c>
      <c r="J492" s="27" t="s">
        <v>15</v>
      </c>
    </row>
    <row r="493" spans="1:10" ht="26.1" customHeight="1" x14ac:dyDescent="0.2">
      <c r="A493" s="32" t="s">
        <v>356</v>
      </c>
      <c r="B493" s="32" t="s">
        <v>357</v>
      </c>
      <c r="C493" s="32" t="s">
        <v>18</v>
      </c>
      <c r="D493" s="32" t="s">
        <v>358</v>
      </c>
      <c r="E493" s="34" t="s">
        <v>25</v>
      </c>
      <c r="F493" s="33">
        <v>2</v>
      </c>
      <c r="G493" s="36">
        <v>32.659999999999997</v>
      </c>
      <c r="H493" s="36">
        <v>42.07</v>
      </c>
      <c r="I493" s="36">
        <v>84.14</v>
      </c>
      <c r="J493" s="97">
        <v>6.9803850888637494E-6</v>
      </c>
    </row>
    <row r="494" spans="1:10" ht="20.100000000000001" customHeight="1" x14ac:dyDescent="0.2">
      <c r="A494" s="27" t="s">
        <v>2366</v>
      </c>
      <c r="B494" s="163"/>
      <c r="C494" s="163"/>
      <c r="D494" s="27" t="s">
        <v>5</v>
      </c>
      <c r="E494" s="163" t="s">
        <v>2367</v>
      </c>
      <c r="F494" s="163"/>
      <c r="G494" s="163"/>
      <c r="H494" s="27"/>
      <c r="I494" s="41" t="s">
        <v>2368</v>
      </c>
      <c r="J494" s="27"/>
    </row>
    <row r="495" spans="1:10" ht="20.100000000000001" customHeight="1" x14ac:dyDescent="0.2">
      <c r="A495" s="163"/>
      <c r="B495" s="163"/>
      <c r="C495" s="163"/>
      <c r="D495" s="27" t="s">
        <v>15</v>
      </c>
      <c r="E495" s="163">
        <v>2</v>
      </c>
      <c r="F495" s="163"/>
      <c r="G495" s="163"/>
      <c r="H495" s="163"/>
      <c r="I495" s="98">
        <v>2</v>
      </c>
      <c r="J495" s="27" t="s">
        <v>15</v>
      </c>
    </row>
    <row r="496" spans="1:10" ht="26.1" customHeight="1" x14ac:dyDescent="0.2">
      <c r="A496" s="32" t="s">
        <v>359</v>
      </c>
      <c r="B496" s="32" t="s">
        <v>360</v>
      </c>
      <c r="C496" s="32" t="s">
        <v>18</v>
      </c>
      <c r="D496" s="32" t="s">
        <v>361</v>
      </c>
      <c r="E496" s="34" t="s">
        <v>25</v>
      </c>
      <c r="F496" s="33">
        <v>2</v>
      </c>
      <c r="G496" s="36">
        <v>44.67</v>
      </c>
      <c r="H496" s="36">
        <v>57.54</v>
      </c>
      <c r="I496" s="36">
        <v>115.08</v>
      </c>
      <c r="J496" s="97">
        <v>9.5472155458336132E-6</v>
      </c>
    </row>
    <row r="497" spans="1:10" ht="20.100000000000001" customHeight="1" x14ac:dyDescent="0.2">
      <c r="A497" s="27" t="s">
        <v>2366</v>
      </c>
      <c r="B497" s="163"/>
      <c r="C497" s="163"/>
      <c r="D497" s="27" t="s">
        <v>5</v>
      </c>
      <c r="E497" s="163" t="s">
        <v>2367</v>
      </c>
      <c r="F497" s="163"/>
      <c r="G497" s="163"/>
      <c r="H497" s="27"/>
      <c r="I497" s="41" t="s">
        <v>2368</v>
      </c>
      <c r="J497" s="27"/>
    </row>
    <row r="498" spans="1:10" ht="20.100000000000001" customHeight="1" x14ac:dyDescent="0.2">
      <c r="A498" s="163"/>
      <c r="B498" s="163"/>
      <c r="C498" s="163"/>
      <c r="D498" s="27" t="s">
        <v>15</v>
      </c>
      <c r="E498" s="163">
        <v>2</v>
      </c>
      <c r="F498" s="163"/>
      <c r="G498" s="163"/>
      <c r="H498" s="163"/>
      <c r="I498" s="98">
        <v>2</v>
      </c>
      <c r="J498" s="27" t="s">
        <v>15</v>
      </c>
    </row>
    <row r="499" spans="1:10" ht="26.1" customHeight="1" x14ac:dyDescent="0.2">
      <c r="A499" s="32" t="s">
        <v>362</v>
      </c>
      <c r="B499" s="32" t="s">
        <v>363</v>
      </c>
      <c r="C499" s="32" t="s">
        <v>18</v>
      </c>
      <c r="D499" s="32" t="s">
        <v>364</v>
      </c>
      <c r="E499" s="34" t="s">
        <v>25</v>
      </c>
      <c r="F499" s="33">
        <v>1</v>
      </c>
      <c r="G499" s="36">
        <v>83.8</v>
      </c>
      <c r="H499" s="36">
        <v>107.95</v>
      </c>
      <c r="I499" s="36">
        <v>107.95</v>
      </c>
      <c r="J499" s="97">
        <v>8.9556996712959557E-6</v>
      </c>
    </row>
    <row r="500" spans="1:10" ht="20.100000000000001" customHeight="1" x14ac:dyDescent="0.2">
      <c r="A500" s="27" t="s">
        <v>2366</v>
      </c>
      <c r="B500" s="163"/>
      <c r="C500" s="163"/>
      <c r="D500" s="27" t="s">
        <v>5</v>
      </c>
      <c r="E500" s="163" t="s">
        <v>2367</v>
      </c>
      <c r="F500" s="163"/>
      <c r="G500" s="163"/>
      <c r="H500" s="27"/>
      <c r="I500" s="41" t="s">
        <v>2368</v>
      </c>
      <c r="J500" s="27"/>
    </row>
    <row r="501" spans="1:10" ht="20.100000000000001" customHeight="1" x14ac:dyDescent="0.2">
      <c r="A501" s="163"/>
      <c r="B501" s="163"/>
      <c r="C501" s="163"/>
      <c r="D501" s="27" t="s">
        <v>15</v>
      </c>
      <c r="E501" s="163">
        <v>1</v>
      </c>
      <c r="F501" s="163"/>
      <c r="G501" s="163"/>
      <c r="H501" s="163"/>
      <c r="I501" s="98">
        <v>1</v>
      </c>
      <c r="J501" s="27" t="s">
        <v>15</v>
      </c>
    </row>
    <row r="502" spans="1:10" ht="39" customHeight="1" x14ac:dyDescent="0.2">
      <c r="A502" s="32" t="s">
        <v>365</v>
      </c>
      <c r="B502" s="32" t="s">
        <v>366</v>
      </c>
      <c r="C502" s="32" t="s">
        <v>18</v>
      </c>
      <c r="D502" s="32" t="s">
        <v>367</v>
      </c>
      <c r="E502" s="34" t="s">
        <v>25</v>
      </c>
      <c r="F502" s="33">
        <v>3</v>
      </c>
      <c r="G502" s="36">
        <v>100.75</v>
      </c>
      <c r="H502" s="36">
        <v>129.78</v>
      </c>
      <c r="I502" s="36">
        <v>389.34</v>
      </c>
      <c r="J502" s="97">
        <v>3.2300251134991823E-5</v>
      </c>
    </row>
    <row r="503" spans="1:10" ht="20.100000000000001" customHeight="1" x14ac:dyDescent="0.2">
      <c r="A503" s="27" t="s">
        <v>2366</v>
      </c>
      <c r="B503" s="163"/>
      <c r="C503" s="163"/>
      <c r="D503" s="27" t="s">
        <v>5</v>
      </c>
      <c r="E503" s="163" t="s">
        <v>2367</v>
      </c>
      <c r="F503" s="163"/>
      <c r="G503" s="163"/>
      <c r="H503" s="27"/>
      <c r="I503" s="41" t="s">
        <v>2368</v>
      </c>
      <c r="J503" s="27"/>
    </row>
    <row r="504" spans="1:10" ht="20.100000000000001" customHeight="1" x14ac:dyDescent="0.2">
      <c r="A504" s="163"/>
      <c r="B504" s="163"/>
      <c r="C504" s="163"/>
      <c r="D504" s="27" t="s">
        <v>15</v>
      </c>
      <c r="E504" s="163">
        <v>3</v>
      </c>
      <c r="F504" s="163"/>
      <c r="G504" s="163"/>
      <c r="H504" s="163"/>
      <c r="I504" s="98">
        <v>3</v>
      </c>
      <c r="J504" s="27" t="s">
        <v>15</v>
      </c>
    </row>
    <row r="505" spans="1:10" ht="39" customHeight="1" x14ac:dyDescent="0.2">
      <c r="A505" s="32" t="s">
        <v>368</v>
      </c>
      <c r="B505" s="32" t="s">
        <v>369</v>
      </c>
      <c r="C505" s="32" t="s">
        <v>18</v>
      </c>
      <c r="D505" s="32" t="s">
        <v>370</v>
      </c>
      <c r="E505" s="34" t="s">
        <v>25</v>
      </c>
      <c r="F505" s="33">
        <v>1</v>
      </c>
      <c r="G505" s="36">
        <v>178.42</v>
      </c>
      <c r="H505" s="36">
        <v>229.84</v>
      </c>
      <c r="I505" s="36">
        <v>229.84</v>
      </c>
      <c r="J505" s="97">
        <v>1.9067883394633278E-5</v>
      </c>
    </row>
    <row r="506" spans="1:10" ht="20.100000000000001" customHeight="1" x14ac:dyDescent="0.2">
      <c r="A506" s="27" t="s">
        <v>2366</v>
      </c>
      <c r="B506" s="163"/>
      <c r="C506" s="163"/>
      <c r="D506" s="27" t="s">
        <v>5</v>
      </c>
      <c r="E506" s="163" t="s">
        <v>2367</v>
      </c>
      <c r="F506" s="163"/>
      <c r="G506" s="163"/>
      <c r="H506" s="27"/>
      <c r="I506" s="41" t="s">
        <v>2368</v>
      </c>
      <c r="J506" s="27"/>
    </row>
    <row r="507" spans="1:10" ht="20.100000000000001" customHeight="1" x14ac:dyDescent="0.2">
      <c r="A507" s="163"/>
      <c r="B507" s="163"/>
      <c r="C507" s="163"/>
      <c r="D507" s="27" t="s">
        <v>15</v>
      </c>
      <c r="E507" s="163">
        <v>1</v>
      </c>
      <c r="F507" s="163"/>
      <c r="G507" s="163"/>
      <c r="H507" s="163"/>
      <c r="I507" s="98">
        <v>1</v>
      </c>
      <c r="J507" s="27" t="s">
        <v>15</v>
      </c>
    </row>
    <row r="508" spans="1:10" ht="24" customHeight="1" x14ac:dyDescent="0.2">
      <c r="A508" s="92" t="s">
        <v>371</v>
      </c>
      <c r="B508" s="92" t="s">
        <v>13</v>
      </c>
      <c r="C508" s="92"/>
      <c r="D508" s="92" t="s">
        <v>372</v>
      </c>
      <c r="E508" s="93"/>
      <c r="F508" s="94">
        <v>1</v>
      </c>
      <c r="G508" s="94" t="s">
        <v>15</v>
      </c>
      <c r="H508" s="95">
        <v>2807.88</v>
      </c>
      <c r="I508" s="95">
        <v>2807.88</v>
      </c>
      <c r="J508" s="96">
        <v>2.3294608608650754E-4</v>
      </c>
    </row>
    <row r="509" spans="1:10" ht="51.95" customHeight="1" x14ac:dyDescent="0.2">
      <c r="A509" s="32" t="s">
        <v>373</v>
      </c>
      <c r="B509" s="32" t="s">
        <v>374</v>
      </c>
      <c r="C509" s="32" t="s">
        <v>18</v>
      </c>
      <c r="D509" s="32" t="s">
        <v>375</v>
      </c>
      <c r="E509" s="34" t="s">
        <v>25</v>
      </c>
      <c r="F509" s="33">
        <v>2</v>
      </c>
      <c r="G509" s="36">
        <v>18.03</v>
      </c>
      <c r="H509" s="36">
        <v>23.22</v>
      </c>
      <c r="I509" s="36">
        <v>46.44</v>
      </c>
      <c r="J509" s="97">
        <v>3.852734532051729E-6</v>
      </c>
    </row>
    <row r="510" spans="1:10" ht="20.100000000000001" customHeight="1" x14ac:dyDescent="0.2">
      <c r="A510" s="27" t="s">
        <v>2366</v>
      </c>
      <c r="B510" s="163"/>
      <c r="C510" s="163"/>
      <c r="D510" s="27" t="s">
        <v>5</v>
      </c>
      <c r="E510" s="163" t="s">
        <v>2367</v>
      </c>
      <c r="F510" s="163"/>
      <c r="G510" s="163"/>
      <c r="H510" s="27"/>
      <c r="I510" s="41" t="s">
        <v>2368</v>
      </c>
      <c r="J510" s="27"/>
    </row>
    <row r="511" spans="1:10" ht="20.100000000000001" customHeight="1" x14ac:dyDescent="0.2">
      <c r="A511" s="163"/>
      <c r="B511" s="163"/>
      <c r="C511" s="163"/>
      <c r="D511" s="27" t="s">
        <v>15</v>
      </c>
      <c r="E511" s="163">
        <v>2</v>
      </c>
      <c r="F511" s="163"/>
      <c r="G511" s="163"/>
      <c r="H511" s="163"/>
      <c r="I511" s="98">
        <v>2</v>
      </c>
      <c r="J511" s="27" t="s">
        <v>15</v>
      </c>
    </row>
    <row r="512" spans="1:10" ht="51.95" customHeight="1" x14ac:dyDescent="0.2">
      <c r="A512" s="32" t="s">
        <v>376</v>
      </c>
      <c r="B512" s="32" t="s">
        <v>377</v>
      </c>
      <c r="C512" s="32" t="s">
        <v>18</v>
      </c>
      <c r="D512" s="32" t="s">
        <v>378</v>
      </c>
      <c r="E512" s="34" t="s">
        <v>25</v>
      </c>
      <c r="F512" s="33">
        <v>2</v>
      </c>
      <c r="G512" s="36">
        <v>19.28</v>
      </c>
      <c r="H512" s="36">
        <v>24.83</v>
      </c>
      <c r="I512" s="36">
        <v>49.66</v>
      </c>
      <c r="J512" s="97">
        <v>4.1198707334558331E-6</v>
      </c>
    </row>
    <row r="513" spans="1:10" ht="20.100000000000001" customHeight="1" x14ac:dyDescent="0.2">
      <c r="A513" s="27" t="s">
        <v>2366</v>
      </c>
      <c r="B513" s="163"/>
      <c r="C513" s="163"/>
      <c r="D513" s="27" t="s">
        <v>5</v>
      </c>
      <c r="E513" s="163" t="s">
        <v>2367</v>
      </c>
      <c r="F513" s="163"/>
      <c r="G513" s="163"/>
      <c r="H513" s="27"/>
      <c r="I513" s="41" t="s">
        <v>2368</v>
      </c>
      <c r="J513" s="27"/>
    </row>
    <row r="514" spans="1:10" ht="20.100000000000001" customHeight="1" x14ac:dyDescent="0.2">
      <c r="A514" s="163"/>
      <c r="B514" s="163"/>
      <c r="C514" s="163"/>
      <c r="D514" s="27" t="s">
        <v>15</v>
      </c>
      <c r="E514" s="163">
        <v>2</v>
      </c>
      <c r="F514" s="163"/>
      <c r="G514" s="163"/>
      <c r="H514" s="163"/>
      <c r="I514" s="98">
        <v>2</v>
      </c>
      <c r="J514" s="27" t="s">
        <v>15</v>
      </c>
    </row>
    <row r="515" spans="1:10" ht="51.95" customHeight="1" x14ac:dyDescent="0.2">
      <c r="A515" s="32" t="s">
        <v>379</v>
      </c>
      <c r="B515" s="32" t="s">
        <v>380</v>
      </c>
      <c r="C515" s="32" t="s">
        <v>18</v>
      </c>
      <c r="D515" s="32" t="s">
        <v>381</v>
      </c>
      <c r="E515" s="34" t="s">
        <v>25</v>
      </c>
      <c r="F515" s="33">
        <v>4</v>
      </c>
      <c r="G515" s="36">
        <v>25.87</v>
      </c>
      <c r="H515" s="36">
        <v>33.32</v>
      </c>
      <c r="I515" s="36">
        <v>133.28</v>
      </c>
      <c r="J515" s="97">
        <v>1.1057115814639416E-5</v>
      </c>
    </row>
    <row r="516" spans="1:10" ht="20.100000000000001" customHeight="1" x14ac:dyDescent="0.2">
      <c r="A516" s="27" t="s">
        <v>2366</v>
      </c>
      <c r="B516" s="163"/>
      <c r="C516" s="163"/>
      <c r="D516" s="27" t="s">
        <v>5</v>
      </c>
      <c r="E516" s="163" t="s">
        <v>2367</v>
      </c>
      <c r="F516" s="163"/>
      <c r="G516" s="163"/>
      <c r="H516" s="27"/>
      <c r="I516" s="41" t="s">
        <v>2368</v>
      </c>
      <c r="J516" s="27"/>
    </row>
    <row r="517" spans="1:10" ht="20.100000000000001" customHeight="1" x14ac:dyDescent="0.2">
      <c r="A517" s="163"/>
      <c r="B517" s="163"/>
      <c r="C517" s="163"/>
      <c r="D517" s="27" t="s">
        <v>15</v>
      </c>
      <c r="E517" s="163">
        <v>4</v>
      </c>
      <c r="F517" s="163"/>
      <c r="G517" s="163"/>
      <c r="H517" s="163"/>
      <c r="I517" s="98">
        <v>4</v>
      </c>
      <c r="J517" s="27" t="s">
        <v>15</v>
      </c>
    </row>
    <row r="518" spans="1:10" ht="51.95" customHeight="1" x14ac:dyDescent="0.2">
      <c r="A518" s="32" t="s">
        <v>382</v>
      </c>
      <c r="B518" s="32" t="s">
        <v>383</v>
      </c>
      <c r="C518" s="32" t="s">
        <v>18</v>
      </c>
      <c r="D518" s="32" t="s">
        <v>384</v>
      </c>
      <c r="E518" s="34" t="s">
        <v>25</v>
      </c>
      <c r="F518" s="33">
        <v>8</v>
      </c>
      <c r="G518" s="36">
        <v>54.9</v>
      </c>
      <c r="H518" s="36">
        <v>70.72</v>
      </c>
      <c r="I518" s="36">
        <v>565.76</v>
      </c>
      <c r="J518" s="97">
        <v>4.6936328356020379E-5</v>
      </c>
    </row>
    <row r="519" spans="1:10" ht="20.100000000000001" customHeight="1" x14ac:dyDescent="0.2">
      <c r="A519" s="27" t="s">
        <v>2366</v>
      </c>
      <c r="B519" s="163"/>
      <c r="C519" s="163"/>
      <c r="D519" s="27" t="s">
        <v>5</v>
      </c>
      <c r="E519" s="163" t="s">
        <v>2367</v>
      </c>
      <c r="F519" s="163"/>
      <c r="G519" s="163"/>
      <c r="H519" s="27"/>
      <c r="I519" s="41" t="s">
        <v>2368</v>
      </c>
      <c r="J519" s="27"/>
    </row>
    <row r="520" spans="1:10" ht="20.100000000000001" customHeight="1" x14ac:dyDescent="0.2">
      <c r="A520" s="163"/>
      <c r="B520" s="163"/>
      <c r="C520" s="163"/>
      <c r="D520" s="27" t="s">
        <v>15</v>
      </c>
      <c r="E520" s="163">
        <v>8</v>
      </c>
      <c r="F520" s="163"/>
      <c r="G520" s="163"/>
      <c r="H520" s="163"/>
      <c r="I520" s="98">
        <v>8</v>
      </c>
      <c r="J520" s="27" t="s">
        <v>15</v>
      </c>
    </row>
    <row r="521" spans="1:10" ht="51.95" customHeight="1" x14ac:dyDescent="0.2">
      <c r="A521" s="32" t="s">
        <v>385</v>
      </c>
      <c r="B521" s="32" t="s">
        <v>386</v>
      </c>
      <c r="C521" s="32" t="s">
        <v>18</v>
      </c>
      <c r="D521" s="32" t="s">
        <v>387</v>
      </c>
      <c r="E521" s="34" t="s">
        <v>25</v>
      </c>
      <c r="F521" s="33">
        <v>2</v>
      </c>
      <c r="G521" s="36">
        <v>10.23</v>
      </c>
      <c r="H521" s="36">
        <v>13.17</v>
      </c>
      <c r="I521" s="36">
        <v>26.34</v>
      </c>
      <c r="J521" s="97">
        <v>2.1852073121068592E-6</v>
      </c>
    </row>
    <row r="522" spans="1:10" ht="20.100000000000001" customHeight="1" x14ac:dyDescent="0.2">
      <c r="A522" s="27" t="s">
        <v>2366</v>
      </c>
      <c r="B522" s="163"/>
      <c r="C522" s="163"/>
      <c r="D522" s="27" t="s">
        <v>5</v>
      </c>
      <c r="E522" s="163" t="s">
        <v>2367</v>
      </c>
      <c r="F522" s="163"/>
      <c r="G522" s="163"/>
      <c r="H522" s="27"/>
      <c r="I522" s="41" t="s">
        <v>2368</v>
      </c>
      <c r="J522" s="27"/>
    </row>
    <row r="523" spans="1:10" ht="20.100000000000001" customHeight="1" x14ac:dyDescent="0.2">
      <c r="A523" s="163"/>
      <c r="B523" s="163"/>
      <c r="C523" s="163"/>
      <c r="D523" s="27" t="s">
        <v>15</v>
      </c>
      <c r="E523" s="163">
        <v>2</v>
      </c>
      <c r="F523" s="163"/>
      <c r="G523" s="163"/>
      <c r="H523" s="163"/>
      <c r="I523" s="98">
        <v>2</v>
      </c>
      <c r="J523" s="27" t="s">
        <v>15</v>
      </c>
    </row>
    <row r="524" spans="1:10" ht="39" customHeight="1" x14ac:dyDescent="0.2">
      <c r="A524" s="32" t="s">
        <v>388</v>
      </c>
      <c r="B524" s="32" t="s">
        <v>389</v>
      </c>
      <c r="C524" s="32" t="s">
        <v>18</v>
      </c>
      <c r="D524" s="32" t="s">
        <v>390</v>
      </c>
      <c r="E524" s="34" t="s">
        <v>25</v>
      </c>
      <c r="F524" s="33">
        <v>1</v>
      </c>
      <c r="G524" s="36">
        <v>7.43</v>
      </c>
      <c r="H524" s="36">
        <v>9.57</v>
      </c>
      <c r="I524" s="36">
        <v>9.57</v>
      </c>
      <c r="J524" s="97">
        <v>7.9394206442151276E-7</v>
      </c>
    </row>
    <row r="525" spans="1:10" ht="20.100000000000001" customHeight="1" x14ac:dyDescent="0.2">
      <c r="A525" s="27" t="s">
        <v>2366</v>
      </c>
      <c r="B525" s="163"/>
      <c r="C525" s="163"/>
      <c r="D525" s="27" t="s">
        <v>5</v>
      </c>
      <c r="E525" s="163" t="s">
        <v>2367</v>
      </c>
      <c r="F525" s="163"/>
      <c r="G525" s="163"/>
      <c r="H525" s="27"/>
      <c r="I525" s="41" t="s">
        <v>2368</v>
      </c>
      <c r="J525" s="27"/>
    </row>
    <row r="526" spans="1:10" ht="20.100000000000001" customHeight="1" x14ac:dyDescent="0.2">
      <c r="A526" s="163"/>
      <c r="B526" s="163"/>
      <c r="C526" s="163"/>
      <c r="D526" s="27" t="s">
        <v>15</v>
      </c>
      <c r="E526" s="163">
        <v>1</v>
      </c>
      <c r="F526" s="163"/>
      <c r="G526" s="163"/>
      <c r="H526" s="163"/>
      <c r="I526" s="98">
        <v>1</v>
      </c>
      <c r="J526" s="27" t="s">
        <v>15</v>
      </c>
    </row>
    <row r="527" spans="1:10" ht="39" customHeight="1" x14ac:dyDescent="0.2">
      <c r="A527" s="32" t="s">
        <v>391</v>
      </c>
      <c r="B527" s="32" t="s">
        <v>392</v>
      </c>
      <c r="C527" s="32" t="s">
        <v>18</v>
      </c>
      <c r="D527" s="32" t="s">
        <v>393</v>
      </c>
      <c r="E527" s="34" t="s">
        <v>25</v>
      </c>
      <c r="F527" s="33">
        <v>2</v>
      </c>
      <c r="G527" s="36">
        <v>10.199999999999999</v>
      </c>
      <c r="H527" s="36">
        <v>13.13</v>
      </c>
      <c r="I527" s="36">
        <v>26.26</v>
      </c>
      <c r="J527" s="97">
        <v>2.1785703878483726E-6</v>
      </c>
    </row>
    <row r="528" spans="1:10" ht="20.100000000000001" customHeight="1" x14ac:dyDescent="0.2">
      <c r="A528" s="27" t="s">
        <v>2366</v>
      </c>
      <c r="B528" s="163"/>
      <c r="C528" s="163"/>
      <c r="D528" s="27" t="s">
        <v>5</v>
      </c>
      <c r="E528" s="163" t="s">
        <v>2367</v>
      </c>
      <c r="F528" s="163"/>
      <c r="G528" s="163"/>
      <c r="H528" s="27"/>
      <c r="I528" s="41" t="s">
        <v>2368</v>
      </c>
      <c r="J528" s="27"/>
    </row>
    <row r="529" spans="1:10" ht="20.100000000000001" customHeight="1" x14ac:dyDescent="0.2">
      <c r="A529" s="163"/>
      <c r="B529" s="163"/>
      <c r="C529" s="163"/>
      <c r="D529" s="27" t="s">
        <v>15</v>
      </c>
      <c r="E529" s="163">
        <v>2</v>
      </c>
      <c r="F529" s="163"/>
      <c r="G529" s="163"/>
      <c r="H529" s="163"/>
      <c r="I529" s="98">
        <v>2</v>
      </c>
      <c r="J529" s="27" t="s">
        <v>15</v>
      </c>
    </row>
    <row r="530" spans="1:10" ht="39" customHeight="1" x14ac:dyDescent="0.2">
      <c r="A530" s="32" t="s">
        <v>394</v>
      </c>
      <c r="B530" s="32" t="s">
        <v>395</v>
      </c>
      <c r="C530" s="32" t="s">
        <v>18</v>
      </c>
      <c r="D530" s="32" t="s">
        <v>396</v>
      </c>
      <c r="E530" s="34" t="s">
        <v>25</v>
      </c>
      <c r="F530" s="33">
        <v>3</v>
      </c>
      <c r="G530" s="36">
        <v>13.84</v>
      </c>
      <c r="H530" s="36">
        <v>17.82</v>
      </c>
      <c r="I530" s="36">
        <v>53.46</v>
      </c>
      <c r="J530" s="97">
        <v>4.4351246357339674E-6</v>
      </c>
    </row>
    <row r="531" spans="1:10" ht="20.100000000000001" customHeight="1" x14ac:dyDescent="0.2">
      <c r="A531" s="27" t="s">
        <v>2366</v>
      </c>
      <c r="B531" s="163"/>
      <c r="C531" s="163"/>
      <c r="D531" s="27" t="s">
        <v>5</v>
      </c>
      <c r="E531" s="163" t="s">
        <v>2367</v>
      </c>
      <c r="F531" s="163"/>
      <c r="G531" s="163"/>
      <c r="H531" s="27"/>
      <c r="I531" s="41" t="s">
        <v>2368</v>
      </c>
      <c r="J531" s="27"/>
    </row>
    <row r="532" spans="1:10" ht="20.100000000000001" customHeight="1" x14ac:dyDescent="0.2">
      <c r="A532" s="163"/>
      <c r="B532" s="163"/>
      <c r="C532" s="163"/>
      <c r="D532" s="27" t="s">
        <v>15</v>
      </c>
      <c r="E532" s="163">
        <v>3</v>
      </c>
      <c r="F532" s="163"/>
      <c r="G532" s="163"/>
      <c r="H532" s="163"/>
      <c r="I532" s="98">
        <v>3</v>
      </c>
      <c r="J532" s="27" t="s">
        <v>15</v>
      </c>
    </row>
    <row r="533" spans="1:10" ht="39" customHeight="1" x14ac:dyDescent="0.2">
      <c r="A533" s="32" t="s">
        <v>397</v>
      </c>
      <c r="B533" s="32" t="s">
        <v>398</v>
      </c>
      <c r="C533" s="32" t="s">
        <v>18</v>
      </c>
      <c r="D533" s="32" t="s">
        <v>399</v>
      </c>
      <c r="E533" s="34" t="s">
        <v>25</v>
      </c>
      <c r="F533" s="33">
        <v>1</v>
      </c>
      <c r="G533" s="36">
        <v>23.67</v>
      </c>
      <c r="H533" s="36">
        <v>30.49</v>
      </c>
      <c r="I533" s="36">
        <v>30.49</v>
      </c>
      <c r="J533" s="97">
        <v>2.5294977580158749E-6</v>
      </c>
    </row>
    <row r="534" spans="1:10" ht="20.100000000000001" customHeight="1" x14ac:dyDescent="0.2">
      <c r="A534" s="27" t="s">
        <v>2366</v>
      </c>
      <c r="B534" s="163"/>
      <c r="C534" s="163"/>
      <c r="D534" s="27" t="s">
        <v>5</v>
      </c>
      <c r="E534" s="163" t="s">
        <v>2367</v>
      </c>
      <c r="F534" s="163"/>
      <c r="G534" s="163"/>
      <c r="H534" s="27"/>
      <c r="I534" s="41" t="s">
        <v>2368</v>
      </c>
      <c r="J534" s="27"/>
    </row>
    <row r="535" spans="1:10" ht="20.100000000000001" customHeight="1" x14ac:dyDescent="0.2">
      <c r="A535" s="163"/>
      <c r="B535" s="163"/>
      <c r="C535" s="163"/>
      <c r="D535" s="27" t="s">
        <v>15</v>
      </c>
      <c r="E535" s="163">
        <v>1</v>
      </c>
      <c r="F535" s="163"/>
      <c r="G535" s="163"/>
      <c r="H535" s="163"/>
      <c r="I535" s="98">
        <v>1</v>
      </c>
      <c r="J535" s="27" t="s">
        <v>15</v>
      </c>
    </row>
    <row r="536" spans="1:10" ht="39" customHeight="1" x14ac:dyDescent="0.2">
      <c r="A536" s="32" t="s">
        <v>400</v>
      </c>
      <c r="B536" s="32" t="s">
        <v>401</v>
      </c>
      <c r="C536" s="32" t="s">
        <v>18</v>
      </c>
      <c r="D536" s="32" t="s">
        <v>402</v>
      </c>
      <c r="E536" s="34" t="s">
        <v>25</v>
      </c>
      <c r="F536" s="33">
        <v>23</v>
      </c>
      <c r="G536" s="36">
        <v>8.24</v>
      </c>
      <c r="H536" s="36">
        <v>10.61</v>
      </c>
      <c r="I536" s="36">
        <v>244.03</v>
      </c>
      <c r="J536" s="97">
        <v>2.0245107834982419E-5</v>
      </c>
    </row>
    <row r="537" spans="1:10" ht="20.100000000000001" customHeight="1" x14ac:dyDescent="0.2">
      <c r="A537" s="27" t="s">
        <v>2366</v>
      </c>
      <c r="B537" s="163"/>
      <c r="C537" s="163"/>
      <c r="D537" s="27" t="s">
        <v>5</v>
      </c>
      <c r="E537" s="163" t="s">
        <v>2367</v>
      </c>
      <c r="F537" s="163"/>
      <c r="G537" s="163"/>
      <c r="H537" s="27"/>
      <c r="I537" s="41" t="s">
        <v>2368</v>
      </c>
      <c r="J537" s="27"/>
    </row>
    <row r="538" spans="1:10" ht="20.100000000000001" customHeight="1" x14ac:dyDescent="0.2">
      <c r="A538" s="163"/>
      <c r="B538" s="163"/>
      <c r="C538" s="163"/>
      <c r="D538" s="27" t="s">
        <v>15</v>
      </c>
      <c r="E538" s="163">
        <v>23</v>
      </c>
      <c r="F538" s="163"/>
      <c r="G538" s="163"/>
      <c r="H538" s="163"/>
      <c r="I538" s="98">
        <v>23</v>
      </c>
      <c r="J538" s="27" t="s">
        <v>15</v>
      </c>
    </row>
    <row r="539" spans="1:10" ht="39" customHeight="1" x14ac:dyDescent="0.2">
      <c r="A539" s="32" t="s">
        <v>403</v>
      </c>
      <c r="B539" s="32" t="s">
        <v>404</v>
      </c>
      <c r="C539" s="32" t="s">
        <v>18</v>
      </c>
      <c r="D539" s="32" t="s">
        <v>405</v>
      </c>
      <c r="E539" s="34" t="s">
        <v>25</v>
      </c>
      <c r="F539" s="33">
        <v>13</v>
      </c>
      <c r="G539" s="36">
        <v>12.47</v>
      </c>
      <c r="H539" s="36">
        <v>16.059999999999999</v>
      </c>
      <c r="I539" s="36">
        <v>208.78</v>
      </c>
      <c r="J539" s="97">
        <v>1.7320713083586564E-5</v>
      </c>
    </row>
    <row r="540" spans="1:10" ht="20.100000000000001" customHeight="1" x14ac:dyDescent="0.2">
      <c r="A540" s="27" t="s">
        <v>2366</v>
      </c>
      <c r="B540" s="163"/>
      <c r="C540" s="163"/>
      <c r="D540" s="27" t="s">
        <v>5</v>
      </c>
      <c r="E540" s="163" t="s">
        <v>2367</v>
      </c>
      <c r="F540" s="163"/>
      <c r="G540" s="163"/>
      <c r="H540" s="27"/>
      <c r="I540" s="41" t="s">
        <v>2368</v>
      </c>
      <c r="J540" s="27"/>
    </row>
    <row r="541" spans="1:10" ht="20.100000000000001" customHeight="1" x14ac:dyDescent="0.2">
      <c r="A541" s="163"/>
      <c r="B541" s="163"/>
      <c r="C541" s="163"/>
      <c r="D541" s="27" t="s">
        <v>15</v>
      </c>
      <c r="E541" s="163">
        <v>13</v>
      </c>
      <c r="F541" s="163"/>
      <c r="G541" s="163"/>
      <c r="H541" s="163"/>
      <c r="I541" s="98">
        <v>13</v>
      </c>
      <c r="J541" s="27" t="s">
        <v>15</v>
      </c>
    </row>
    <row r="542" spans="1:10" ht="39" customHeight="1" x14ac:dyDescent="0.2">
      <c r="A542" s="32" t="s">
        <v>406</v>
      </c>
      <c r="B542" s="32" t="s">
        <v>407</v>
      </c>
      <c r="C542" s="32" t="s">
        <v>18</v>
      </c>
      <c r="D542" s="32" t="s">
        <v>408</v>
      </c>
      <c r="E542" s="34" t="s">
        <v>25</v>
      </c>
      <c r="F542" s="33">
        <v>4</v>
      </c>
      <c r="G542" s="36">
        <v>16.809999999999999</v>
      </c>
      <c r="H542" s="36">
        <v>21.65</v>
      </c>
      <c r="I542" s="36">
        <v>86.6</v>
      </c>
      <c r="J542" s="97">
        <v>7.1844705098122259E-6</v>
      </c>
    </row>
    <row r="543" spans="1:10" ht="20.100000000000001" customHeight="1" x14ac:dyDescent="0.2">
      <c r="A543" s="27" t="s">
        <v>2366</v>
      </c>
      <c r="B543" s="163"/>
      <c r="C543" s="163"/>
      <c r="D543" s="27" t="s">
        <v>5</v>
      </c>
      <c r="E543" s="163" t="s">
        <v>2367</v>
      </c>
      <c r="F543" s="163"/>
      <c r="G543" s="163"/>
      <c r="H543" s="27"/>
      <c r="I543" s="41" t="s">
        <v>2368</v>
      </c>
      <c r="J543" s="27"/>
    </row>
    <row r="544" spans="1:10" ht="20.100000000000001" customHeight="1" x14ac:dyDescent="0.2">
      <c r="A544" s="163"/>
      <c r="B544" s="163"/>
      <c r="C544" s="163"/>
      <c r="D544" s="27" t="s">
        <v>15</v>
      </c>
      <c r="E544" s="163">
        <v>4</v>
      </c>
      <c r="F544" s="163"/>
      <c r="G544" s="163"/>
      <c r="H544" s="163"/>
      <c r="I544" s="98">
        <v>4</v>
      </c>
      <c r="J544" s="27" t="s">
        <v>15</v>
      </c>
    </row>
    <row r="545" spans="1:10" ht="39" customHeight="1" x14ac:dyDescent="0.2">
      <c r="A545" s="32" t="s">
        <v>409</v>
      </c>
      <c r="B545" s="32" t="s">
        <v>410</v>
      </c>
      <c r="C545" s="32" t="s">
        <v>18</v>
      </c>
      <c r="D545" s="32" t="s">
        <v>411</v>
      </c>
      <c r="E545" s="34" t="s">
        <v>25</v>
      </c>
      <c r="F545" s="33">
        <v>1</v>
      </c>
      <c r="G545" s="36">
        <v>18.46</v>
      </c>
      <c r="H545" s="36">
        <v>23.78</v>
      </c>
      <c r="I545" s="36">
        <v>23.78</v>
      </c>
      <c r="J545" s="97">
        <v>1.9728257358352739E-6</v>
      </c>
    </row>
    <row r="546" spans="1:10" ht="20.100000000000001" customHeight="1" x14ac:dyDescent="0.2">
      <c r="A546" s="27" t="s">
        <v>2366</v>
      </c>
      <c r="B546" s="163"/>
      <c r="C546" s="163"/>
      <c r="D546" s="27" t="s">
        <v>5</v>
      </c>
      <c r="E546" s="163" t="s">
        <v>2367</v>
      </c>
      <c r="F546" s="163"/>
      <c r="G546" s="163"/>
      <c r="H546" s="27"/>
      <c r="I546" s="41" t="s">
        <v>2368</v>
      </c>
      <c r="J546" s="27"/>
    </row>
    <row r="547" spans="1:10" ht="20.100000000000001" customHeight="1" x14ac:dyDescent="0.2">
      <c r="A547" s="163"/>
      <c r="B547" s="163"/>
      <c r="C547" s="163"/>
      <c r="D547" s="27" t="s">
        <v>15</v>
      </c>
      <c r="E547" s="163">
        <v>1</v>
      </c>
      <c r="F547" s="163"/>
      <c r="G547" s="163"/>
      <c r="H547" s="163"/>
      <c r="I547" s="98">
        <v>1</v>
      </c>
      <c r="J547" s="27" t="s">
        <v>15</v>
      </c>
    </row>
    <row r="548" spans="1:10" ht="39" customHeight="1" x14ac:dyDescent="0.2">
      <c r="A548" s="32" t="s">
        <v>412</v>
      </c>
      <c r="B548" s="32" t="s">
        <v>413</v>
      </c>
      <c r="C548" s="32" t="s">
        <v>18</v>
      </c>
      <c r="D548" s="32" t="s">
        <v>414</v>
      </c>
      <c r="E548" s="34" t="s">
        <v>25</v>
      </c>
      <c r="F548" s="33">
        <v>9</v>
      </c>
      <c r="G548" s="36">
        <v>39.380000000000003</v>
      </c>
      <c r="H548" s="36">
        <v>50.72</v>
      </c>
      <c r="I548" s="36">
        <v>456.48</v>
      </c>
      <c r="J548" s="97">
        <v>3.7870289818927078E-5</v>
      </c>
    </row>
    <row r="549" spans="1:10" ht="20.100000000000001" customHeight="1" x14ac:dyDescent="0.2">
      <c r="A549" s="27" t="s">
        <v>2366</v>
      </c>
      <c r="B549" s="163"/>
      <c r="C549" s="163"/>
      <c r="D549" s="27" t="s">
        <v>5</v>
      </c>
      <c r="E549" s="163" t="s">
        <v>2367</v>
      </c>
      <c r="F549" s="163"/>
      <c r="G549" s="163"/>
      <c r="H549" s="27"/>
      <c r="I549" s="41" t="s">
        <v>2368</v>
      </c>
      <c r="J549" s="27"/>
    </row>
    <row r="550" spans="1:10" ht="20.100000000000001" customHeight="1" x14ac:dyDescent="0.2">
      <c r="A550" s="163"/>
      <c r="B550" s="163"/>
      <c r="C550" s="163"/>
      <c r="D550" s="27" t="s">
        <v>15</v>
      </c>
      <c r="E550" s="163">
        <v>9</v>
      </c>
      <c r="F550" s="163"/>
      <c r="G550" s="163"/>
      <c r="H550" s="163"/>
      <c r="I550" s="98">
        <v>9</v>
      </c>
      <c r="J550" s="27" t="s">
        <v>15</v>
      </c>
    </row>
    <row r="551" spans="1:10" ht="51.95" customHeight="1" x14ac:dyDescent="0.2">
      <c r="A551" s="32" t="s">
        <v>415</v>
      </c>
      <c r="B551" s="32" t="s">
        <v>416</v>
      </c>
      <c r="C551" s="32" t="s">
        <v>18</v>
      </c>
      <c r="D551" s="32" t="s">
        <v>417</v>
      </c>
      <c r="E551" s="34" t="s">
        <v>25</v>
      </c>
      <c r="F551" s="33">
        <v>17</v>
      </c>
      <c r="G551" s="36">
        <v>5.7</v>
      </c>
      <c r="H551" s="36">
        <v>7.34</v>
      </c>
      <c r="I551" s="36">
        <v>124.78</v>
      </c>
      <c r="J551" s="97">
        <v>1.0351942612175168E-5</v>
      </c>
    </row>
    <row r="552" spans="1:10" ht="20.100000000000001" customHeight="1" x14ac:dyDescent="0.2">
      <c r="A552" s="27" t="s">
        <v>2366</v>
      </c>
      <c r="B552" s="163"/>
      <c r="C552" s="163"/>
      <c r="D552" s="27" t="s">
        <v>5</v>
      </c>
      <c r="E552" s="163" t="s">
        <v>2367</v>
      </c>
      <c r="F552" s="163"/>
      <c r="G552" s="163"/>
      <c r="H552" s="27"/>
      <c r="I552" s="41" t="s">
        <v>2368</v>
      </c>
      <c r="J552" s="27"/>
    </row>
    <row r="553" spans="1:10" ht="20.100000000000001" customHeight="1" x14ac:dyDescent="0.2">
      <c r="A553" s="163"/>
      <c r="B553" s="163"/>
      <c r="C553" s="163"/>
      <c r="D553" s="27" t="s">
        <v>15</v>
      </c>
      <c r="E553" s="163">
        <v>17</v>
      </c>
      <c r="F553" s="163"/>
      <c r="G553" s="163"/>
      <c r="H553" s="163"/>
      <c r="I553" s="98">
        <v>17</v>
      </c>
      <c r="J553" s="27" t="s">
        <v>15</v>
      </c>
    </row>
    <row r="554" spans="1:10" ht="39" customHeight="1" x14ac:dyDescent="0.2">
      <c r="A554" s="32" t="s">
        <v>418</v>
      </c>
      <c r="B554" s="32" t="s">
        <v>419</v>
      </c>
      <c r="C554" s="32" t="s">
        <v>18</v>
      </c>
      <c r="D554" s="32" t="s">
        <v>420</v>
      </c>
      <c r="E554" s="34" t="s">
        <v>25</v>
      </c>
      <c r="F554" s="33">
        <v>1</v>
      </c>
      <c r="G554" s="36">
        <v>12.05</v>
      </c>
      <c r="H554" s="36">
        <v>15.52</v>
      </c>
      <c r="I554" s="36">
        <v>15.52</v>
      </c>
      <c r="J554" s="97">
        <v>1.2875633061464866E-6</v>
      </c>
    </row>
    <row r="555" spans="1:10" ht="20.100000000000001" customHeight="1" x14ac:dyDescent="0.2">
      <c r="A555" s="27" t="s">
        <v>2366</v>
      </c>
      <c r="B555" s="163"/>
      <c r="C555" s="163"/>
      <c r="D555" s="27" t="s">
        <v>5</v>
      </c>
      <c r="E555" s="163" t="s">
        <v>2367</v>
      </c>
      <c r="F555" s="163"/>
      <c r="G555" s="163"/>
      <c r="H555" s="27"/>
      <c r="I555" s="41" t="s">
        <v>2368</v>
      </c>
      <c r="J555" s="27"/>
    </row>
    <row r="556" spans="1:10" ht="20.100000000000001" customHeight="1" x14ac:dyDescent="0.2">
      <c r="A556" s="163"/>
      <c r="B556" s="163"/>
      <c r="C556" s="163"/>
      <c r="D556" s="27" t="s">
        <v>15</v>
      </c>
      <c r="E556" s="163">
        <v>1</v>
      </c>
      <c r="F556" s="163"/>
      <c r="G556" s="163"/>
      <c r="H556" s="163"/>
      <c r="I556" s="98">
        <v>1</v>
      </c>
      <c r="J556" s="27" t="s">
        <v>15</v>
      </c>
    </row>
    <row r="557" spans="1:10" ht="39" customHeight="1" x14ac:dyDescent="0.2">
      <c r="A557" s="32" t="s">
        <v>421</v>
      </c>
      <c r="B557" s="32" t="s">
        <v>422</v>
      </c>
      <c r="C557" s="32" t="s">
        <v>18</v>
      </c>
      <c r="D557" s="32" t="s">
        <v>423</v>
      </c>
      <c r="E557" s="34" t="s">
        <v>25</v>
      </c>
      <c r="F557" s="33">
        <v>8</v>
      </c>
      <c r="G557" s="36">
        <v>11.46</v>
      </c>
      <c r="H557" s="36">
        <v>14.76</v>
      </c>
      <c r="I557" s="36">
        <v>118.08</v>
      </c>
      <c r="J557" s="97">
        <v>9.7961002055268773E-6</v>
      </c>
    </row>
    <row r="558" spans="1:10" ht="20.100000000000001" customHeight="1" x14ac:dyDescent="0.2">
      <c r="A558" s="27" t="s">
        <v>2366</v>
      </c>
      <c r="B558" s="163"/>
      <c r="C558" s="163"/>
      <c r="D558" s="27" t="s">
        <v>5</v>
      </c>
      <c r="E558" s="163" t="s">
        <v>2367</v>
      </c>
      <c r="F558" s="163"/>
      <c r="G558" s="163"/>
      <c r="H558" s="27"/>
      <c r="I558" s="41" t="s">
        <v>2368</v>
      </c>
      <c r="J558" s="27"/>
    </row>
    <row r="559" spans="1:10" ht="20.100000000000001" customHeight="1" x14ac:dyDescent="0.2">
      <c r="A559" s="163"/>
      <c r="B559" s="163"/>
      <c r="C559" s="163"/>
      <c r="D559" s="27" t="s">
        <v>15</v>
      </c>
      <c r="E559" s="163">
        <v>8</v>
      </c>
      <c r="F559" s="163"/>
      <c r="G559" s="163"/>
      <c r="H559" s="163"/>
      <c r="I559" s="98">
        <v>8</v>
      </c>
      <c r="J559" s="27" t="s">
        <v>15</v>
      </c>
    </row>
    <row r="560" spans="1:10" ht="39" customHeight="1" x14ac:dyDescent="0.2">
      <c r="A560" s="32" t="s">
        <v>424</v>
      </c>
      <c r="B560" s="32" t="s">
        <v>425</v>
      </c>
      <c r="C560" s="32" t="s">
        <v>18</v>
      </c>
      <c r="D560" s="32" t="s">
        <v>426</v>
      </c>
      <c r="E560" s="34" t="s">
        <v>25</v>
      </c>
      <c r="F560" s="33">
        <v>3</v>
      </c>
      <c r="G560" s="36">
        <v>17.98</v>
      </c>
      <c r="H560" s="36">
        <v>23.16</v>
      </c>
      <c r="I560" s="36">
        <v>69.48</v>
      </c>
      <c r="J560" s="97">
        <v>5.764168718495998E-6</v>
      </c>
    </row>
    <row r="561" spans="1:10" ht="20.100000000000001" customHeight="1" x14ac:dyDescent="0.2">
      <c r="A561" s="27" t="s">
        <v>2366</v>
      </c>
      <c r="B561" s="163"/>
      <c r="C561" s="163"/>
      <c r="D561" s="27" t="s">
        <v>5</v>
      </c>
      <c r="E561" s="163" t="s">
        <v>2367</v>
      </c>
      <c r="F561" s="163"/>
      <c r="G561" s="163"/>
      <c r="H561" s="27"/>
      <c r="I561" s="41" t="s">
        <v>2368</v>
      </c>
      <c r="J561" s="27"/>
    </row>
    <row r="562" spans="1:10" ht="20.100000000000001" customHeight="1" x14ac:dyDescent="0.2">
      <c r="A562" s="163"/>
      <c r="B562" s="163"/>
      <c r="C562" s="163"/>
      <c r="D562" s="27" t="s">
        <v>15</v>
      </c>
      <c r="E562" s="163">
        <v>3</v>
      </c>
      <c r="F562" s="163"/>
      <c r="G562" s="163"/>
      <c r="H562" s="163"/>
      <c r="I562" s="98">
        <v>3</v>
      </c>
      <c r="J562" s="27" t="s">
        <v>15</v>
      </c>
    </row>
    <row r="563" spans="1:10" ht="39" customHeight="1" x14ac:dyDescent="0.2">
      <c r="A563" s="32" t="s">
        <v>427</v>
      </c>
      <c r="B563" s="32" t="s">
        <v>428</v>
      </c>
      <c r="C563" s="32" t="s">
        <v>18</v>
      </c>
      <c r="D563" s="32" t="s">
        <v>429</v>
      </c>
      <c r="E563" s="34" t="s">
        <v>25</v>
      </c>
      <c r="F563" s="33">
        <v>13</v>
      </c>
      <c r="G563" s="36">
        <v>12.44</v>
      </c>
      <c r="H563" s="36">
        <v>16.02</v>
      </c>
      <c r="I563" s="36">
        <v>208.26</v>
      </c>
      <c r="J563" s="97">
        <v>1.7277573075906398E-5</v>
      </c>
    </row>
    <row r="564" spans="1:10" ht="20.100000000000001" customHeight="1" x14ac:dyDescent="0.2">
      <c r="A564" s="27" t="s">
        <v>2366</v>
      </c>
      <c r="B564" s="163"/>
      <c r="C564" s="163"/>
      <c r="D564" s="27" t="s">
        <v>5</v>
      </c>
      <c r="E564" s="163" t="s">
        <v>2367</v>
      </c>
      <c r="F564" s="163"/>
      <c r="G564" s="163"/>
      <c r="H564" s="27"/>
      <c r="I564" s="41" t="s">
        <v>2368</v>
      </c>
      <c r="J564" s="27"/>
    </row>
    <row r="565" spans="1:10" ht="20.100000000000001" customHeight="1" x14ac:dyDescent="0.2">
      <c r="A565" s="163"/>
      <c r="B565" s="163"/>
      <c r="C565" s="163"/>
      <c r="D565" s="27" t="s">
        <v>15</v>
      </c>
      <c r="E565" s="163">
        <v>13</v>
      </c>
      <c r="F565" s="163"/>
      <c r="G565" s="163"/>
      <c r="H565" s="163"/>
      <c r="I565" s="98">
        <v>13</v>
      </c>
      <c r="J565" s="27" t="s">
        <v>15</v>
      </c>
    </row>
    <row r="566" spans="1:10" ht="39" customHeight="1" x14ac:dyDescent="0.2">
      <c r="A566" s="32" t="s">
        <v>430</v>
      </c>
      <c r="B566" s="32" t="s">
        <v>431</v>
      </c>
      <c r="C566" s="32" t="s">
        <v>18</v>
      </c>
      <c r="D566" s="32" t="s">
        <v>432</v>
      </c>
      <c r="E566" s="34" t="s">
        <v>25</v>
      </c>
      <c r="F566" s="33">
        <v>3</v>
      </c>
      <c r="G566" s="36">
        <v>17.39</v>
      </c>
      <c r="H566" s="36">
        <v>22.4</v>
      </c>
      <c r="I566" s="36">
        <v>67.2</v>
      </c>
      <c r="J566" s="97">
        <v>5.5750163771291179E-6</v>
      </c>
    </row>
    <row r="567" spans="1:10" ht="20.100000000000001" customHeight="1" x14ac:dyDescent="0.2">
      <c r="A567" s="27" t="s">
        <v>2366</v>
      </c>
      <c r="B567" s="163"/>
      <c r="C567" s="163"/>
      <c r="D567" s="27" t="s">
        <v>5</v>
      </c>
      <c r="E567" s="163" t="s">
        <v>2367</v>
      </c>
      <c r="F567" s="163"/>
      <c r="G567" s="163"/>
      <c r="H567" s="27"/>
      <c r="I567" s="41" t="s">
        <v>2368</v>
      </c>
      <c r="J567" s="27"/>
    </row>
    <row r="568" spans="1:10" ht="20.100000000000001" customHeight="1" x14ac:dyDescent="0.2">
      <c r="A568" s="163"/>
      <c r="B568" s="163"/>
      <c r="C568" s="163"/>
      <c r="D568" s="27" t="s">
        <v>15</v>
      </c>
      <c r="E568" s="163">
        <v>3</v>
      </c>
      <c r="F568" s="163"/>
      <c r="G568" s="163"/>
      <c r="H568" s="163"/>
      <c r="I568" s="98">
        <v>3</v>
      </c>
      <c r="J568" s="27" t="s">
        <v>15</v>
      </c>
    </row>
    <row r="569" spans="1:10" ht="26.1" customHeight="1" x14ac:dyDescent="0.2">
      <c r="A569" s="32" t="s">
        <v>433</v>
      </c>
      <c r="B569" s="32" t="s">
        <v>434</v>
      </c>
      <c r="C569" s="32" t="s">
        <v>18</v>
      </c>
      <c r="D569" s="32" t="s">
        <v>435</v>
      </c>
      <c r="E569" s="34" t="s">
        <v>25</v>
      </c>
      <c r="F569" s="33">
        <v>3</v>
      </c>
      <c r="G569" s="36">
        <v>45.3</v>
      </c>
      <c r="H569" s="36">
        <v>58.35</v>
      </c>
      <c r="I569" s="36">
        <v>175.05</v>
      </c>
      <c r="J569" s="97">
        <v>1.4522419893101965E-5</v>
      </c>
    </row>
    <row r="570" spans="1:10" ht="20.100000000000001" customHeight="1" x14ac:dyDescent="0.2">
      <c r="A570" s="27" t="s">
        <v>2366</v>
      </c>
      <c r="B570" s="163"/>
      <c r="C570" s="163"/>
      <c r="D570" s="27" t="s">
        <v>5</v>
      </c>
      <c r="E570" s="163" t="s">
        <v>2367</v>
      </c>
      <c r="F570" s="163"/>
      <c r="G570" s="163"/>
      <c r="H570" s="27"/>
      <c r="I570" s="41" t="s">
        <v>2368</v>
      </c>
      <c r="J570" s="27"/>
    </row>
    <row r="571" spans="1:10" ht="20.100000000000001" customHeight="1" x14ac:dyDescent="0.2">
      <c r="A571" s="163"/>
      <c r="B571" s="163"/>
      <c r="C571" s="163"/>
      <c r="D571" s="27" t="s">
        <v>15</v>
      </c>
      <c r="E571" s="163">
        <v>3</v>
      </c>
      <c r="F571" s="163"/>
      <c r="G571" s="163"/>
      <c r="H571" s="163"/>
      <c r="I571" s="98">
        <v>3</v>
      </c>
      <c r="J571" s="27" t="s">
        <v>15</v>
      </c>
    </row>
    <row r="572" spans="1:10" ht="51.95" customHeight="1" x14ac:dyDescent="0.2">
      <c r="A572" s="32" t="s">
        <v>436</v>
      </c>
      <c r="B572" s="32" t="s">
        <v>437</v>
      </c>
      <c r="C572" s="32" t="s">
        <v>18</v>
      </c>
      <c r="D572" s="32" t="s">
        <v>438</v>
      </c>
      <c r="E572" s="34" t="s">
        <v>25</v>
      </c>
      <c r="F572" s="33">
        <v>6</v>
      </c>
      <c r="G572" s="36">
        <v>8.8800000000000008</v>
      </c>
      <c r="H572" s="36">
        <v>11.43</v>
      </c>
      <c r="I572" s="36">
        <v>68.58</v>
      </c>
      <c r="J572" s="97">
        <v>5.6895033205880193E-6</v>
      </c>
    </row>
    <row r="573" spans="1:10" ht="20.100000000000001" customHeight="1" x14ac:dyDescent="0.2">
      <c r="A573" s="27" t="s">
        <v>2366</v>
      </c>
      <c r="B573" s="163"/>
      <c r="C573" s="163"/>
      <c r="D573" s="27" t="s">
        <v>5</v>
      </c>
      <c r="E573" s="163" t="s">
        <v>2367</v>
      </c>
      <c r="F573" s="163"/>
      <c r="G573" s="163"/>
      <c r="H573" s="27"/>
      <c r="I573" s="41" t="s">
        <v>2368</v>
      </c>
      <c r="J573" s="27"/>
    </row>
    <row r="574" spans="1:10" ht="20.100000000000001" customHeight="1" x14ac:dyDescent="0.2">
      <c r="A574" s="163"/>
      <c r="B574" s="163"/>
      <c r="C574" s="163"/>
      <c r="D574" s="27" t="s">
        <v>15</v>
      </c>
      <c r="E574" s="163">
        <v>6</v>
      </c>
      <c r="F574" s="163"/>
      <c r="G574" s="163"/>
      <c r="H574" s="163"/>
      <c r="I574" s="98">
        <v>6</v>
      </c>
      <c r="J574" s="27" t="s">
        <v>15</v>
      </c>
    </row>
    <row r="575" spans="1:10" ht="24" customHeight="1" x14ac:dyDescent="0.2">
      <c r="A575" s="92" t="s">
        <v>439</v>
      </c>
      <c r="B575" s="92" t="s">
        <v>13</v>
      </c>
      <c r="C575" s="92"/>
      <c r="D575" s="92" t="s">
        <v>440</v>
      </c>
      <c r="E575" s="93"/>
      <c r="F575" s="94">
        <v>1</v>
      </c>
      <c r="G575" s="94" t="s">
        <v>15</v>
      </c>
      <c r="H575" s="95">
        <v>9180.7199999999993</v>
      </c>
      <c r="I575" s="95">
        <v>9180.7199999999993</v>
      </c>
      <c r="J575" s="96">
        <v>7.6164679097971472E-4</v>
      </c>
    </row>
    <row r="576" spans="1:10" ht="39" customHeight="1" x14ac:dyDescent="0.2">
      <c r="A576" s="32" t="s">
        <v>441</v>
      </c>
      <c r="B576" s="32" t="s">
        <v>442</v>
      </c>
      <c r="C576" s="32" t="s">
        <v>18</v>
      </c>
      <c r="D576" s="32" t="s">
        <v>443</v>
      </c>
      <c r="E576" s="34" t="s">
        <v>25</v>
      </c>
      <c r="F576" s="33">
        <v>2</v>
      </c>
      <c r="G576" s="36">
        <v>25.62</v>
      </c>
      <c r="H576" s="36">
        <v>33</v>
      </c>
      <c r="I576" s="36">
        <v>66</v>
      </c>
      <c r="J576" s="97">
        <v>5.4754625132518121E-6</v>
      </c>
    </row>
    <row r="577" spans="1:10" ht="20.100000000000001" customHeight="1" x14ac:dyDescent="0.2">
      <c r="A577" s="27" t="s">
        <v>2366</v>
      </c>
      <c r="B577" s="163"/>
      <c r="C577" s="163"/>
      <c r="D577" s="27" t="s">
        <v>5</v>
      </c>
      <c r="E577" s="163" t="s">
        <v>2367</v>
      </c>
      <c r="F577" s="163"/>
      <c r="G577" s="163"/>
      <c r="H577" s="27"/>
      <c r="I577" s="41" t="s">
        <v>2368</v>
      </c>
      <c r="J577" s="27"/>
    </row>
    <row r="578" spans="1:10" ht="20.100000000000001" customHeight="1" x14ac:dyDescent="0.2">
      <c r="A578" s="163"/>
      <c r="B578" s="163"/>
      <c r="C578" s="163"/>
      <c r="D578" s="27" t="s">
        <v>15</v>
      </c>
      <c r="E578" s="163">
        <v>2</v>
      </c>
      <c r="F578" s="163"/>
      <c r="G578" s="163"/>
      <c r="H578" s="163"/>
      <c r="I578" s="98">
        <v>2</v>
      </c>
      <c r="J578" s="27" t="s">
        <v>15</v>
      </c>
    </row>
    <row r="579" spans="1:10" ht="39" customHeight="1" x14ac:dyDescent="0.2">
      <c r="A579" s="32" t="s">
        <v>444</v>
      </c>
      <c r="B579" s="32" t="s">
        <v>445</v>
      </c>
      <c r="C579" s="32" t="s">
        <v>18</v>
      </c>
      <c r="D579" s="32" t="s">
        <v>446</v>
      </c>
      <c r="E579" s="34" t="s">
        <v>25</v>
      </c>
      <c r="F579" s="33">
        <v>2</v>
      </c>
      <c r="G579" s="36">
        <v>3537.78</v>
      </c>
      <c r="H579" s="36">
        <v>4557.3599999999997</v>
      </c>
      <c r="I579" s="36">
        <v>9114.7199999999993</v>
      </c>
      <c r="J579" s="97">
        <v>7.5617132846646294E-4</v>
      </c>
    </row>
    <row r="580" spans="1:10" ht="20.100000000000001" customHeight="1" x14ac:dyDescent="0.2">
      <c r="A580" s="27" t="s">
        <v>2366</v>
      </c>
      <c r="B580" s="163"/>
      <c r="C580" s="163"/>
      <c r="D580" s="27" t="s">
        <v>5</v>
      </c>
      <c r="E580" s="163" t="s">
        <v>2367</v>
      </c>
      <c r="F580" s="163"/>
      <c r="G580" s="163"/>
      <c r="H580" s="27"/>
      <c r="I580" s="41" t="s">
        <v>2368</v>
      </c>
      <c r="J580" s="27"/>
    </row>
    <row r="581" spans="1:10" ht="20.100000000000001" customHeight="1" x14ac:dyDescent="0.2">
      <c r="A581" s="163"/>
      <c r="B581" s="163"/>
      <c r="C581" s="163"/>
      <c r="D581" s="27" t="s">
        <v>15</v>
      </c>
      <c r="E581" s="163">
        <v>2</v>
      </c>
      <c r="F581" s="163"/>
      <c r="G581" s="163"/>
      <c r="H581" s="163"/>
      <c r="I581" s="98">
        <v>2</v>
      </c>
      <c r="J581" s="27" t="s">
        <v>15</v>
      </c>
    </row>
    <row r="582" spans="1:10" ht="24" customHeight="1" x14ac:dyDescent="0.2">
      <c r="A582" s="92" t="s">
        <v>447</v>
      </c>
      <c r="B582" s="92" t="s">
        <v>13</v>
      </c>
      <c r="C582" s="92"/>
      <c r="D582" s="92" t="s">
        <v>448</v>
      </c>
      <c r="E582" s="93"/>
      <c r="F582" s="94">
        <v>1</v>
      </c>
      <c r="G582" s="94" t="s">
        <v>15</v>
      </c>
      <c r="H582" s="95">
        <v>4903</v>
      </c>
      <c r="I582" s="95">
        <v>4903</v>
      </c>
      <c r="J582" s="96">
        <v>4.0676049549202473E-4</v>
      </c>
    </row>
    <row r="583" spans="1:10" ht="39" customHeight="1" x14ac:dyDescent="0.2">
      <c r="A583" s="32" t="s">
        <v>449</v>
      </c>
      <c r="B583" s="32" t="s">
        <v>450</v>
      </c>
      <c r="C583" s="32" t="s">
        <v>18</v>
      </c>
      <c r="D583" s="32" t="s">
        <v>451</v>
      </c>
      <c r="E583" s="34" t="s">
        <v>29</v>
      </c>
      <c r="F583" s="33">
        <v>79.97</v>
      </c>
      <c r="G583" s="36">
        <v>32.020000000000003</v>
      </c>
      <c r="H583" s="36">
        <v>41.24</v>
      </c>
      <c r="I583" s="36">
        <v>3297.96</v>
      </c>
      <c r="J583" s="97">
        <v>2.7360388409399916E-4</v>
      </c>
    </row>
    <row r="584" spans="1:10" ht="20.100000000000001" customHeight="1" x14ac:dyDescent="0.2">
      <c r="A584" s="27" t="s">
        <v>2366</v>
      </c>
      <c r="B584" s="163"/>
      <c r="C584" s="163"/>
      <c r="D584" s="27" t="s">
        <v>5</v>
      </c>
      <c r="E584" s="163" t="s">
        <v>2367</v>
      </c>
      <c r="F584" s="163"/>
      <c r="G584" s="163"/>
      <c r="H584" s="27"/>
      <c r="I584" s="41" t="s">
        <v>2368</v>
      </c>
      <c r="J584" s="27"/>
    </row>
    <row r="585" spans="1:10" ht="20.100000000000001" customHeight="1" x14ac:dyDescent="0.2">
      <c r="A585" s="163"/>
      <c r="B585" s="163"/>
      <c r="C585" s="163"/>
      <c r="D585" s="27" t="s">
        <v>15</v>
      </c>
      <c r="E585" s="163" t="s">
        <v>1600</v>
      </c>
      <c r="F585" s="163"/>
      <c r="G585" s="163"/>
      <c r="H585" s="163"/>
      <c r="I585" s="98">
        <v>79.97</v>
      </c>
      <c r="J585" s="27" t="s">
        <v>15</v>
      </c>
    </row>
    <row r="586" spans="1:10" ht="39" customHeight="1" x14ac:dyDescent="0.2">
      <c r="A586" s="32" t="s">
        <v>452</v>
      </c>
      <c r="B586" s="32" t="s">
        <v>453</v>
      </c>
      <c r="C586" s="32" t="s">
        <v>18</v>
      </c>
      <c r="D586" s="32" t="s">
        <v>454</v>
      </c>
      <c r="E586" s="34" t="s">
        <v>25</v>
      </c>
      <c r="F586" s="33">
        <v>3</v>
      </c>
      <c r="G586" s="36">
        <v>44.49</v>
      </c>
      <c r="H586" s="36">
        <v>57.31</v>
      </c>
      <c r="I586" s="36">
        <v>171.93</v>
      </c>
      <c r="J586" s="97">
        <v>1.426357984702097E-5</v>
      </c>
    </row>
    <row r="587" spans="1:10" ht="20.100000000000001" customHeight="1" x14ac:dyDescent="0.2">
      <c r="A587" s="27" t="s">
        <v>2366</v>
      </c>
      <c r="B587" s="163"/>
      <c r="C587" s="163"/>
      <c r="D587" s="27" t="s">
        <v>5</v>
      </c>
      <c r="E587" s="163" t="s">
        <v>2367</v>
      </c>
      <c r="F587" s="163"/>
      <c r="G587" s="163"/>
      <c r="H587" s="27"/>
      <c r="I587" s="41" t="s">
        <v>2368</v>
      </c>
      <c r="J587" s="27"/>
    </row>
    <row r="588" spans="1:10" ht="20.100000000000001" customHeight="1" x14ac:dyDescent="0.2">
      <c r="A588" s="163"/>
      <c r="B588" s="163"/>
      <c r="C588" s="163"/>
      <c r="D588" s="27" t="s">
        <v>15</v>
      </c>
      <c r="E588" s="163">
        <v>3</v>
      </c>
      <c r="F588" s="163"/>
      <c r="G588" s="163"/>
      <c r="H588" s="163"/>
      <c r="I588" s="98">
        <v>3</v>
      </c>
      <c r="J588" s="27" t="s">
        <v>15</v>
      </c>
    </row>
    <row r="589" spans="1:10" ht="39" customHeight="1" x14ac:dyDescent="0.2">
      <c r="A589" s="32" t="s">
        <v>455</v>
      </c>
      <c r="B589" s="32" t="s">
        <v>456</v>
      </c>
      <c r="C589" s="32" t="s">
        <v>18</v>
      </c>
      <c r="D589" s="32" t="s">
        <v>457</v>
      </c>
      <c r="E589" s="34" t="s">
        <v>25</v>
      </c>
      <c r="F589" s="33">
        <v>11</v>
      </c>
      <c r="G589" s="36">
        <v>36.479999999999997</v>
      </c>
      <c r="H589" s="36">
        <v>46.99</v>
      </c>
      <c r="I589" s="36">
        <v>516.89</v>
      </c>
      <c r="J589" s="97">
        <v>4.2881997249617105E-5</v>
      </c>
    </row>
    <row r="590" spans="1:10" ht="20.100000000000001" customHeight="1" x14ac:dyDescent="0.2">
      <c r="A590" s="27" t="s">
        <v>2366</v>
      </c>
      <c r="B590" s="163"/>
      <c r="C590" s="163"/>
      <c r="D590" s="27" t="s">
        <v>5</v>
      </c>
      <c r="E590" s="163" t="s">
        <v>2367</v>
      </c>
      <c r="F590" s="163"/>
      <c r="G590" s="163"/>
      <c r="H590" s="27"/>
      <c r="I590" s="41" t="s">
        <v>2368</v>
      </c>
      <c r="J590" s="27"/>
    </row>
    <row r="591" spans="1:10" ht="20.100000000000001" customHeight="1" x14ac:dyDescent="0.2">
      <c r="A591" s="163"/>
      <c r="B591" s="163"/>
      <c r="C591" s="163"/>
      <c r="D591" s="27" t="s">
        <v>15</v>
      </c>
      <c r="E591" s="163">
        <v>11</v>
      </c>
      <c r="F591" s="163"/>
      <c r="G591" s="163"/>
      <c r="H591" s="163"/>
      <c r="I591" s="98">
        <v>11</v>
      </c>
      <c r="J591" s="27" t="s">
        <v>15</v>
      </c>
    </row>
    <row r="592" spans="1:10" ht="39" customHeight="1" x14ac:dyDescent="0.2">
      <c r="A592" s="32" t="s">
        <v>458</v>
      </c>
      <c r="B592" s="32" t="s">
        <v>459</v>
      </c>
      <c r="C592" s="32" t="s">
        <v>18</v>
      </c>
      <c r="D592" s="32" t="s">
        <v>460</v>
      </c>
      <c r="E592" s="34" t="s">
        <v>25</v>
      </c>
      <c r="F592" s="33">
        <v>1</v>
      </c>
      <c r="G592" s="36">
        <v>15.44</v>
      </c>
      <c r="H592" s="36">
        <v>19.88</v>
      </c>
      <c r="I592" s="36">
        <v>19.88</v>
      </c>
      <c r="J592" s="97">
        <v>1.6492756782340307E-6</v>
      </c>
    </row>
    <row r="593" spans="1:10" ht="20.100000000000001" customHeight="1" x14ac:dyDescent="0.2">
      <c r="A593" s="27" t="s">
        <v>2366</v>
      </c>
      <c r="B593" s="163"/>
      <c r="C593" s="163"/>
      <c r="D593" s="27" t="s">
        <v>5</v>
      </c>
      <c r="E593" s="163" t="s">
        <v>2367</v>
      </c>
      <c r="F593" s="163"/>
      <c r="G593" s="163"/>
      <c r="H593" s="27"/>
      <c r="I593" s="41" t="s">
        <v>2368</v>
      </c>
      <c r="J593" s="27"/>
    </row>
    <row r="594" spans="1:10" ht="20.100000000000001" customHeight="1" x14ac:dyDescent="0.2">
      <c r="A594" s="163"/>
      <c r="B594" s="163"/>
      <c r="C594" s="163"/>
      <c r="D594" s="27" t="s">
        <v>15</v>
      </c>
      <c r="E594" s="163">
        <v>1</v>
      </c>
      <c r="F594" s="163"/>
      <c r="G594" s="163"/>
      <c r="H594" s="163"/>
      <c r="I594" s="98">
        <v>1</v>
      </c>
      <c r="J594" s="27" t="s">
        <v>15</v>
      </c>
    </row>
    <row r="595" spans="1:10" ht="51.95" customHeight="1" x14ac:dyDescent="0.2">
      <c r="A595" s="32" t="s">
        <v>461</v>
      </c>
      <c r="B595" s="32" t="s">
        <v>462</v>
      </c>
      <c r="C595" s="32" t="s">
        <v>18</v>
      </c>
      <c r="D595" s="32" t="s">
        <v>463</v>
      </c>
      <c r="E595" s="34" t="s">
        <v>25</v>
      </c>
      <c r="F595" s="33">
        <v>2</v>
      </c>
      <c r="G595" s="36">
        <v>87.41</v>
      </c>
      <c r="H595" s="36">
        <v>112.6</v>
      </c>
      <c r="I595" s="36">
        <v>225.2</v>
      </c>
      <c r="J595" s="97">
        <v>1.8682941787641032E-5</v>
      </c>
    </row>
    <row r="596" spans="1:10" ht="20.100000000000001" customHeight="1" x14ac:dyDescent="0.2">
      <c r="A596" s="27" t="s">
        <v>2366</v>
      </c>
      <c r="B596" s="163"/>
      <c r="C596" s="163"/>
      <c r="D596" s="27" t="s">
        <v>5</v>
      </c>
      <c r="E596" s="163" t="s">
        <v>2367</v>
      </c>
      <c r="F596" s="163"/>
      <c r="G596" s="163"/>
      <c r="H596" s="27"/>
      <c r="I596" s="41" t="s">
        <v>2368</v>
      </c>
      <c r="J596" s="27"/>
    </row>
    <row r="597" spans="1:10" ht="20.100000000000001" customHeight="1" x14ac:dyDescent="0.2">
      <c r="A597" s="163"/>
      <c r="B597" s="163"/>
      <c r="C597" s="163"/>
      <c r="D597" s="27" t="s">
        <v>15</v>
      </c>
      <c r="E597" s="163">
        <v>2</v>
      </c>
      <c r="F597" s="163"/>
      <c r="G597" s="163"/>
      <c r="H597" s="163"/>
      <c r="I597" s="98">
        <v>2</v>
      </c>
      <c r="J597" s="27" t="s">
        <v>15</v>
      </c>
    </row>
    <row r="598" spans="1:10" ht="39" customHeight="1" x14ac:dyDescent="0.2">
      <c r="A598" s="32" t="s">
        <v>464</v>
      </c>
      <c r="B598" s="32" t="s">
        <v>465</v>
      </c>
      <c r="C598" s="32" t="s">
        <v>18</v>
      </c>
      <c r="D598" s="32" t="s">
        <v>466</v>
      </c>
      <c r="E598" s="34" t="s">
        <v>25</v>
      </c>
      <c r="F598" s="33">
        <v>16</v>
      </c>
      <c r="G598" s="36">
        <v>31.55</v>
      </c>
      <c r="H598" s="36">
        <v>40.64</v>
      </c>
      <c r="I598" s="36">
        <v>650.24</v>
      </c>
      <c r="J598" s="97">
        <v>5.3944920372982699E-5</v>
      </c>
    </row>
    <row r="599" spans="1:10" ht="20.100000000000001" customHeight="1" x14ac:dyDescent="0.2">
      <c r="A599" s="27" t="s">
        <v>2366</v>
      </c>
      <c r="B599" s="163"/>
      <c r="C599" s="163"/>
      <c r="D599" s="27" t="s">
        <v>5</v>
      </c>
      <c r="E599" s="163" t="s">
        <v>2367</v>
      </c>
      <c r="F599" s="163"/>
      <c r="G599" s="163"/>
      <c r="H599" s="27"/>
      <c r="I599" s="41" t="s">
        <v>2368</v>
      </c>
      <c r="J599" s="27"/>
    </row>
    <row r="600" spans="1:10" ht="20.100000000000001" customHeight="1" x14ac:dyDescent="0.2">
      <c r="A600" s="163"/>
      <c r="B600" s="163"/>
      <c r="C600" s="163"/>
      <c r="D600" s="27" t="s">
        <v>15</v>
      </c>
      <c r="E600" s="163">
        <v>16</v>
      </c>
      <c r="F600" s="163"/>
      <c r="G600" s="163"/>
      <c r="H600" s="163"/>
      <c r="I600" s="98">
        <v>16</v>
      </c>
      <c r="J600" s="27" t="s">
        <v>15</v>
      </c>
    </row>
    <row r="601" spans="1:10" ht="39" customHeight="1" x14ac:dyDescent="0.2">
      <c r="A601" s="32" t="s">
        <v>467</v>
      </c>
      <c r="B601" s="32" t="s">
        <v>468</v>
      </c>
      <c r="C601" s="32" t="s">
        <v>18</v>
      </c>
      <c r="D601" s="32" t="s">
        <v>469</v>
      </c>
      <c r="E601" s="34" t="s">
        <v>25</v>
      </c>
      <c r="F601" s="33">
        <v>1</v>
      </c>
      <c r="G601" s="36">
        <v>16.23</v>
      </c>
      <c r="H601" s="36">
        <v>20.9</v>
      </c>
      <c r="I601" s="36">
        <v>20.9</v>
      </c>
      <c r="J601" s="97">
        <v>1.7338964625297405E-6</v>
      </c>
    </row>
    <row r="602" spans="1:10" ht="20.100000000000001" customHeight="1" x14ac:dyDescent="0.2">
      <c r="A602" s="27" t="s">
        <v>2366</v>
      </c>
      <c r="B602" s="163"/>
      <c r="C602" s="163"/>
      <c r="D602" s="27" t="s">
        <v>5</v>
      </c>
      <c r="E602" s="163" t="s">
        <v>2367</v>
      </c>
      <c r="F602" s="163"/>
      <c r="G602" s="163"/>
      <c r="H602" s="27"/>
      <c r="I602" s="41" t="s">
        <v>2368</v>
      </c>
      <c r="J602" s="27"/>
    </row>
    <row r="603" spans="1:10" ht="20.100000000000001" customHeight="1" x14ac:dyDescent="0.2">
      <c r="A603" s="163"/>
      <c r="B603" s="163"/>
      <c r="C603" s="163"/>
      <c r="D603" s="27" t="s">
        <v>15</v>
      </c>
      <c r="E603" s="163">
        <v>1</v>
      </c>
      <c r="F603" s="163"/>
      <c r="G603" s="163"/>
      <c r="H603" s="163"/>
      <c r="I603" s="98">
        <v>1</v>
      </c>
      <c r="J603" s="27" t="s">
        <v>15</v>
      </c>
    </row>
    <row r="604" spans="1:10" ht="24" customHeight="1" x14ac:dyDescent="0.2">
      <c r="A604" s="92" t="s">
        <v>470</v>
      </c>
      <c r="B604" s="92" t="s">
        <v>13</v>
      </c>
      <c r="C604" s="92"/>
      <c r="D604" s="92" t="s">
        <v>471</v>
      </c>
      <c r="E604" s="93"/>
      <c r="F604" s="94">
        <v>1</v>
      </c>
      <c r="G604" s="94" t="s">
        <v>15</v>
      </c>
      <c r="H604" s="95">
        <v>52771.64</v>
      </c>
      <c r="I604" s="95">
        <v>52771.64</v>
      </c>
      <c r="J604" s="96">
        <v>4.3780172209518155E-3</v>
      </c>
    </row>
    <row r="605" spans="1:10" ht="24" customHeight="1" x14ac:dyDescent="0.2">
      <c r="A605" s="92" t="s">
        <v>472</v>
      </c>
      <c r="B605" s="92" t="s">
        <v>13</v>
      </c>
      <c r="C605" s="92"/>
      <c r="D605" s="92" t="s">
        <v>335</v>
      </c>
      <c r="E605" s="93"/>
      <c r="F605" s="94">
        <v>1</v>
      </c>
      <c r="G605" s="94" t="s">
        <v>15</v>
      </c>
      <c r="H605" s="95">
        <v>2732.14</v>
      </c>
      <c r="I605" s="95">
        <v>2732.14</v>
      </c>
      <c r="J605" s="96">
        <v>2.2666257804478492E-4</v>
      </c>
    </row>
    <row r="606" spans="1:10" ht="39" customHeight="1" x14ac:dyDescent="0.2">
      <c r="A606" s="32" t="s">
        <v>473</v>
      </c>
      <c r="B606" s="32" t="s">
        <v>474</v>
      </c>
      <c r="C606" s="32" t="s">
        <v>18</v>
      </c>
      <c r="D606" s="32" t="s">
        <v>475</v>
      </c>
      <c r="E606" s="34" t="s">
        <v>29</v>
      </c>
      <c r="F606" s="33">
        <v>14.82</v>
      </c>
      <c r="G606" s="36">
        <v>20.93</v>
      </c>
      <c r="H606" s="36">
        <v>26.96</v>
      </c>
      <c r="I606" s="36">
        <v>399.54</v>
      </c>
      <c r="J606" s="97">
        <v>3.314645897794892E-5</v>
      </c>
    </row>
    <row r="607" spans="1:10" ht="20.100000000000001" customHeight="1" x14ac:dyDescent="0.2">
      <c r="A607" s="27" t="s">
        <v>2366</v>
      </c>
      <c r="B607" s="163"/>
      <c r="C607" s="163"/>
      <c r="D607" s="27" t="s">
        <v>5</v>
      </c>
      <c r="E607" s="163" t="s">
        <v>2367</v>
      </c>
      <c r="F607" s="163"/>
      <c r="G607" s="163"/>
      <c r="H607" s="27"/>
      <c r="I607" s="41" t="s">
        <v>2368</v>
      </c>
      <c r="J607" s="27"/>
    </row>
    <row r="608" spans="1:10" ht="20.100000000000001" customHeight="1" x14ac:dyDescent="0.2">
      <c r="A608" s="163"/>
      <c r="B608" s="163"/>
      <c r="C608" s="163"/>
      <c r="D608" s="27" t="s">
        <v>15</v>
      </c>
      <c r="E608" s="163" t="s">
        <v>2624</v>
      </c>
      <c r="F608" s="163"/>
      <c r="G608" s="163"/>
      <c r="H608" s="163"/>
      <c r="I608" s="98">
        <v>14.82</v>
      </c>
      <c r="J608" s="27" t="s">
        <v>15</v>
      </c>
    </row>
    <row r="609" spans="1:10" ht="39" customHeight="1" x14ac:dyDescent="0.2">
      <c r="A609" s="32" t="s">
        <v>476</v>
      </c>
      <c r="B609" s="32" t="s">
        <v>477</v>
      </c>
      <c r="C609" s="32" t="s">
        <v>18</v>
      </c>
      <c r="D609" s="32" t="s">
        <v>478</v>
      </c>
      <c r="E609" s="34" t="s">
        <v>29</v>
      </c>
      <c r="F609" s="33">
        <v>52.41</v>
      </c>
      <c r="G609" s="36">
        <v>13.08</v>
      </c>
      <c r="H609" s="36">
        <v>16.84</v>
      </c>
      <c r="I609" s="36">
        <v>882.58</v>
      </c>
      <c r="J609" s="97">
        <v>7.3220207650693698E-5</v>
      </c>
    </row>
    <row r="610" spans="1:10" ht="20.100000000000001" customHeight="1" x14ac:dyDescent="0.2">
      <c r="A610" s="27" t="s">
        <v>2366</v>
      </c>
      <c r="B610" s="163"/>
      <c r="C610" s="163"/>
      <c r="D610" s="27" t="s">
        <v>5</v>
      </c>
      <c r="E610" s="163" t="s">
        <v>2367</v>
      </c>
      <c r="F610" s="163"/>
      <c r="G610" s="163"/>
      <c r="H610" s="27"/>
      <c r="I610" s="41" t="s">
        <v>2368</v>
      </c>
      <c r="J610" s="27"/>
    </row>
    <row r="611" spans="1:10" ht="20.100000000000001" customHeight="1" x14ac:dyDescent="0.2">
      <c r="A611" s="163"/>
      <c r="B611" s="163"/>
      <c r="C611" s="163"/>
      <c r="D611" s="27" t="s">
        <v>15</v>
      </c>
      <c r="E611" s="163" t="s">
        <v>1609</v>
      </c>
      <c r="F611" s="163"/>
      <c r="G611" s="163"/>
      <c r="H611" s="163"/>
      <c r="I611" s="98">
        <v>52.41</v>
      </c>
      <c r="J611" s="27" t="s">
        <v>15</v>
      </c>
    </row>
    <row r="612" spans="1:10" ht="39" customHeight="1" x14ac:dyDescent="0.2">
      <c r="A612" s="32" t="s">
        <v>479</v>
      </c>
      <c r="B612" s="32" t="s">
        <v>480</v>
      </c>
      <c r="C612" s="32" t="s">
        <v>18</v>
      </c>
      <c r="D612" s="32" t="s">
        <v>481</v>
      </c>
      <c r="E612" s="34" t="s">
        <v>29</v>
      </c>
      <c r="F612" s="33">
        <v>5.8</v>
      </c>
      <c r="G612" s="36">
        <v>21.89</v>
      </c>
      <c r="H612" s="36">
        <v>28.19</v>
      </c>
      <c r="I612" s="36">
        <v>163.5</v>
      </c>
      <c r="J612" s="97">
        <v>1.3564213953282897E-5</v>
      </c>
    </row>
    <row r="613" spans="1:10" ht="20.100000000000001" customHeight="1" x14ac:dyDescent="0.2">
      <c r="A613" s="27" t="s">
        <v>2366</v>
      </c>
      <c r="B613" s="163"/>
      <c r="C613" s="163"/>
      <c r="D613" s="27" t="s">
        <v>5</v>
      </c>
      <c r="E613" s="163" t="s">
        <v>2367</v>
      </c>
      <c r="F613" s="163"/>
      <c r="G613" s="163"/>
      <c r="H613" s="27"/>
      <c r="I613" s="41" t="s">
        <v>2368</v>
      </c>
      <c r="J613" s="27"/>
    </row>
    <row r="614" spans="1:10" ht="20.100000000000001" customHeight="1" x14ac:dyDescent="0.2">
      <c r="A614" s="163"/>
      <c r="B614" s="163"/>
      <c r="C614" s="163"/>
      <c r="D614" s="27" t="s">
        <v>15</v>
      </c>
      <c r="E614" s="163" t="s">
        <v>1617</v>
      </c>
      <c r="F614" s="163"/>
      <c r="G614" s="163"/>
      <c r="H614" s="163"/>
      <c r="I614" s="98">
        <v>5.8</v>
      </c>
      <c r="J614" s="27" t="s">
        <v>15</v>
      </c>
    </row>
    <row r="615" spans="1:10" ht="39" customHeight="1" x14ac:dyDescent="0.2">
      <c r="A615" s="32" t="s">
        <v>482</v>
      </c>
      <c r="B615" s="32" t="s">
        <v>483</v>
      </c>
      <c r="C615" s="32" t="s">
        <v>18</v>
      </c>
      <c r="D615" s="32" t="s">
        <v>484</v>
      </c>
      <c r="E615" s="34" t="s">
        <v>29</v>
      </c>
      <c r="F615" s="33">
        <v>26.69</v>
      </c>
      <c r="G615" s="36">
        <v>26.95</v>
      </c>
      <c r="H615" s="36">
        <v>34.71</v>
      </c>
      <c r="I615" s="36">
        <v>926.4</v>
      </c>
      <c r="J615" s="97">
        <v>7.6855582913279977E-5</v>
      </c>
    </row>
    <row r="616" spans="1:10" ht="20.100000000000001" customHeight="1" x14ac:dyDescent="0.2">
      <c r="A616" s="27" t="s">
        <v>2366</v>
      </c>
      <c r="B616" s="163"/>
      <c r="C616" s="163"/>
      <c r="D616" s="27" t="s">
        <v>5</v>
      </c>
      <c r="E616" s="163" t="s">
        <v>2367</v>
      </c>
      <c r="F616" s="163"/>
      <c r="G616" s="163"/>
      <c r="H616" s="27"/>
      <c r="I616" s="41" t="s">
        <v>2368</v>
      </c>
      <c r="J616" s="27"/>
    </row>
    <row r="617" spans="1:10" ht="20.100000000000001" customHeight="1" x14ac:dyDescent="0.2">
      <c r="A617" s="163"/>
      <c r="B617" s="163"/>
      <c r="C617" s="163"/>
      <c r="D617" s="27" t="s">
        <v>15</v>
      </c>
      <c r="E617" s="163" t="s">
        <v>2625</v>
      </c>
      <c r="F617" s="163"/>
      <c r="G617" s="163"/>
      <c r="H617" s="163"/>
      <c r="I617" s="98">
        <v>26.69</v>
      </c>
      <c r="J617" s="27" t="s">
        <v>15</v>
      </c>
    </row>
    <row r="618" spans="1:10" ht="39" customHeight="1" x14ac:dyDescent="0.2">
      <c r="A618" s="32" t="s">
        <v>485</v>
      </c>
      <c r="B618" s="32" t="s">
        <v>486</v>
      </c>
      <c r="C618" s="32" t="s">
        <v>18</v>
      </c>
      <c r="D618" s="32" t="s">
        <v>487</v>
      </c>
      <c r="E618" s="34" t="s">
        <v>29</v>
      </c>
      <c r="F618" s="33">
        <v>5.07</v>
      </c>
      <c r="G618" s="36">
        <v>55.14</v>
      </c>
      <c r="H618" s="36">
        <v>71.03</v>
      </c>
      <c r="I618" s="36">
        <v>360.12</v>
      </c>
      <c r="J618" s="97">
        <v>2.987611454957943E-5</v>
      </c>
    </row>
    <row r="619" spans="1:10" ht="20.100000000000001" customHeight="1" x14ac:dyDescent="0.2">
      <c r="A619" s="27" t="s">
        <v>2366</v>
      </c>
      <c r="B619" s="163"/>
      <c r="C619" s="163"/>
      <c r="D619" s="27" t="s">
        <v>5</v>
      </c>
      <c r="E619" s="163" t="s">
        <v>2367</v>
      </c>
      <c r="F619" s="163"/>
      <c r="G619" s="163"/>
      <c r="H619" s="27"/>
      <c r="I619" s="41" t="s">
        <v>2368</v>
      </c>
      <c r="J619" s="27"/>
    </row>
    <row r="620" spans="1:10" ht="20.100000000000001" customHeight="1" x14ac:dyDescent="0.2">
      <c r="A620" s="163"/>
      <c r="B620" s="163"/>
      <c r="C620" s="163"/>
      <c r="D620" s="27" t="s">
        <v>15</v>
      </c>
      <c r="E620" s="163" t="s">
        <v>2626</v>
      </c>
      <c r="F620" s="163"/>
      <c r="G620" s="163"/>
      <c r="H620" s="163"/>
      <c r="I620" s="98">
        <v>5.07</v>
      </c>
      <c r="J620" s="27" t="s">
        <v>15</v>
      </c>
    </row>
    <row r="621" spans="1:10" ht="24" customHeight="1" x14ac:dyDescent="0.2">
      <c r="A621" s="92" t="s">
        <v>488</v>
      </c>
      <c r="B621" s="92" t="s">
        <v>13</v>
      </c>
      <c r="C621" s="92"/>
      <c r="D621" s="92" t="s">
        <v>489</v>
      </c>
      <c r="E621" s="93"/>
      <c r="F621" s="94">
        <v>1</v>
      </c>
      <c r="G621" s="94" t="s">
        <v>15</v>
      </c>
      <c r="H621" s="95">
        <v>4711.88</v>
      </c>
      <c r="I621" s="95">
        <v>4711.88</v>
      </c>
      <c r="J621" s="96">
        <v>3.9090488343849919E-4</v>
      </c>
    </row>
    <row r="622" spans="1:10" ht="51.95" customHeight="1" x14ac:dyDescent="0.2">
      <c r="A622" s="32" t="s">
        <v>490</v>
      </c>
      <c r="B622" s="32" t="s">
        <v>491</v>
      </c>
      <c r="C622" s="32" t="s">
        <v>18</v>
      </c>
      <c r="D622" s="32" t="s">
        <v>492</v>
      </c>
      <c r="E622" s="34" t="s">
        <v>25</v>
      </c>
      <c r="F622" s="33">
        <v>1</v>
      </c>
      <c r="G622" s="36">
        <v>28.29</v>
      </c>
      <c r="H622" s="36">
        <v>36.44</v>
      </c>
      <c r="I622" s="36">
        <v>36.44</v>
      </c>
      <c r="J622" s="97">
        <v>3.0231189997408488E-6</v>
      </c>
    </row>
    <row r="623" spans="1:10" ht="20.100000000000001" customHeight="1" x14ac:dyDescent="0.2">
      <c r="A623" s="27" t="s">
        <v>2366</v>
      </c>
      <c r="B623" s="163"/>
      <c r="C623" s="163"/>
      <c r="D623" s="27" t="s">
        <v>5</v>
      </c>
      <c r="E623" s="163" t="s">
        <v>2367</v>
      </c>
      <c r="F623" s="163"/>
      <c r="G623" s="163"/>
      <c r="H623" s="27"/>
      <c r="I623" s="41" t="s">
        <v>2368</v>
      </c>
      <c r="J623" s="27"/>
    </row>
    <row r="624" spans="1:10" ht="20.100000000000001" customHeight="1" x14ac:dyDescent="0.2">
      <c r="A624" s="163"/>
      <c r="B624" s="163"/>
      <c r="C624" s="163"/>
      <c r="D624" s="27" t="s">
        <v>15</v>
      </c>
      <c r="E624" s="163">
        <v>1</v>
      </c>
      <c r="F624" s="163"/>
      <c r="G624" s="163"/>
      <c r="H624" s="163"/>
      <c r="I624" s="98">
        <v>1</v>
      </c>
      <c r="J624" s="27" t="s">
        <v>15</v>
      </c>
    </row>
    <row r="625" spans="1:10" ht="51.95" customHeight="1" x14ac:dyDescent="0.2">
      <c r="A625" s="32" t="s">
        <v>493</v>
      </c>
      <c r="B625" s="32" t="s">
        <v>494</v>
      </c>
      <c r="C625" s="32" t="s">
        <v>18</v>
      </c>
      <c r="D625" s="32" t="s">
        <v>495</v>
      </c>
      <c r="E625" s="34" t="s">
        <v>25</v>
      </c>
      <c r="F625" s="33">
        <v>5</v>
      </c>
      <c r="G625" s="36">
        <v>9.9</v>
      </c>
      <c r="H625" s="36">
        <v>12.75</v>
      </c>
      <c r="I625" s="36">
        <v>63.75</v>
      </c>
      <c r="J625" s="97">
        <v>5.288799018481864E-6</v>
      </c>
    </row>
    <row r="626" spans="1:10" ht="20.100000000000001" customHeight="1" x14ac:dyDescent="0.2">
      <c r="A626" s="27" t="s">
        <v>2366</v>
      </c>
      <c r="B626" s="163"/>
      <c r="C626" s="163"/>
      <c r="D626" s="27" t="s">
        <v>5</v>
      </c>
      <c r="E626" s="163" t="s">
        <v>2367</v>
      </c>
      <c r="F626" s="163"/>
      <c r="G626" s="163"/>
      <c r="H626" s="27"/>
      <c r="I626" s="41" t="s">
        <v>2368</v>
      </c>
      <c r="J626" s="27"/>
    </row>
    <row r="627" spans="1:10" ht="20.100000000000001" customHeight="1" x14ac:dyDescent="0.2">
      <c r="A627" s="163"/>
      <c r="B627" s="163"/>
      <c r="C627" s="163"/>
      <c r="D627" s="27" t="s">
        <v>15</v>
      </c>
      <c r="E627" s="163">
        <v>5</v>
      </c>
      <c r="F627" s="163"/>
      <c r="G627" s="163"/>
      <c r="H627" s="163"/>
      <c r="I627" s="98">
        <v>5</v>
      </c>
      <c r="J627" s="27" t="s">
        <v>15</v>
      </c>
    </row>
    <row r="628" spans="1:10" ht="51.95" customHeight="1" x14ac:dyDescent="0.2">
      <c r="A628" s="32" t="s">
        <v>496</v>
      </c>
      <c r="B628" s="32" t="s">
        <v>497</v>
      </c>
      <c r="C628" s="32" t="s">
        <v>18</v>
      </c>
      <c r="D628" s="32" t="s">
        <v>498</v>
      </c>
      <c r="E628" s="34" t="s">
        <v>25</v>
      </c>
      <c r="F628" s="33">
        <v>6</v>
      </c>
      <c r="G628" s="36">
        <v>15.73</v>
      </c>
      <c r="H628" s="36">
        <v>20.260000000000002</v>
      </c>
      <c r="I628" s="36">
        <v>121.56</v>
      </c>
      <c r="J628" s="97">
        <v>1.0084806410771064E-5</v>
      </c>
    </row>
    <row r="629" spans="1:10" ht="20.100000000000001" customHeight="1" x14ac:dyDescent="0.2">
      <c r="A629" s="27" t="s">
        <v>2366</v>
      </c>
      <c r="B629" s="163"/>
      <c r="C629" s="163"/>
      <c r="D629" s="27" t="s">
        <v>5</v>
      </c>
      <c r="E629" s="163" t="s">
        <v>2367</v>
      </c>
      <c r="F629" s="163"/>
      <c r="G629" s="163"/>
      <c r="H629" s="27"/>
      <c r="I629" s="41" t="s">
        <v>2368</v>
      </c>
      <c r="J629" s="27"/>
    </row>
    <row r="630" spans="1:10" ht="20.100000000000001" customHeight="1" x14ac:dyDescent="0.2">
      <c r="A630" s="163"/>
      <c r="B630" s="163"/>
      <c r="C630" s="163"/>
      <c r="D630" s="27" t="s">
        <v>15</v>
      </c>
      <c r="E630" s="163">
        <v>6</v>
      </c>
      <c r="F630" s="163"/>
      <c r="G630" s="163"/>
      <c r="H630" s="163"/>
      <c r="I630" s="98">
        <v>6</v>
      </c>
      <c r="J630" s="27" t="s">
        <v>15</v>
      </c>
    </row>
    <row r="631" spans="1:10" ht="51.95" customHeight="1" x14ac:dyDescent="0.2">
      <c r="A631" s="32" t="s">
        <v>499</v>
      </c>
      <c r="B631" s="32" t="s">
        <v>500</v>
      </c>
      <c r="C631" s="32" t="s">
        <v>18</v>
      </c>
      <c r="D631" s="32" t="s">
        <v>501</v>
      </c>
      <c r="E631" s="34" t="s">
        <v>25</v>
      </c>
      <c r="F631" s="33">
        <v>2</v>
      </c>
      <c r="G631" s="36">
        <v>76.11</v>
      </c>
      <c r="H631" s="36">
        <v>98.04</v>
      </c>
      <c r="I631" s="36">
        <v>196.08</v>
      </c>
      <c r="J631" s="97">
        <v>1.6267101357551748E-5</v>
      </c>
    </row>
    <row r="632" spans="1:10" ht="20.100000000000001" customHeight="1" x14ac:dyDescent="0.2">
      <c r="A632" s="27" t="s">
        <v>2366</v>
      </c>
      <c r="B632" s="163"/>
      <c r="C632" s="163"/>
      <c r="D632" s="27" t="s">
        <v>5</v>
      </c>
      <c r="E632" s="163" t="s">
        <v>2367</v>
      </c>
      <c r="F632" s="163"/>
      <c r="G632" s="163"/>
      <c r="H632" s="27"/>
      <c r="I632" s="41" t="s">
        <v>2368</v>
      </c>
      <c r="J632" s="27"/>
    </row>
    <row r="633" spans="1:10" ht="20.100000000000001" customHeight="1" x14ac:dyDescent="0.2">
      <c r="A633" s="163"/>
      <c r="B633" s="163"/>
      <c r="C633" s="163"/>
      <c r="D633" s="27" t="s">
        <v>15</v>
      </c>
      <c r="E633" s="163">
        <v>2</v>
      </c>
      <c r="F633" s="163"/>
      <c r="G633" s="163"/>
      <c r="H633" s="163"/>
      <c r="I633" s="98">
        <v>2</v>
      </c>
      <c r="J633" s="27" t="s">
        <v>15</v>
      </c>
    </row>
    <row r="634" spans="1:10" ht="39" customHeight="1" x14ac:dyDescent="0.2">
      <c r="A634" s="32" t="s">
        <v>502</v>
      </c>
      <c r="B634" s="32" t="s">
        <v>503</v>
      </c>
      <c r="C634" s="32" t="s">
        <v>18</v>
      </c>
      <c r="D634" s="32" t="s">
        <v>504</v>
      </c>
      <c r="E634" s="34" t="s">
        <v>25</v>
      </c>
      <c r="F634" s="33">
        <v>11</v>
      </c>
      <c r="G634" s="36">
        <v>64.430000000000007</v>
      </c>
      <c r="H634" s="36">
        <v>82.99</v>
      </c>
      <c r="I634" s="36">
        <v>912.89</v>
      </c>
      <c r="J634" s="97">
        <v>7.5734772329127983E-5</v>
      </c>
    </row>
    <row r="635" spans="1:10" ht="20.100000000000001" customHeight="1" x14ac:dyDescent="0.2">
      <c r="A635" s="27" t="s">
        <v>2366</v>
      </c>
      <c r="B635" s="163"/>
      <c r="C635" s="163"/>
      <c r="D635" s="27" t="s">
        <v>5</v>
      </c>
      <c r="E635" s="163" t="s">
        <v>2367</v>
      </c>
      <c r="F635" s="163"/>
      <c r="G635" s="163"/>
      <c r="H635" s="27"/>
      <c r="I635" s="41" t="s">
        <v>2368</v>
      </c>
      <c r="J635" s="27"/>
    </row>
    <row r="636" spans="1:10" ht="20.100000000000001" customHeight="1" x14ac:dyDescent="0.2">
      <c r="A636" s="163"/>
      <c r="B636" s="163"/>
      <c r="C636" s="163"/>
      <c r="D636" s="27" t="s">
        <v>15</v>
      </c>
      <c r="E636" s="163">
        <v>11</v>
      </c>
      <c r="F636" s="163"/>
      <c r="G636" s="163"/>
      <c r="H636" s="163"/>
      <c r="I636" s="98">
        <v>11</v>
      </c>
      <c r="J636" s="27" t="s">
        <v>15</v>
      </c>
    </row>
    <row r="637" spans="1:10" ht="51.95" customHeight="1" x14ac:dyDescent="0.2">
      <c r="A637" s="32" t="s">
        <v>505</v>
      </c>
      <c r="B637" s="32" t="s">
        <v>506</v>
      </c>
      <c r="C637" s="32" t="s">
        <v>18</v>
      </c>
      <c r="D637" s="32" t="s">
        <v>507</v>
      </c>
      <c r="E637" s="34" t="s">
        <v>25</v>
      </c>
      <c r="F637" s="33">
        <v>4</v>
      </c>
      <c r="G637" s="36">
        <v>14.08</v>
      </c>
      <c r="H637" s="36">
        <v>18.13</v>
      </c>
      <c r="I637" s="36">
        <v>72.52</v>
      </c>
      <c r="J637" s="97">
        <v>6.0163718403185056E-6</v>
      </c>
    </row>
    <row r="638" spans="1:10" ht="20.100000000000001" customHeight="1" x14ac:dyDescent="0.2">
      <c r="A638" s="27" t="s">
        <v>2366</v>
      </c>
      <c r="B638" s="163"/>
      <c r="C638" s="163"/>
      <c r="D638" s="27" t="s">
        <v>5</v>
      </c>
      <c r="E638" s="163" t="s">
        <v>2367</v>
      </c>
      <c r="F638" s="163"/>
      <c r="G638" s="163"/>
      <c r="H638" s="27"/>
      <c r="I638" s="41" t="s">
        <v>2368</v>
      </c>
      <c r="J638" s="27"/>
    </row>
    <row r="639" spans="1:10" ht="20.100000000000001" customHeight="1" x14ac:dyDescent="0.2">
      <c r="A639" s="163"/>
      <c r="B639" s="163"/>
      <c r="C639" s="163"/>
      <c r="D639" s="27" t="s">
        <v>15</v>
      </c>
      <c r="E639" s="163">
        <v>4</v>
      </c>
      <c r="F639" s="163"/>
      <c r="G639" s="163"/>
      <c r="H639" s="163"/>
      <c r="I639" s="98">
        <v>4</v>
      </c>
      <c r="J639" s="27" t="s">
        <v>15</v>
      </c>
    </row>
    <row r="640" spans="1:10" ht="51.95" customHeight="1" x14ac:dyDescent="0.2">
      <c r="A640" s="32" t="s">
        <v>508</v>
      </c>
      <c r="B640" s="32" t="s">
        <v>509</v>
      </c>
      <c r="C640" s="32" t="s">
        <v>18</v>
      </c>
      <c r="D640" s="32" t="s">
        <v>510</v>
      </c>
      <c r="E640" s="34" t="s">
        <v>25</v>
      </c>
      <c r="F640" s="33">
        <v>2</v>
      </c>
      <c r="G640" s="36">
        <v>42.59</v>
      </c>
      <c r="H640" s="36">
        <v>54.86</v>
      </c>
      <c r="I640" s="36">
        <v>109.72</v>
      </c>
      <c r="J640" s="97">
        <v>9.1025416205149819E-6</v>
      </c>
    </row>
    <row r="641" spans="1:10" ht="20.100000000000001" customHeight="1" x14ac:dyDescent="0.2">
      <c r="A641" s="27" t="s">
        <v>2366</v>
      </c>
      <c r="B641" s="163"/>
      <c r="C641" s="163"/>
      <c r="D641" s="27" t="s">
        <v>5</v>
      </c>
      <c r="E641" s="163" t="s">
        <v>2367</v>
      </c>
      <c r="F641" s="163"/>
      <c r="G641" s="163"/>
      <c r="H641" s="27"/>
      <c r="I641" s="41" t="s">
        <v>2368</v>
      </c>
      <c r="J641" s="27"/>
    </row>
    <row r="642" spans="1:10" ht="20.100000000000001" customHeight="1" x14ac:dyDescent="0.2">
      <c r="A642" s="163"/>
      <c r="B642" s="163"/>
      <c r="C642" s="163"/>
      <c r="D642" s="27" t="s">
        <v>15</v>
      </c>
      <c r="E642" s="163">
        <v>2</v>
      </c>
      <c r="F642" s="163"/>
      <c r="G642" s="163"/>
      <c r="H642" s="163"/>
      <c r="I642" s="98">
        <v>2</v>
      </c>
      <c r="J642" s="27" t="s">
        <v>15</v>
      </c>
    </row>
    <row r="643" spans="1:10" ht="51.95" customHeight="1" x14ac:dyDescent="0.2">
      <c r="A643" s="32" t="s">
        <v>511</v>
      </c>
      <c r="B643" s="32" t="s">
        <v>512</v>
      </c>
      <c r="C643" s="32" t="s">
        <v>18</v>
      </c>
      <c r="D643" s="32" t="s">
        <v>513</v>
      </c>
      <c r="E643" s="34" t="s">
        <v>25</v>
      </c>
      <c r="F643" s="33">
        <v>2</v>
      </c>
      <c r="G643" s="36">
        <v>47.47</v>
      </c>
      <c r="H643" s="36">
        <v>61.15</v>
      </c>
      <c r="I643" s="36">
        <v>122.3</v>
      </c>
      <c r="J643" s="97">
        <v>1.0146197960162069E-5</v>
      </c>
    </row>
    <row r="644" spans="1:10" ht="20.100000000000001" customHeight="1" x14ac:dyDescent="0.2">
      <c r="A644" s="27" t="s">
        <v>2366</v>
      </c>
      <c r="B644" s="163"/>
      <c r="C644" s="163"/>
      <c r="D644" s="27" t="s">
        <v>5</v>
      </c>
      <c r="E644" s="163" t="s">
        <v>2367</v>
      </c>
      <c r="F644" s="163"/>
      <c r="G644" s="163"/>
      <c r="H644" s="27"/>
      <c r="I644" s="41" t="s">
        <v>2368</v>
      </c>
      <c r="J644" s="27"/>
    </row>
    <row r="645" spans="1:10" ht="20.100000000000001" customHeight="1" x14ac:dyDescent="0.2">
      <c r="A645" s="163"/>
      <c r="B645" s="163"/>
      <c r="C645" s="163"/>
      <c r="D645" s="27" t="s">
        <v>15</v>
      </c>
      <c r="E645" s="163">
        <v>2</v>
      </c>
      <c r="F645" s="163"/>
      <c r="G645" s="163"/>
      <c r="H645" s="163"/>
      <c r="I645" s="98">
        <v>2</v>
      </c>
      <c r="J645" s="27" t="s">
        <v>15</v>
      </c>
    </row>
    <row r="646" spans="1:10" ht="51.95" customHeight="1" x14ac:dyDescent="0.2">
      <c r="A646" s="32" t="s">
        <v>514</v>
      </c>
      <c r="B646" s="32" t="s">
        <v>515</v>
      </c>
      <c r="C646" s="32" t="s">
        <v>18</v>
      </c>
      <c r="D646" s="32" t="s">
        <v>516</v>
      </c>
      <c r="E646" s="34" t="s">
        <v>25</v>
      </c>
      <c r="F646" s="33">
        <v>8</v>
      </c>
      <c r="G646" s="36">
        <v>50.92</v>
      </c>
      <c r="H646" s="36">
        <v>65.59</v>
      </c>
      <c r="I646" s="36">
        <v>524.72</v>
      </c>
      <c r="J646" s="97">
        <v>4.3531586211416527E-5</v>
      </c>
    </row>
    <row r="647" spans="1:10" ht="20.100000000000001" customHeight="1" x14ac:dyDescent="0.2">
      <c r="A647" s="27" t="s">
        <v>2366</v>
      </c>
      <c r="B647" s="163"/>
      <c r="C647" s="163"/>
      <c r="D647" s="27" t="s">
        <v>5</v>
      </c>
      <c r="E647" s="163" t="s">
        <v>2367</v>
      </c>
      <c r="F647" s="163"/>
      <c r="G647" s="163"/>
      <c r="H647" s="27"/>
      <c r="I647" s="41" t="s">
        <v>2368</v>
      </c>
      <c r="J647" s="27"/>
    </row>
    <row r="648" spans="1:10" ht="20.100000000000001" customHeight="1" x14ac:dyDescent="0.2">
      <c r="A648" s="163"/>
      <c r="B648" s="163"/>
      <c r="C648" s="163"/>
      <c r="D648" s="27" t="s">
        <v>15</v>
      </c>
      <c r="E648" s="163">
        <v>8</v>
      </c>
      <c r="F648" s="163"/>
      <c r="G648" s="163"/>
      <c r="H648" s="163"/>
      <c r="I648" s="98">
        <v>8</v>
      </c>
      <c r="J648" s="27" t="s">
        <v>15</v>
      </c>
    </row>
    <row r="649" spans="1:10" ht="51.95" customHeight="1" x14ac:dyDescent="0.2">
      <c r="A649" s="32" t="s">
        <v>517</v>
      </c>
      <c r="B649" s="32" t="s">
        <v>518</v>
      </c>
      <c r="C649" s="32" t="s">
        <v>18</v>
      </c>
      <c r="D649" s="32" t="s">
        <v>519</v>
      </c>
      <c r="E649" s="34" t="s">
        <v>25</v>
      </c>
      <c r="F649" s="33">
        <v>25</v>
      </c>
      <c r="G649" s="36">
        <v>16.37</v>
      </c>
      <c r="H649" s="36">
        <v>21.08</v>
      </c>
      <c r="I649" s="36">
        <v>527</v>
      </c>
      <c r="J649" s="97">
        <v>4.3720738552783405E-5</v>
      </c>
    </row>
    <row r="650" spans="1:10" ht="20.100000000000001" customHeight="1" x14ac:dyDescent="0.2">
      <c r="A650" s="27" t="s">
        <v>2366</v>
      </c>
      <c r="B650" s="163"/>
      <c r="C650" s="163"/>
      <c r="D650" s="27" t="s">
        <v>5</v>
      </c>
      <c r="E650" s="163" t="s">
        <v>2367</v>
      </c>
      <c r="F650" s="163"/>
      <c r="G650" s="163"/>
      <c r="H650" s="27"/>
      <c r="I650" s="41" t="s">
        <v>2368</v>
      </c>
      <c r="J650" s="27"/>
    </row>
    <row r="651" spans="1:10" ht="20.100000000000001" customHeight="1" x14ac:dyDescent="0.2">
      <c r="A651" s="163"/>
      <c r="B651" s="163"/>
      <c r="C651" s="163"/>
      <c r="D651" s="27" t="s">
        <v>15</v>
      </c>
      <c r="E651" s="163">
        <v>25</v>
      </c>
      <c r="F651" s="163"/>
      <c r="G651" s="163"/>
      <c r="H651" s="163"/>
      <c r="I651" s="98">
        <v>25</v>
      </c>
      <c r="J651" s="27" t="s">
        <v>15</v>
      </c>
    </row>
    <row r="652" spans="1:10" ht="51.95" customHeight="1" x14ac:dyDescent="0.2">
      <c r="A652" s="32" t="s">
        <v>520</v>
      </c>
      <c r="B652" s="32" t="s">
        <v>521</v>
      </c>
      <c r="C652" s="32" t="s">
        <v>18</v>
      </c>
      <c r="D652" s="32" t="s">
        <v>522</v>
      </c>
      <c r="E652" s="34" t="s">
        <v>25</v>
      </c>
      <c r="F652" s="33">
        <v>23</v>
      </c>
      <c r="G652" s="36">
        <v>8.81</v>
      </c>
      <c r="H652" s="36">
        <v>11.34</v>
      </c>
      <c r="I652" s="36">
        <v>260.82</v>
      </c>
      <c r="J652" s="97">
        <v>2.1638032313732387E-5</v>
      </c>
    </row>
    <row r="653" spans="1:10" ht="20.100000000000001" customHeight="1" x14ac:dyDescent="0.2">
      <c r="A653" s="27" t="s">
        <v>2366</v>
      </c>
      <c r="B653" s="163"/>
      <c r="C653" s="163"/>
      <c r="D653" s="27" t="s">
        <v>5</v>
      </c>
      <c r="E653" s="163" t="s">
        <v>2367</v>
      </c>
      <c r="F653" s="163"/>
      <c r="G653" s="163"/>
      <c r="H653" s="27"/>
      <c r="I653" s="41" t="s">
        <v>2368</v>
      </c>
      <c r="J653" s="27"/>
    </row>
    <row r="654" spans="1:10" ht="20.100000000000001" customHeight="1" x14ac:dyDescent="0.2">
      <c r="A654" s="163"/>
      <c r="B654" s="163"/>
      <c r="C654" s="163"/>
      <c r="D654" s="27" t="s">
        <v>15</v>
      </c>
      <c r="E654" s="163">
        <v>23</v>
      </c>
      <c r="F654" s="163"/>
      <c r="G654" s="163"/>
      <c r="H654" s="163"/>
      <c r="I654" s="98">
        <v>23</v>
      </c>
      <c r="J654" s="27" t="s">
        <v>15</v>
      </c>
    </row>
    <row r="655" spans="1:10" ht="51.95" customHeight="1" x14ac:dyDescent="0.2">
      <c r="A655" s="32" t="s">
        <v>523</v>
      </c>
      <c r="B655" s="32" t="s">
        <v>524</v>
      </c>
      <c r="C655" s="32" t="s">
        <v>18</v>
      </c>
      <c r="D655" s="32" t="s">
        <v>525</v>
      </c>
      <c r="E655" s="34" t="s">
        <v>25</v>
      </c>
      <c r="F655" s="33">
        <v>2</v>
      </c>
      <c r="G655" s="36">
        <v>14.43</v>
      </c>
      <c r="H655" s="36">
        <v>18.579999999999998</v>
      </c>
      <c r="I655" s="36">
        <v>37.159999999999997</v>
      </c>
      <c r="J655" s="97">
        <v>3.0828513180672324E-6</v>
      </c>
    </row>
    <row r="656" spans="1:10" ht="20.100000000000001" customHeight="1" x14ac:dyDescent="0.2">
      <c r="A656" s="27" t="s">
        <v>2366</v>
      </c>
      <c r="B656" s="163"/>
      <c r="C656" s="163"/>
      <c r="D656" s="27" t="s">
        <v>5</v>
      </c>
      <c r="E656" s="163" t="s">
        <v>2367</v>
      </c>
      <c r="F656" s="163"/>
      <c r="G656" s="163"/>
      <c r="H656" s="27"/>
      <c r="I656" s="41" t="s">
        <v>2368</v>
      </c>
      <c r="J656" s="27"/>
    </row>
    <row r="657" spans="1:10" ht="20.100000000000001" customHeight="1" x14ac:dyDescent="0.2">
      <c r="A657" s="163"/>
      <c r="B657" s="163"/>
      <c r="C657" s="163"/>
      <c r="D657" s="27" t="s">
        <v>15</v>
      </c>
      <c r="E657" s="163">
        <v>2</v>
      </c>
      <c r="F657" s="163"/>
      <c r="G657" s="163"/>
      <c r="H657" s="163"/>
      <c r="I657" s="98">
        <v>2</v>
      </c>
      <c r="J657" s="27" t="s">
        <v>15</v>
      </c>
    </row>
    <row r="658" spans="1:10" ht="51.95" customHeight="1" x14ac:dyDescent="0.2">
      <c r="A658" s="32" t="s">
        <v>526</v>
      </c>
      <c r="B658" s="32" t="s">
        <v>527</v>
      </c>
      <c r="C658" s="32" t="s">
        <v>18</v>
      </c>
      <c r="D658" s="32" t="s">
        <v>528</v>
      </c>
      <c r="E658" s="34" t="s">
        <v>25</v>
      </c>
      <c r="F658" s="33">
        <v>6</v>
      </c>
      <c r="G658" s="36">
        <v>10.49</v>
      </c>
      <c r="H658" s="36">
        <v>13.51</v>
      </c>
      <c r="I658" s="36">
        <v>81.06</v>
      </c>
      <c r="J658" s="97">
        <v>6.7248635049119982E-6</v>
      </c>
    </row>
    <row r="659" spans="1:10" ht="20.100000000000001" customHeight="1" x14ac:dyDescent="0.2">
      <c r="A659" s="27" t="s">
        <v>2366</v>
      </c>
      <c r="B659" s="163"/>
      <c r="C659" s="163"/>
      <c r="D659" s="27" t="s">
        <v>5</v>
      </c>
      <c r="E659" s="163" t="s">
        <v>2367</v>
      </c>
      <c r="F659" s="163"/>
      <c r="G659" s="163"/>
      <c r="H659" s="27"/>
      <c r="I659" s="41" t="s">
        <v>2368</v>
      </c>
      <c r="J659" s="27"/>
    </row>
    <row r="660" spans="1:10" ht="20.100000000000001" customHeight="1" x14ac:dyDescent="0.2">
      <c r="A660" s="163"/>
      <c r="B660" s="163"/>
      <c r="C660" s="163"/>
      <c r="D660" s="27" t="s">
        <v>15</v>
      </c>
      <c r="E660" s="163">
        <v>6</v>
      </c>
      <c r="F660" s="163"/>
      <c r="G660" s="163"/>
      <c r="H660" s="163"/>
      <c r="I660" s="98">
        <v>6</v>
      </c>
      <c r="J660" s="27" t="s">
        <v>15</v>
      </c>
    </row>
    <row r="661" spans="1:10" ht="51.95" customHeight="1" x14ac:dyDescent="0.2">
      <c r="A661" s="32" t="s">
        <v>529</v>
      </c>
      <c r="B661" s="32" t="s">
        <v>530</v>
      </c>
      <c r="C661" s="32" t="s">
        <v>18</v>
      </c>
      <c r="D661" s="32" t="s">
        <v>531</v>
      </c>
      <c r="E661" s="34" t="s">
        <v>25</v>
      </c>
      <c r="F661" s="33">
        <v>5</v>
      </c>
      <c r="G661" s="36">
        <v>24.26</v>
      </c>
      <c r="H661" s="36">
        <v>31.25</v>
      </c>
      <c r="I661" s="36">
        <v>156.25</v>
      </c>
      <c r="J661" s="97">
        <v>1.296274269235751E-5</v>
      </c>
    </row>
    <row r="662" spans="1:10" ht="20.100000000000001" customHeight="1" x14ac:dyDescent="0.2">
      <c r="A662" s="27" t="s">
        <v>2366</v>
      </c>
      <c r="B662" s="163"/>
      <c r="C662" s="163"/>
      <c r="D662" s="27" t="s">
        <v>5</v>
      </c>
      <c r="E662" s="163" t="s">
        <v>2367</v>
      </c>
      <c r="F662" s="163"/>
      <c r="G662" s="163"/>
      <c r="H662" s="27"/>
      <c r="I662" s="41" t="s">
        <v>2368</v>
      </c>
      <c r="J662" s="27"/>
    </row>
    <row r="663" spans="1:10" ht="20.100000000000001" customHeight="1" x14ac:dyDescent="0.2">
      <c r="A663" s="163"/>
      <c r="B663" s="163"/>
      <c r="C663" s="163"/>
      <c r="D663" s="27" t="s">
        <v>15</v>
      </c>
      <c r="E663" s="163">
        <v>5</v>
      </c>
      <c r="F663" s="163"/>
      <c r="G663" s="163"/>
      <c r="H663" s="163"/>
      <c r="I663" s="98">
        <v>5</v>
      </c>
      <c r="J663" s="27" t="s">
        <v>15</v>
      </c>
    </row>
    <row r="664" spans="1:10" ht="51.95" customHeight="1" x14ac:dyDescent="0.2">
      <c r="A664" s="32" t="s">
        <v>532</v>
      </c>
      <c r="B664" s="32" t="s">
        <v>533</v>
      </c>
      <c r="C664" s="32" t="s">
        <v>18</v>
      </c>
      <c r="D664" s="32" t="s">
        <v>534</v>
      </c>
      <c r="E664" s="34" t="s">
        <v>25</v>
      </c>
      <c r="F664" s="33">
        <v>2</v>
      </c>
      <c r="G664" s="36">
        <v>40.58</v>
      </c>
      <c r="H664" s="36">
        <v>52.27</v>
      </c>
      <c r="I664" s="36">
        <v>104.54</v>
      </c>
      <c r="J664" s="97">
        <v>8.6728007747779462E-6</v>
      </c>
    </row>
    <row r="665" spans="1:10" ht="20.100000000000001" customHeight="1" x14ac:dyDescent="0.2">
      <c r="A665" s="27" t="s">
        <v>2366</v>
      </c>
      <c r="B665" s="163"/>
      <c r="C665" s="163"/>
      <c r="D665" s="27" t="s">
        <v>5</v>
      </c>
      <c r="E665" s="163" t="s">
        <v>2367</v>
      </c>
      <c r="F665" s="163"/>
      <c r="G665" s="163"/>
      <c r="H665" s="27"/>
      <c r="I665" s="41" t="s">
        <v>2368</v>
      </c>
      <c r="J665" s="27"/>
    </row>
    <row r="666" spans="1:10" ht="20.100000000000001" customHeight="1" x14ac:dyDescent="0.2">
      <c r="A666" s="163"/>
      <c r="B666" s="163"/>
      <c r="C666" s="163"/>
      <c r="D666" s="27" t="s">
        <v>15</v>
      </c>
      <c r="E666" s="163">
        <v>2</v>
      </c>
      <c r="F666" s="163"/>
      <c r="G666" s="163"/>
      <c r="H666" s="163"/>
      <c r="I666" s="98">
        <v>2</v>
      </c>
      <c r="J666" s="27" t="s">
        <v>15</v>
      </c>
    </row>
    <row r="667" spans="1:10" ht="51.95" customHeight="1" x14ac:dyDescent="0.2">
      <c r="A667" s="32" t="s">
        <v>535</v>
      </c>
      <c r="B667" s="32" t="s">
        <v>536</v>
      </c>
      <c r="C667" s="32" t="s">
        <v>18</v>
      </c>
      <c r="D667" s="32" t="s">
        <v>537</v>
      </c>
      <c r="E667" s="34" t="s">
        <v>25</v>
      </c>
      <c r="F667" s="33">
        <v>2</v>
      </c>
      <c r="G667" s="36">
        <v>29.99</v>
      </c>
      <c r="H667" s="36">
        <v>38.630000000000003</v>
      </c>
      <c r="I667" s="36">
        <v>77.260000000000005</v>
      </c>
      <c r="J667" s="97">
        <v>6.409609602633863E-6</v>
      </c>
    </row>
    <row r="668" spans="1:10" ht="20.100000000000001" customHeight="1" x14ac:dyDescent="0.2">
      <c r="A668" s="27" t="s">
        <v>2366</v>
      </c>
      <c r="B668" s="163"/>
      <c r="C668" s="163"/>
      <c r="D668" s="27" t="s">
        <v>5</v>
      </c>
      <c r="E668" s="163" t="s">
        <v>2367</v>
      </c>
      <c r="F668" s="163"/>
      <c r="G668" s="163"/>
      <c r="H668" s="27"/>
      <c r="I668" s="41" t="s">
        <v>2368</v>
      </c>
      <c r="J668" s="27"/>
    </row>
    <row r="669" spans="1:10" ht="20.100000000000001" customHeight="1" x14ac:dyDescent="0.2">
      <c r="A669" s="163"/>
      <c r="B669" s="163"/>
      <c r="C669" s="163"/>
      <c r="D669" s="27" t="s">
        <v>15</v>
      </c>
      <c r="E669" s="163">
        <v>2</v>
      </c>
      <c r="F669" s="163"/>
      <c r="G669" s="163"/>
      <c r="H669" s="163"/>
      <c r="I669" s="98">
        <v>2</v>
      </c>
      <c r="J669" s="27" t="s">
        <v>15</v>
      </c>
    </row>
    <row r="670" spans="1:10" ht="51.95" customHeight="1" x14ac:dyDescent="0.2">
      <c r="A670" s="32" t="s">
        <v>538</v>
      </c>
      <c r="B670" s="32" t="s">
        <v>539</v>
      </c>
      <c r="C670" s="32" t="s">
        <v>18</v>
      </c>
      <c r="D670" s="32" t="s">
        <v>540</v>
      </c>
      <c r="E670" s="34" t="s">
        <v>25</v>
      </c>
      <c r="F670" s="33">
        <v>1</v>
      </c>
      <c r="G670" s="36">
        <v>52.51</v>
      </c>
      <c r="H670" s="36">
        <v>67.64</v>
      </c>
      <c r="I670" s="36">
        <v>67.64</v>
      </c>
      <c r="J670" s="97">
        <v>5.6115194605507961E-6</v>
      </c>
    </row>
    <row r="671" spans="1:10" ht="20.100000000000001" customHeight="1" x14ac:dyDescent="0.2">
      <c r="A671" s="27" t="s">
        <v>2366</v>
      </c>
      <c r="B671" s="163"/>
      <c r="C671" s="163"/>
      <c r="D671" s="27" t="s">
        <v>5</v>
      </c>
      <c r="E671" s="163" t="s">
        <v>2367</v>
      </c>
      <c r="F671" s="163"/>
      <c r="G671" s="163"/>
      <c r="H671" s="27"/>
      <c r="I671" s="41" t="s">
        <v>2368</v>
      </c>
      <c r="J671" s="27"/>
    </row>
    <row r="672" spans="1:10" ht="20.100000000000001" customHeight="1" x14ac:dyDescent="0.2">
      <c r="A672" s="163"/>
      <c r="B672" s="163"/>
      <c r="C672" s="163"/>
      <c r="D672" s="27" t="s">
        <v>15</v>
      </c>
      <c r="E672" s="163">
        <v>1</v>
      </c>
      <c r="F672" s="163"/>
      <c r="G672" s="163"/>
      <c r="H672" s="163"/>
      <c r="I672" s="98">
        <v>1</v>
      </c>
      <c r="J672" s="27" t="s">
        <v>15</v>
      </c>
    </row>
    <row r="673" spans="1:10" ht="39" customHeight="1" x14ac:dyDescent="0.2">
      <c r="A673" s="32" t="s">
        <v>541</v>
      </c>
      <c r="B673" s="32" t="s">
        <v>465</v>
      </c>
      <c r="C673" s="32" t="s">
        <v>18</v>
      </c>
      <c r="D673" s="32" t="s">
        <v>466</v>
      </c>
      <c r="E673" s="34" t="s">
        <v>25</v>
      </c>
      <c r="F673" s="33">
        <v>10</v>
      </c>
      <c r="G673" s="36">
        <v>31.55</v>
      </c>
      <c r="H673" s="36">
        <v>40.64</v>
      </c>
      <c r="I673" s="36">
        <v>406.4</v>
      </c>
      <c r="J673" s="97">
        <v>3.3715575233114185E-5</v>
      </c>
    </row>
    <row r="674" spans="1:10" ht="20.100000000000001" customHeight="1" x14ac:dyDescent="0.2">
      <c r="A674" s="27" t="s">
        <v>2366</v>
      </c>
      <c r="B674" s="163"/>
      <c r="C674" s="163"/>
      <c r="D674" s="27" t="s">
        <v>5</v>
      </c>
      <c r="E674" s="163" t="s">
        <v>2367</v>
      </c>
      <c r="F674" s="163"/>
      <c r="G674" s="163"/>
      <c r="H674" s="27"/>
      <c r="I674" s="41" t="s">
        <v>2368</v>
      </c>
      <c r="J674" s="27"/>
    </row>
    <row r="675" spans="1:10" ht="20.100000000000001" customHeight="1" x14ac:dyDescent="0.2">
      <c r="A675" s="163"/>
      <c r="B675" s="163"/>
      <c r="C675" s="163"/>
      <c r="D675" s="27" t="s">
        <v>15</v>
      </c>
      <c r="E675" s="163">
        <v>10</v>
      </c>
      <c r="F675" s="163"/>
      <c r="G675" s="163"/>
      <c r="H675" s="163"/>
      <c r="I675" s="98">
        <v>10</v>
      </c>
      <c r="J675" s="27" t="s">
        <v>15</v>
      </c>
    </row>
    <row r="676" spans="1:10" ht="51.95" customHeight="1" x14ac:dyDescent="0.2">
      <c r="A676" s="32" t="s">
        <v>542</v>
      </c>
      <c r="B676" s="32" t="s">
        <v>543</v>
      </c>
      <c r="C676" s="32" t="s">
        <v>18</v>
      </c>
      <c r="D676" s="32" t="s">
        <v>544</v>
      </c>
      <c r="E676" s="34" t="s">
        <v>25</v>
      </c>
      <c r="F676" s="33">
        <v>9</v>
      </c>
      <c r="G676" s="36">
        <v>9.67</v>
      </c>
      <c r="H676" s="36">
        <v>12.45</v>
      </c>
      <c r="I676" s="36">
        <v>112.05</v>
      </c>
      <c r="J676" s="97">
        <v>9.2958420395434162E-6</v>
      </c>
    </row>
    <row r="677" spans="1:10" ht="20.100000000000001" customHeight="1" x14ac:dyDescent="0.2">
      <c r="A677" s="27" t="s">
        <v>2366</v>
      </c>
      <c r="B677" s="163"/>
      <c r="C677" s="163"/>
      <c r="D677" s="27" t="s">
        <v>5</v>
      </c>
      <c r="E677" s="163" t="s">
        <v>2367</v>
      </c>
      <c r="F677" s="163"/>
      <c r="G677" s="163"/>
      <c r="H677" s="27"/>
      <c r="I677" s="41" t="s">
        <v>2368</v>
      </c>
      <c r="J677" s="27"/>
    </row>
    <row r="678" spans="1:10" ht="20.100000000000001" customHeight="1" x14ac:dyDescent="0.2">
      <c r="A678" s="163"/>
      <c r="B678" s="163"/>
      <c r="C678" s="163"/>
      <c r="D678" s="27" t="s">
        <v>15</v>
      </c>
      <c r="E678" s="163">
        <v>9</v>
      </c>
      <c r="F678" s="163"/>
      <c r="G678" s="163"/>
      <c r="H678" s="163"/>
      <c r="I678" s="98">
        <v>9</v>
      </c>
      <c r="J678" s="27" t="s">
        <v>15</v>
      </c>
    </row>
    <row r="679" spans="1:10" ht="51.95" customHeight="1" x14ac:dyDescent="0.2">
      <c r="A679" s="32" t="s">
        <v>545</v>
      </c>
      <c r="B679" s="32" t="s">
        <v>546</v>
      </c>
      <c r="C679" s="32" t="s">
        <v>18</v>
      </c>
      <c r="D679" s="32" t="s">
        <v>547</v>
      </c>
      <c r="E679" s="34" t="s">
        <v>25</v>
      </c>
      <c r="F679" s="33">
        <v>18</v>
      </c>
      <c r="G679" s="36">
        <v>15.03</v>
      </c>
      <c r="H679" s="36">
        <v>19.36</v>
      </c>
      <c r="I679" s="36">
        <v>348.48</v>
      </c>
      <c r="J679" s="97">
        <v>2.8910442069969565E-5</v>
      </c>
    </row>
    <row r="680" spans="1:10" ht="20.100000000000001" customHeight="1" x14ac:dyDescent="0.2">
      <c r="A680" s="27" t="s">
        <v>2366</v>
      </c>
      <c r="B680" s="163"/>
      <c r="C680" s="163"/>
      <c r="D680" s="27" t="s">
        <v>5</v>
      </c>
      <c r="E680" s="163" t="s">
        <v>2367</v>
      </c>
      <c r="F680" s="163"/>
      <c r="G680" s="163"/>
      <c r="H680" s="27"/>
      <c r="I680" s="41" t="s">
        <v>2368</v>
      </c>
      <c r="J680" s="27"/>
    </row>
    <row r="681" spans="1:10" ht="20.100000000000001" customHeight="1" x14ac:dyDescent="0.2">
      <c r="A681" s="163"/>
      <c r="B681" s="163"/>
      <c r="C681" s="163"/>
      <c r="D681" s="27" t="s">
        <v>15</v>
      </c>
      <c r="E681" s="163">
        <v>18</v>
      </c>
      <c r="F681" s="163"/>
      <c r="G681" s="163"/>
      <c r="H681" s="163"/>
      <c r="I681" s="98">
        <v>18</v>
      </c>
      <c r="J681" s="27" t="s">
        <v>15</v>
      </c>
    </row>
    <row r="682" spans="1:10" ht="51.95" customHeight="1" x14ac:dyDescent="0.2">
      <c r="A682" s="32" t="s">
        <v>548</v>
      </c>
      <c r="B682" s="32" t="s">
        <v>549</v>
      </c>
      <c r="C682" s="32" t="s">
        <v>18</v>
      </c>
      <c r="D682" s="32" t="s">
        <v>550</v>
      </c>
      <c r="E682" s="34" t="s">
        <v>25</v>
      </c>
      <c r="F682" s="33">
        <v>7</v>
      </c>
      <c r="G682" s="36">
        <v>31.61</v>
      </c>
      <c r="H682" s="36">
        <v>40.72</v>
      </c>
      <c r="I682" s="36">
        <v>285.04000000000002</v>
      </c>
      <c r="J682" s="97">
        <v>2.364736113298934E-5</v>
      </c>
    </row>
    <row r="683" spans="1:10" ht="20.100000000000001" customHeight="1" x14ac:dyDescent="0.2">
      <c r="A683" s="27" t="s">
        <v>2366</v>
      </c>
      <c r="B683" s="163"/>
      <c r="C683" s="163"/>
      <c r="D683" s="27" t="s">
        <v>5</v>
      </c>
      <c r="E683" s="163" t="s">
        <v>2367</v>
      </c>
      <c r="F683" s="163"/>
      <c r="G683" s="163"/>
      <c r="H683" s="27"/>
      <c r="I683" s="41" t="s">
        <v>2368</v>
      </c>
      <c r="J683" s="27"/>
    </row>
    <row r="684" spans="1:10" ht="20.100000000000001" customHeight="1" x14ac:dyDescent="0.2">
      <c r="A684" s="163"/>
      <c r="B684" s="163"/>
      <c r="C684" s="163"/>
      <c r="D684" s="27" t="s">
        <v>15</v>
      </c>
      <c r="E684" s="163">
        <v>7</v>
      </c>
      <c r="F684" s="163"/>
      <c r="G684" s="163"/>
      <c r="H684" s="163"/>
      <c r="I684" s="98">
        <v>7</v>
      </c>
      <c r="J684" s="27" t="s">
        <v>15</v>
      </c>
    </row>
    <row r="685" spans="1:10" ht="39" customHeight="1" x14ac:dyDescent="0.2">
      <c r="A685" s="32" t="s">
        <v>551</v>
      </c>
      <c r="B685" s="32" t="s">
        <v>552</v>
      </c>
      <c r="C685" s="32" t="s">
        <v>18</v>
      </c>
      <c r="D685" s="32" t="s">
        <v>553</v>
      </c>
      <c r="E685" s="34" t="s">
        <v>25</v>
      </c>
      <c r="F685" s="33">
        <v>9</v>
      </c>
      <c r="G685" s="36">
        <v>7.61</v>
      </c>
      <c r="H685" s="36">
        <v>9.8000000000000007</v>
      </c>
      <c r="I685" s="36">
        <v>88.2</v>
      </c>
      <c r="J685" s="97">
        <v>7.3172089949819664E-6</v>
      </c>
    </row>
    <row r="686" spans="1:10" ht="20.100000000000001" customHeight="1" x14ac:dyDescent="0.2">
      <c r="A686" s="27" t="s">
        <v>2366</v>
      </c>
      <c r="B686" s="163"/>
      <c r="C686" s="163"/>
      <c r="D686" s="27" t="s">
        <v>5</v>
      </c>
      <c r="E686" s="163" t="s">
        <v>2367</v>
      </c>
      <c r="F686" s="163"/>
      <c r="G686" s="163"/>
      <c r="H686" s="27"/>
      <c r="I686" s="41" t="s">
        <v>2368</v>
      </c>
      <c r="J686" s="27"/>
    </row>
    <row r="687" spans="1:10" ht="20.100000000000001" customHeight="1" x14ac:dyDescent="0.2">
      <c r="A687" s="163"/>
      <c r="B687" s="163"/>
      <c r="C687" s="163"/>
      <c r="D687" s="27" t="s">
        <v>15</v>
      </c>
      <c r="E687" s="163">
        <v>9</v>
      </c>
      <c r="F687" s="163"/>
      <c r="G687" s="163"/>
      <c r="H687" s="163"/>
      <c r="I687" s="98">
        <v>9</v>
      </c>
      <c r="J687" s="27" t="s">
        <v>15</v>
      </c>
    </row>
    <row r="688" spans="1:10" ht="24" customHeight="1" x14ac:dyDescent="0.2">
      <c r="A688" s="92" t="s">
        <v>554</v>
      </c>
      <c r="B688" s="92" t="s">
        <v>13</v>
      </c>
      <c r="C688" s="92"/>
      <c r="D688" s="92" t="s">
        <v>555</v>
      </c>
      <c r="E688" s="93"/>
      <c r="F688" s="94">
        <v>1</v>
      </c>
      <c r="G688" s="94" t="s">
        <v>15</v>
      </c>
      <c r="H688" s="95">
        <v>5478.72</v>
      </c>
      <c r="I688" s="95">
        <v>5478.72</v>
      </c>
      <c r="J688" s="96">
        <v>4.5452312091822679E-4</v>
      </c>
    </row>
    <row r="689" spans="1:10" ht="51.95" customHeight="1" x14ac:dyDescent="0.2">
      <c r="A689" s="32" t="s">
        <v>556</v>
      </c>
      <c r="B689" s="32" t="s">
        <v>557</v>
      </c>
      <c r="C689" s="32" t="s">
        <v>18</v>
      </c>
      <c r="D689" s="32" t="s">
        <v>558</v>
      </c>
      <c r="E689" s="34" t="s">
        <v>25</v>
      </c>
      <c r="F689" s="33">
        <v>3</v>
      </c>
      <c r="G689" s="36">
        <v>70.209999999999994</v>
      </c>
      <c r="H689" s="36">
        <v>90.44</v>
      </c>
      <c r="I689" s="36">
        <v>271.32</v>
      </c>
      <c r="J689" s="97">
        <v>2.2509128622658813E-5</v>
      </c>
    </row>
    <row r="690" spans="1:10" ht="20.100000000000001" customHeight="1" x14ac:dyDescent="0.2">
      <c r="A690" s="27" t="s">
        <v>2366</v>
      </c>
      <c r="B690" s="163"/>
      <c r="C690" s="163"/>
      <c r="D690" s="27" t="s">
        <v>5</v>
      </c>
      <c r="E690" s="163" t="s">
        <v>2367</v>
      </c>
      <c r="F690" s="163"/>
      <c r="G690" s="163"/>
      <c r="H690" s="27"/>
      <c r="I690" s="41" t="s">
        <v>2368</v>
      </c>
      <c r="J690" s="27"/>
    </row>
    <row r="691" spans="1:10" ht="20.100000000000001" customHeight="1" x14ac:dyDescent="0.2">
      <c r="A691" s="163"/>
      <c r="B691" s="163"/>
      <c r="C691" s="163"/>
      <c r="D691" s="27" t="s">
        <v>15</v>
      </c>
      <c r="E691" s="163">
        <v>3</v>
      </c>
      <c r="F691" s="163"/>
      <c r="G691" s="163"/>
      <c r="H691" s="163"/>
      <c r="I691" s="98">
        <v>3</v>
      </c>
      <c r="J691" s="27" t="s">
        <v>15</v>
      </c>
    </row>
    <row r="692" spans="1:10" ht="39" customHeight="1" x14ac:dyDescent="0.2">
      <c r="A692" s="32" t="s">
        <v>559</v>
      </c>
      <c r="B692" s="32" t="s">
        <v>560</v>
      </c>
      <c r="C692" s="32" t="s">
        <v>18</v>
      </c>
      <c r="D692" s="32" t="s">
        <v>561</v>
      </c>
      <c r="E692" s="34" t="s">
        <v>25</v>
      </c>
      <c r="F692" s="33">
        <v>2</v>
      </c>
      <c r="G692" s="36">
        <v>90.83</v>
      </c>
      <c r="H692" s="36">
        <v>117</v>
      </c>
      <c r="I692" s="36">
        <v>234</v>
      </c>
      <c r="J692" s="97">
        <v>1.9413003456074604E-5</v>
      </c>
    </row>
    <row r="693" spans="1:10" ht="20.100000000000001" customHeight="1" x14ac:dyDescent="0.2">
      <c r="A693" s="27" t="s">
        <v>2366</v>
      </c>
      <c r="B693" s="163"/>
      <c r="C693" s="163"/>
      <c r="D693" s="27" t="s">
        <v>5</v>
      </c>
      <c r="E693" s="163" t="s">
        <v>2367</v>
      </c>
      <c r="F693" s="163"/>
      <c r="G693" s="163"/>
      <c r="H693" s="27"/>
      <c r="I693" s="41" t="s">
        <v>2368</v>
      </c>
      <c r="J693" s="27"/>
    </row>
    <row r="694" spans="1:10" ht="20.100000000000001" customHeight="1" x14ac:dyDescent="0.2">
      <c r="A694" s="163"/>
      <c r="B694" s="163"/>
      <c r="C694" s="163"/>
      <c r="D694" s="27" t="s">
        <v>15</v>
      </c>
      <c r="E694" s="163">
        <v>2</v>
      </c>
      <c r="F694" s="163"/>
      <c r="G694" s="163"/>
      <c r="H694" s="163"/>
      <c r="I694" s="98">
        <v>2</v>
      </c>
      <c r="J694" s="27" t="s">
        <v>15</v>
      </c>
    </row>
    <row r="695" spans="1:10" ht="24" customHeight="1" x14ac:dyDescent="0.2">
      <c r="A695" s="32" t="s">
        <v>562</v>
      </c>
      <c r="B695" s="32" t="s">
        <v>563</v>
      </c>
      <c r="C695" s="32" t="s">
        <v>23</v>
      </c>
      <c r="D695" s="32" t="s">
        <v>564</v>
      </c>
      <c r="E695" s="34" t="s">
        <v>25</v>
      </c>
      <c r="F695" s="33">
        <v>6</v>
      </c>
      <c r="G695" s="36">
        <v>643.46</v>
      </c>
      <c r="H695" s="36">
        <v>828.9</v>
      </c>
      <c r="I695" s="36">
        <v>4973.3999999999996</v>
      </c>
      <c r="J695" s="97">
        <v>4.1260098883949336E-4</v>
      </c>
    </row>
    <row r="696" spans="1:10" ht="20.100000000000001" customHeight="1" x14ac:dyDescent="0.2">
      <c r="A696" s="27" t="s">
        <v>2366</v>
      </c>
      <c r="B696" s="163"/>
      <c r="C696" s="163"/>
      <c r="D696" s="27" t="s">
        <v>5</v>
      </c>
      <c r="E696" s="163" t="s">
        <v>2367</v>
      </c>
      <c r="F696" s="163"/>
      <c r="G696" s="163"/>
      <c r="H696" s="27"/>
      <c r="I696" s="41" t="s">
        <v>2368</v>
      </c>
      <c r="J696" s="27"/>
    </row>
    <row r="697" spans="1:10" ht="20.100000000000001" customHeight="1" x14ac:dyDescent="0.2">
      <c r="A697" s="163"/>
      <c r="B697" s="163"/>
      <c r="C697" s="163"/>
      <c r="D697" s="27" t="s">
        <v>15</v>
      </c>
      <c r="E697" s="163">
        <v>6</v>
      </c>
      <c r="F697" s="163"/>
      <c r="G697" s="163"/>
      <c r="H697" s="163"/>
      <c r="I697" s="98">
        <v>6</v>
      </c>
      <c r="J697" s="27" t="s">
        <v>15</v>
      </c>
    </row>
    <row r="698" spans="1:10" ht="24" customHeight="1" x14ac:dyDescent="0.2">
      <c r="A698" s="92" t="s">
        <v>565</v>
      </c>
      <c r="B698" s="92" t="s">
        <v>13</v>
      </c>
      <c r="C698" s="92"/>
      <c r="D698" s="92" t="s">
        <v>566</v>
      </c>
      <c r="E698" s="93"/>
      <c r="F698" s="94">
        <v>1</v>
      </c>
      <c r="G698" s="94" t="s">
        <v>15</v>
      </c>
      <c r="H698" s="95">
        <v>39848.9</v>
      </c>
      <c r="I698" s="95">
        <v>39848.9</v>
      </c>
      <c r="J698" s="96">
        <v>3.3059266385503049E-3</v>
      </c>
    </row>
    <row r="699" spans="1:10" ht="51.95" customHeight="1" x14ac:dyDescent="0.2">
      <c r="A699" s="32" t="s">
        <v>567</v>
      </c>
      <c r="B699" s="32" t="s">
        <v>568</v>
      </c>
      <c r="C699" s="32" t="s">
        <v>18</v>
      </c>
      <c r="D699" s="32" t="s">
        <v>569</v>
      </c>
      <c r="E699" s="34" t="s">
        <v>25</v>
      </c>
      <c r="F699" s="33">
        <v>1</v>
      </c>
      <c r="G699" s="36">
        <v>5877.16</v>
      </c>
      <c r="H699" s="36">
        <v>7570.95</v>
      </c>
      <c r="I699" s="36">
        <v>7570.95</v>
      </c>
      <c r="J699" s="97">
        <v>6.2809777143490618E-4</v>
      </c>
    </row>
    <row r="700" spans="1:10" ht="20.100000000000001" customHeight="1" x14ac:dyDescent="0.2">
      <c r="A700" s="27" t="s">
        <v>2366</v>
      </c>
      <c r="B700" s="163"/>
      <c r="C700" s="163"/>
      <c r="D700" s="27" t="s">
        <v>5</v>
      </c>
      <c r="E700" s="163" t="s">
        <v>2367</v>
      </c>
      <c r="F700" s="163"/>
      <c r="G700" s="163"/>
      <c r="H700" s="27"/>
      <c r="I700" s="41" t="s">
        <v>2368</v>
      </c>
      <c r="J700" s="27"/>
    </row>
    <row r="701" spans="1:10" ht="20.100000000000001" customHeight="1" x14ac:dyDescent="0.2">
      <c r="A701" s="163"/>
      <c r="B701" s="163"/>
      <c r="C701" s="163"/>
      <c r="D701" s="27" t="s">
        <v>15</v>
      </c>
      <c r="E701" s="163">
        <v>1</v>
      </c>
      <c r="F701" s="163"/>
      <c r="G701" s="163"/>
      <c r="H701" s="163"/>
      <c r="I701" s="98">
        <v>1</v>
      </c>
      <c r="J701" s="27" t="s">
        <v>15</v>
      </c>
    </row>
    <row r="702" spans="1:10" ht="39" customHeight="1" x14ac:dyDescent="0.2">
      <c r="A702" s="32" t="s">
        <v>570</v>
      </c>
      <c r="B702" s="32" t="s">
        <v>571</v>
      </c>
      <c r="C702" s="32" t="s">
        <v>23</v>
      </c>
      <c r="D702" s="32" t="s">
        <v>572</v>
      </c>
      <c r="E702" s="34" t="s">
        <v>61</v>
      </c>
      <c r="F702" s="33">
        <v>1</v>
      </c>
      <c r="G702" s="36">
        <v>25056.63</v>
      </c>
      <c r="H702" s="36">
        <v>32277.95</v>
      </c>
      <c r="I702" s="36">
        <v>32277.95</v>
      </c>
      <c r="J702" s="97">
        <v>2.6778288671153987E-3</v>
      </c>
    </row>
    <row r="703" spans="1:10" ht="20.100000000000001" customHeight="1" x14ac:dyDescent="0.2">
      <c r="A703" s="27" t="s">
        <v>2366</v>
      </c>
      <c r="B703" s="163"/>
      <c r="C703" s="163"/>
      <c r="D703" s="27" t="s">
        <v>5</v>
      </c>
      <c r="E703" s="163" t="s">
        <v>2367</v>
      </c>
      <c r="F703" s="163"/>
      <c r="G703" s="163"/>
      <c r="H703" s="27"/>
      <c r="I703" s="41" t="s">
        <v>2368</v>
      </c>
      <c r="J703" s="27"/>
    </row>
    <row r="704" spans="1:10" ht="20.100000000000001" customHeight="1" x14ac:dyDescent="0.2">
      <c r="A704" s="163"/>
      <c r="B704" s="163"/>
      <c r="C704" s="163"/>
      <c r="D704" s="27" t="s">
        <v>15</v>
      </c>
      <c r="E704" s="163">
        <v>1</v>
      </c>
      <c r="F704" s="163"/>
      <c r="G704" s="163"/>
      <c r="H704" s="163"/>
      <c r="I704" s="98">
        <v>1</v>
      </c>
      <c r="J704" s="27" t="s">
        <v>15</v>
      </c>
    </row>
    <row r="705" spans="1:10" ht="24" customHeight="1" x14ac:dyDescent="0.2">
      <c r="A705" s="92" t="s">
        <v>573</v>
      </c>
      <c r="B705" s="92" t="s">
        <v>13</v>
      </c>
      <c r="C705" s="92"/>
      <c r="D705" s="92" t="s">
        <v>574</v>
      </c>
      <c r="E705" s="93"/>
      <c r="F705" s="94">
        <v>1</v>
      </c>
      <c r="G705" s="94" t="s">
        <v>15</v>
      </c>
      <c r="H705" s="95">
        <v>48286.22</v>
      </c>
      <c r="I705" s="95">
        <v>48286.22</v>
      </c>
      <c r="J705" s="96">
        <v>4.0058998108580286E-3</v>
      </c>
    </row>
    <row r="706" spans="1:10" ht="51.95" customHeight="1" x14ac:dyDescent="0.2">
      <c r="A706" s="32" t="s">
        <v>575</v>
      </c>
      <c r="B706" s="32" t="s">
        <v>576</v>
      </c>
      <c r="C706" s="32" t="s">
        <v>18</v>
      </c>
      <c r="D706" s="32" t="s">
        <v>577</v>
      </c>
      <c r="E706" s="34" t="s">
        <v>25</v>
      </c>
      <c r="F706" s="33">
        <v>9</v>
      </c>
      <c r="G706" s="36">
        <v>559.71</v>
      </c>
      <c r="H706" s="36">
        <v>721.01</v>
      </c>
      <c r="I706" s="36">
        <v>6489.09</v>
      </c>
      <c r="J706" s="97">
        <v>5.3834498545632121E-4</v>
      </c>
    </row>
    <row r="707" spans="1:10" ht="20.100000000000001" customHeight="1" x14ac:dyDescent="0.2">
      <c r="A707" s="27" t="s">
        <v>2366</v>
      </c>
      <c r="B707" s="163"/>
      <c r="C707" s="163"/>
      <c r="D707" s="27" t="s">
        <v>5</v>
      </c>
      <c r="E707" s="163" t="s">
        <v>2367</v>
      </c>
      <c r="F707" s="163"/>
      <c r="G707" s="163"/>
      <c r="H707" s="27"/>
      <c r="I707" s="41" t="s">
        <v>2368</v>
      </c>
      <c r="J707" s="27"/>
    </row>
    <row r="708" spans="1:10" ht="20.100000000000001" customHeight="1" x14ac:dyDescent="0.2">
      <c r="A708" s="163"/>
      <c r="B708" s="163"/>
      <c r="C708" s="163"/>
      <c r="D708" s="27" t="s">
        <v>15</v>
      </c>
      <c r="E708" s="163">
        <v>9</v>
      </c>
      <c r="F708" s="163"/>
      <c r="G708" s="163"/>
      <c r="H708" s="163"/>
      <c r="I708" s="98">
        <v>9</v>
      </c>
      <c r="J708" s="27" t="s">
        <v>15</v>
      </c>
    </row>
    <row r="709" spans="1:10" ht="51.95" customHeight="1" x14ac:dyDescent="0.2">
      <c r="A709" s="32" t="s">
        <v>578</v>
      </c>
      <c r="B709" s="32" t="s">
        <v>579</v>
      </c>
      <c r="C709" s="32" t="s">
        <v>18</v>
      </c>
      <c r="D709" s="32" t="s">
        <v>580</v>
      </c>
      <c r="E709" s="34" t="s">
        <v>25</v>
      </c>
      <c r="F709" s="33">
        <v>2</v>
      </c>
      <c r="G709" s="36">
        <v>803.38</v>
      </c>
      <c r="H709" s="36">
        <v>1034.9100000000001</v>
      </c>
      <c r="I709" s="36">
        <v>2069.8200000000002</v>
      </c>
      <c r="J709" s="97">
        <v>1.7171548210877068E-4</v>
      </c>
    </row>
    <row r="710" spans="1:10" ht="20.100000000000001" customHeight="1" x14ac:dyDescent="0.2">
      <c r="A710" s="27" t="s">
        <v>2366</v>
      </c>
      <c r="B710" s="163"/>
      <c r="C710" s="163"/>
      <c r="D710" s="27" t="s">
        <v>5</v>
      </c>
      <c r="E710" s="163" t="s">
        <v>2367</v>
      </c>
      <c r="F710" s="163"/>
      <c r="G710" s="163"/>
      <c r="H710" s="27"/>
      <c r="I710" s="41" t="s">
        <v>2368</v>
      </c>
      <c r="J710" s="27"/>
    </row>
    <row r="711" spans="1:10" ht="20.100000000000001" customHeight="1" x14ac:dyDescent="0.2">
      <c r="A711" s="163"/>
      <c r="B711" s="163"/>
      <c r="C711" s="163"/>
      <c r="D711" s="27" t="s">
        <v>15</v>
      </c>
      <c r="E711" s="163">
        <v>2</v>
      </c>
      <c r="F711" s="163"/>
      <c r="G711" s="163"/>
      <c r="H711" s="163"/>
      <c r="I711" s="98">
        <v>2</v>
      </c>
      <c r="J711" s="27" t="s">
        <v>15</v>
      </c>
    </row>
    <row r="712" spans="1:10" ht="26.1" customHeight="1" x14ac:dyDescent="0.2">
      <c r="A712" s="32" t="s">
        <v>581</v>
      </c>
      <c r="B712" s="32" t="s">
        <v>582</v>
      </c>
      <c r="C712" s="32" t="s">
        <v>18</v>
      </c>
      <c r="D712" s="32" t="s">
        <v>583</v>
      </c>
      <c r="E712" s="34" t="s">
        <v>25</v>
      </c>
      <c r="F712" s="33">
        <v>11</v>
      </c>
      <c r="G712" s="36">
        <v>39.89</v>
      </c>
      <c r="H712" s="36">
        <v>51.38</v>
      </c>
      <c r="I712" s="36">
        <v>565.17999999999995</v>
      </c>
      <c r="J712" s="97">
        <v>4.6888210655146351E-5</v>
      </c>
    </row>
    <row r="713" spans="1:10" ht="20.100000000000001" customHeight="1" x14ac:dyDescent="0.2">
      <c r="A713" s="27" t="s">
        <v>2366</v>
      </c>
      <c r="B713" s="163"/>
      <c r="C713" s="163"/>
      <c r="D713" s="27" t="s">
        <v>5</v>
      </c>
      <c r="E713" s="163" t="s">
        <v>2367</v>
      </c>
      <c r="F713" s="163"/>
      <c r="G713" s="163"/>
      <c r="H713" s="27"/>
      <c r="I713" s="41" t="s">
        <v>2368</v>
      </c>
      <c r="J713" s="27"/>
    </row>
    <row r="714" spans="1:10" ht="20.100000000000001" customHeight="1" x14ac:dyDescent="0.2">
      <c r="A714" s="163"/>
      <c r="B714" s="163"/>
      <c r="C714" s="163"/>
      <c r="D714" s="27" t="s">
        <v>15</v>
      </c>
      <c r="E714" s="163">
        <v>11</v>
      </c>
      <c r="F714" s="163"/>
      <c r="G714" s="163"/>
      <c r="H714" s="163"/>
      <c r="I714" s="98">
        <v>11</v>
      </c>
      <c r="J714" s="27" t="s">
        <v>15</v>
      </c>
    </row>
    <row r="715" spans="1:10" ht="26.1" customHeight="1" x14ac:dyDescent="0.2">
      <c r="A715" s="32" t="s">
        <v>584</v>
      </c>
      <c r="B715" s="32" t="s">
        <v>585</v>
      </c>
      <c r="C715" s="32" t="s">
        <v>18</v>
      </c>
      <c r="D715" s="32" t="s">
        <v>586</v>
      </c>
      <c r="E715" s="34" t="s">
        <v>25</v>
      </c>
      <c r="F715" s="33">
        <v>3</v>
      </c>
      <c r="G715" s="36">
        <v>762.94</v>
      </c>
      <c r="H715" s="36">
        <v>982.81</v>
      </c>
      <c r="I715" s="36">
        <v>2948.43</v>
      </c>
      <c r="J715" s="97">
        <v>2.4460633239313696E-4</v>
      </c>
    </row>
    <row r="716" spans="1:10" ht="20.100000000000001" customHeight="1" x14ac:dyDescent="0.2">
      <c r="A716" s="27" t="s">
        <v>2366</v>
      </c>
      <c r="B716" s="163"/>
      <c r="C716" s="163"/>
      <c r="D716" s="27" t="s">
        <v>5</v>
      </c>
      <c r="E716" s="163" t="s">
        <v>2367</v>
      </c>
      <c r="F716" s="163"/>
      <c r="G716" s="163"/>
      <c r="H716" s="27"/>
      <c r="I716" s="41" t="s">
        <v>2368</v>
      </c>
      <c r="J716" s="27"/>
    </row>
    <row r="717" spans="1:10" ht="20.100000000000001" customHeight="1" x14ac:dyDescent="0.2">
      <c r="A717" s="163"/>
      <c r="B717" s="163"/>
      <c r="C717" s="163"/>
      <c r="D717" s="27" t="s">
        <v>2627</v>
      </c>
      <c r="E717" s="163">
        <v>3</v>
      </c>
      <c r="F717" s="163"/>
      <c r="G717" s="163"/>
      <c r="H717" s="163"/>
      <c r="I717" s="98">
        <v>3</v>
      </c>
      <c r="J717" s="27" t="s">
        <v>15</v>
      </c>
    </row>
    <row r="718" spans="1:10" ht="39" customHeight="1" x14ac:dyDescent="0.2">
      <c r="A718" s="32" t="s">
        <v>587</v>
      </c>
      <c r="B718" s="32" t="s">
        <v>588</v>
      </c>
      <c r="C718" s="32" t="s">
        <v>18</v>
      </c>
      <c r="D718" s="32" t="s">
        <v>589</v>
      </c>
      <c r="E718" s="34" t="s">
        <v>25</v>
      </c>
      <c r="F718" s="33">
        <v>3</v>
      </c>
      <c r="G718" s="36">
        <v>69.77</v>
      </c>
      <c r="H718" s="36">
        <v>89.87</v>
      </c>
      <c r="I718" s="36">
        <v>269.61</v>
      </c>
      <c r="J718" s="97">
        <v>2.2367264366633651E-5</v>
      </c>
    </row>
    <row r="719" spans="1:10" ht="20.100000000000001" customHeight="1" x14ac:dyDescent="0.2">
      <c r="A719" s="27" t="s">
        <v>2366</v>
      </c>
      <c r="B719" s="163"/>
      <c r="C719" s="163"/>
      <c r="D719" s="27" t="s">
        <v>5</v>
      </c>
      <c r="E719" s="163" t="s">
        <v>2367</v>
      </c>
      <c r="F719" s="163"/>
      <c r="G719" s="163"/>
      <c r="H719" s="27"/>
      <c r="I719" s="41" t="s">
        <v>2368</v>
      </c>
      <c r="J719" s="27"/>
    </row>
    <row r="720" spans="1:10" ht="20.100000000000001" customHeight="1" x14ac:dyDescent="0.2">
      <c r="A720" s="163"/>
      <c r="B720" s="163"/>
      <c r="C720" s="163"/>
      <c r="D720" s="27" t="s">
        <v>15</v>
      </c>
      <c r="E720" s="163">
        <v>3</v>
      </c>
      <c r="F720" s="163"/>
      <c r="G720" s="163"/>
      <c r="H720" s="163"/>
      <c r="I720" s="98">
        <v>3</v>
      </c>
      <c r="J720" s="27" t="s">
        <v>15</v>
      </c>
    </row>
    <row r="721" spans="1:10" ht="26.1" customHeight="1" x14ac:dyDescent="0.2">
      <c r="A721" s="32" t="s">
        <v>590</v>
      </c>
      <c r="B721" s="32" t="s">
        <v>591</v>
      </c>
      <c r="C721" s="32" t="s">
        <v>18</v>
      </c>
      <c r="D721" s="32" t="s">
        <v>592</v>
      </c>
      <c r="E721" s="34" t="s">
        <v>25</v>
      </c>
      <c r="F721" s="33">
        <v>11</v>
      </c>
      <c r="G721" s="36">
        <v>37.64</v>
      </c>
      <c r="H721" s="36">
        <v>48.48</v>
      </c>
      <c r="I721" s="36">
        <v>533.28</v>
      </c>
      <c r="J721" s="97">
        <v>4.4241737107074643E-5</v>
      </c>
    </row>
    <row r="722" spans="1:10" ht="20.100000000000001" customHeight="1" x14ac:dyDescent="0.2">
      <c r="A722" s="27" t="s">
        <v>2366</v>
      </c>
      <c r="B722" s="163"/>
      <c r="C722" s="163"/>
      <c r="D722" s="27" t="s">
        <v>5</v>
      </c>
      <c r="E722" s="163" t="s">
        <v>2367</v>
      </c>
      <c r="F722" s="163"/>
      <c r="G722" s="163"/>
      <c r="H722" s="27"/>
      <c r="I722" s="41" t="s">
        <v>2368</v>
      </c>
      <c r="J722" s="27"/>
    </row>
    <row r="723" spans="1:10" ht="20.100000000000001" customHeight="1" x14ac:dyDescent="0.2">
      <c r="A723" s="163"/>
      <c r="B723" s="163"/>
      <c r="C723" s="163"/>
      <c r="D723" s="27" t="s">
        <v>15</v>
      </c>
      <c r="E723" s="163">
        <v>11</v>
      </c>
      <c r="F723" s="163"/>
      <c r="G723" s="163"/>
      <c r="H723" s="163"/>
      <c r="I723" s="98">
        <v>11</v>
      </c>
      <c r="J723" s="27" t="s">
        <v>15</v>
      </c>
    </row>
    <row r="724" spans="1:10" ht="39" customHeight="1" x14ac:dyDescent="0.2">
      <c r="A724" s="32" t="s">
        <v>593</v>
      </c>
      <c r="B724" s="32" t="s">
        <v>594</v>
      </c>
      <c r="C724" s="32" t="s">
        <v>18</v>
      </c>
      <c r="D724" s="32" t="s">
        <v>595</v>
      </c>
      <c r="E724" s="34" t="s">
        <v>25</v>
      </c>
      <c r="F724" s="33">
        <v>6</v>
      </c>
      <c r="G724" s="36">
        <v>341.75</v>
      </c>
      <c r="H724" s="36">
        <v>440.24</v>
      </c>
      <c r="I724" s="36">
        <v>2641.44</v>
      </c>
      <c r="J724" s="97">
        <v>2.1913796516672524E-4</v>
      </c>
    </row>
    <row r="725" spans="1:10" ht="20.100000000000001" customHeight="1" x14ac:dyDescent="0.2">
      <c r="A725" s="27" t="s">
        <v>2366</v>
      </c>
      <c r="B725" s="163"/>
      <c r="C725" s="163"/>
      <c r="D725" s="27" t="s">
        <v>5</v>
      </c>
      <c r="E725" s="163" t="s">
        <v>2367</v>
      </c>
      <c r="F725" s="163"/>
      <c r="G725" s="163"/>
      <c r="H725" s="27"/>
      <c r="I725" s="41" t="s">
        <v>2368</v>
      </c>
      <c r="J725" s="27"/>
    </row>
    <row r="726" spans="1:10" ht="20.100000000000001" customHeight="1" x14ac:dyDescent="0.2">
      <c r="A726" s="163"/>
      <c r="B726" s="163"/>
      <c r="C726" s="163"/>
      <c r="D726" s="27" t="s">
        <v>2628</v>
      </c>
      <c r="E726" s="163">
        <v>6</v>
      </c>
      <c r="F726" s="163"/>
      <c r="G726" s="163"/>
      <c r="H726" s="163"/>
      <c r="I726" s="98">
        <v>6</v>
      </c>
      <c r="J726" s="27" t="s">
        <v>15</v>
      </c>
    </row>
    <row r="727" spans="1:10" ht="26.1" customHeight="1" x14ac:dyDescent="0.2">
      <c r="A727" s="32" t="s">
        <v>596</v>
      </c>
      <c r="B727" s="32" t="s">
        <v>597</v>
      </c>
      <c r="C727" s="32" t="s">
        <v>23</v>
      </c>
      <c r="D727" s="32" t="s">
        <v>598</v>
      </c>
      <c r="E727" s="34" t="s">
        <v>25</v>
      </c>
      <c r="F727" s="33">
        <v>3</v>
      </c>
      <c r="G727" s="36">
        <v>65.48</v>
      </c>
      <c r="H727" s="36">
        <v>84.35</v>
      </c>
      <c r="I727" s="36">
        <v>253.05</v>
      </c>
      <c r="J727" s="97">
        <v>2.0993421045126834E-5</v>
      </c>
    </row>
    <row r="728" spans="1:10" ht="20.100000000000001" customHeight="1" x14ac:dyDescent="0.2">
      <c r="A728" s="27" t="s">
        <v>2366</v>
      </c>
      <c r="B728" s="163"/>
      <c r="C728" s="163"/>
      <c r="D728" s="27" t="s">
        <v>5</v>
      </c>
      <c r="E728" s="163" t="s">
        <v>2367</v>
      </c>
      <c r="F728" s="163"/>
      <c r="G728" s="163"/>
      <c r="H728" s="27"/>
      <c r="I728" s="41" t="s">
        <v>2368</v>
      </c>
      <c r="J728" s="27"/>
    </row>
    <row r="729" spans="1:10" ht="20.100000000000001" customHeight="1" x14ac:dyDescent="0.2">
      <c r="A729" s="163"/>
      <c r="B729" s="163"/>
      <c r="C729" s="163"/>
      <c r="D729" s="27" t="s">
        <v>15</v>
      </c>
      <c r="E729" s="163">
        <v>3</v>
      </c>
      <c r="F729" s="163"/>
      <c r="G729" s="163"/>
      <c r="H729" s="163"/>
      <c r="I729" s="98">
        <v>3</v>
      </c>
      <c r="J729" s="27" t="s">
        <v>15</v>
      </c>
    </row>
    <row r="730" spans="1:10" ht="26.1" customHeight="1" x14ac:dyDescent="0.2">
      <c r="A730" s="32" t="s">
        <v>599</v>
      </c>
      <c r="B730" s="32" t="s">
        <v>600</v>
      </c>
      <c r="C730" s="32" t="s">
        <v>23</v>
      </c>
      <c r="D730" s="32" t="s">
        <v>601</v>
      </c>
      <c r="E730" s="34" t="s">
        <v>25</v>
      </c>
      <c r="F730" s="33">
        <v>2</v>
      </c>
      <c r="G730" s="36">
        <v>2990.83</v>
      </c>
      <c r="H730" s="36">
        <v>3852.78</v>
      </c>
      <c r="I730" s="36">
        <v>7705.56</v>
      </c>
      <c r="J730" s="97">
        <v>6.3926522611534289E-4</v>
      </c>
    </row>
    <row r="731" spans="1:10" ht="20.100000000000001" customHeight="1" x14ac:dyDescent="0.2">
      <c r="A731" s="27" t="s">
        <v>2366</v>
      </c>
      <c r="B731" s="163"/>
      <c r="C731" s="163"/>
      <c r="D731" s="27" t="s">
        <v>5</v>
      </c>
      <c r="E731" s="163" t="s">
        <v>2367</v>
      </c>
      <c r="F731" s="163"/>
      <c r="G731" s="163"/>
      <c r="H731" s="27"/>
      <c r="I731" s="41" t="s">
        <v>2368</v>
      </c>
      <c r="J731" s="27"/>
    </row>
    <row r="732" spans="1:10" ht="20.100000000000001" customHeight="1" x14ac:dyDescent="0.2">
      <c r="A732" s="163"/>
      <c r="B732" s="163"/>
      <c r="C732" s="163"/>
      <c r="D732" s="27" t="s">
        <v>2629</v>
      </c>
      <c r="E732" s="163">
        <v>2</v>
      </c>
      <c r="F732" s="163"/>
      <c r="G732" s="163"/>
      <c r="H732" s="163"/>
      <c r="I732" s="98">
        <v>2</v>
      </c>
      <c r="J732" s="27" t="s">
        <v>15</v>
      </c>
    </row>
    <row r="733" spans="1:10" ht="78" customHeight="1" x14ac:dyDescent="0.2">
      <c r="A733" s="32" t="s">
        <v>602</v>
      </c>
      <c r="B733" s="32" t="s">
        <v>603</v>
      </c>
      <c r="C733" s="32" t="s">
        <v>23</v>
      </c>
      <c r="D733" s="32" t="s">
        <v>604</v>
      </c>
      <c r="E733" s="34" t="s">
        <v>25</v>
      </c>
      <c r="F733" s="33">
        <v>2</v>
      </c>
      <c r="G733" s="36">
        <v>6683.87</v>
      </c>
      <c r="H733" s="36">
        <v>8610.16</v>
      </c>
      <c r="I733" s="36">
        <v>17220.32</v>
      </c>
      <c r="J733" s="97">
        <v>1.4286244943363703E-3</v>
      </c>
    </row>
    <row r="734" spans="1:10" ht="20.100000000000001" customHeight="1" x14ac:dyDescent="0.2">
      <c r="A734" s="27" t="s">
        <v>2366</v>
      </c>
      <c r="B734" s="163"/>
      <c r="C734" s="163"/>
      <c r="D734" s="27" t="s">
        <v>5</v>
      </c>
      <c r="E734" s="163" t="s">
        <v>2367</v>
      </c>
      <c r="F734" s="163"/>
      <c r="G734" s="163"/>
      <c r="H734" s="27"/>
      <c r="I734" s="41" t="s">
        <v>2368</v>
      </c>
      <c r="J734" s="27"/>
    </row>
    <row r="735" spans="1:10" ht="20.100000000000001" customHeight="1" x14ac:dyDescent="0.2">
      <c r="A735" s="163"/>
      <c r="B735" s="163"/>
      <c r="C735" s="163"/>
      <c r="D735" s="27" t="s">
        <v>2425</v>
      </c>
      <c r="E735" s="163">
        <v>2</v>
      </c>
      <c r="F735" s="163"/>
      <c r="G735" s="163"/>
      <c r="H735" s="163"/>
      <c r="I735" s="98">
        <v>2</v>
      </c>
      <c r="J735" s="27" t="s">
        <v>15</v>
      </c>
    </row>
    <row r="736" spans="1:10" ht="26.1" customHeight="1" x14ac:dyDescent="0.2">
      <c r="A736" s="32" t="s">
        <v>605</v>
      </c>
      <c r="B736" s="32" t="s">
        <v>606</v>
      </c>
      <c r="C736" s="32" t="s">
        <v>23</v>
      </c>
      <c r="D736" s="32" t="s">
        <v>607</v>
      </c>
      <c r="E736" s="34" t="s">
        <v>20</v>
      </c>
      <c r="F736" s="33">
        <v>8.34</v>
      </c>
      <c r="G736" s="36">
        <v>572.67999999999995</v>
      </c>
      <c r="H736" s="36">
        <v>737.72</v>
      </c>
      <c r="I736" s="36">
        <v>6152.58</v>
      </c>
      <c r="J736" s="97">
        <v>5.1042759317852782E-4</v>
      </c>
    </row>
    <row r="737" spans="1:10" ht="20.100000000000001" customHeight="1" x14ac:dyDescent="0.2">
      <c r="A737" s="27" t="s">
        <v>2366</v>
      </c>
      <c r="B737" s="163"/>
      <c r="C737" s="163"/>
      <c r="D737" s="27" t="s">
        <v>5</v>
      </c>
      <c r="E737" s="163" t="s">
        <v>2367</v>
      </c>
      <c r="F737" s="163"/>
      <c r="G737" s="163"/>
      <c r="H737" s="27"/>
      <c r="I737" s="41" t="s">
        <v>2368</v>
      </c>
      <c r="J737" s="27"/>
    </row>
    <row r="738" spans="1:10" ht="20.100000000000001" customHeight="1" x14ac:dyDescent="0.2">
      <c r="A738" s="163"/>
      <c r="B738" s="163"/>
      <c r="C738" s="163"/>
      <c r="D738" s="27" t="s">
        <v>2425</v>
      </c>
      <c r="E738" s="163" t="s">
        <v>2630</v>
      </c>
      <c r="F738" s="163"/>
      <c r="G738" s="163"/>
      <c r="H738" s="163"/>
      <c r="I738" s="98">
        <v>7.44</v>
      </c>
      <c r="J738" s="27" t="s">
        <v>15</v>
      </c>
    </row>
    <row r="739" spans="1:10" ht="20.100000000000001" customHeight="1" x14ac:dyDescent="0.2">
      <c r="A739" s="163"/>
      <c r="B739" s="163"/>
      <c r="C739" s="163"/>
      <c r="D739" s="27" t="s">
        <v>2371</v>
      </c>
      <c r="E739" s="163" t="s">
        <v>2631</v>
      </c>
      <c r="F739" s="163"/>
      <c r="G739" s="163"/>
      <c r="H739" s="163"/>
      <c r="I739" s="98">
        <v>0.9</v>
      </c>
      <c r="J739" s="27" t="s">
        <v>15</v>
      </c>
    </row>
    <row r="740" spans="1:10" ht="78" customHeight="1" x14ac:dyDescent="0.2">
      <c r="A740" s="32" t="s">
        <v>608</v>
      </c>
      <c r="B740" s="32" t="s">
        <v>609</v>
      </c>
      <c r="C740" s="32" t="s">
        <v>23</v>
      </c>
      <c r="D740" s="32" t="s">
        <v>610</v>
      </c>
      <c r="E740" s="34" t="s">
        <v>25</v>
      </c>
      <c r="F740" s="33">
        <v>1</v>
      </c>
      <c r="G740" s="36">
        <v>1116.18</v>
      </c>
      <c r="H740" s="36">
        <v>1437.86</v>
      </c>
      <c r="I740" s="36">
        <v>1437.86</v>
      </c>
      <c r="J740" s="97">
        <v>1.1928709892885228E-4</v>
      </c>
    </row>
    <row r="741" spans="1:10" ht="20.100000000000001" customHeight="1" x14ac:dyDescent="0.2">
      <c r="A741" s="27" t="s">
        <v>2366</v>
      </c>
      <c r="B741" s="163"/>
      <c r="C741" s="163"/>
      <c r="D741" s="27" t="s">
        <v>5</v>
      </c>
      <c r="E741" s="163" t="s">
        <v>2367</v>
      </c>
      <c r="F741" s="163"/>
      <c r="G741" s="163"/>
      <c r="H741" s="27"/>
      <c r="I741" s="41" t="s">
        <v>2368</v>
      </c>
      <c r="J741" s="27"/>
    </row>
    <row r="742" spans="1:10" ht="20.100000000000001" customHeight="1" x14ac:dyDescent="0.2">
      <c r="A742" s="163"/>
      <c r="B742" s="163"/>
      <c r="C742" s="163"/>
      <c r="D742" s="27" t="s">
        <v>2632</v>
      </c>
      <c r="E742" s="163">
        <v>1</v>
      </c>
      <c r="F742" s="163"/>
      <c r="G742" s="163"/>
      <c r="H742" s="163"/>
      <c r="I742" s="98">
        <v>1</v>
      </c>
      <c r="J742" s="27" t="s">
        <v>15</v>
      </c>
    </row>
    <row r="743" spans="1:10" ht="24" customHeight="1" x14ac:dyDescent="0.2">
      <c r="A743" s="92" t="s">
        <v>611</v>
      </c>
      <c r="B743" s="92" t="s">
        <v>13</v>
      </c>
      <c r="C743" s="92"/>
      <c r="D743" s="92" t="s">
        <v>612</v>
      </c>
      <c r="E743" s="93"/>
      <c r="F743" s="94">
        <v>1</v>
      </c>
      <c r="G743" s="94" t="s">
        <v>15</v>
      </c>
      <c r="H743" s="95">
        <v>200578.04</v>
      </c>
      <c r="I743" s="95">
        <v>200578.04</v>
      </c>
      <c r="J743" s="96">
        <v>1.664026574244731E-2</v>
      </c>
    </row>
    <row r="744" spans="1:10" ht="24" customHeight="1" x14ac:dyDescent="0.2">
      <c r="A744" s="92" t="s">
        <v>613</v>
      </c>
      <c r="B744" s="92" t="s">
        <v>13</v>
      </c>
      <c r="C744" s="92"/>
      <c r="D744" s="92" t="s">
        <v>614</v>
      </c>
      <c r="E744" s="93"/>
      <c r="F744" s="94">
        <v>1</v>
      </c>
      <c r="G744" s="94" t="s">
        <v>15</v>
      </c>
      <c r="H744" s="95">
        <v>25432.29</v>
      </c>
      <c r="I744" s="95">
        <v>25432.29</v>
      </c>
      <c r="J744" s="96">
        <v>2.1099022806234683E-3</v>
      </c>
    </row>
    <row r="745" spans="1:10" ht="39" customHeight="1" x14ac:dyDescent="0.2">
      <c r="A745" s="32" t="s">
        <v>615</v>
      </c>
      <c r="B745" s="32" t="s">
        <v>616</v>
      </c>
      <c r="C745" s="32" t="s">
        <v>18</v>
      </c>
      <c r="D745" s="32" t="s">
        <v>617</v>
      </c>
      <c r="E745" s="34" t="s">
        <v>29</v>
      </c>
      <c r="F745" s="33">
        <v>2990.2</v>
      </c>
      <c r="G745" s="36">
        <v>3.39</v>
      </c>
      <c r="H745" s="36">
        <v>4.3600000000000003</v>
      </c>
      <c r="I745" s="36">
        <v>13037.27</v>
      </c>
      <c r="J745" s="97">
        <v>1.0815921690930674E-3</v>
      </c>
    </row>
    <row r="746" spans="1:10" ht="20.100000000000001" customHeight="1" x14ac:dyDescent="0.2">
      <c r="A746" s="27" t="s">
        <v>2366</v>
      </c>
      <c r="B746" s="163"/>
      <c r="C746" s="163"/>
      <c r="D746" s="27" t="s">
        <v>5</v>
      </c>
      <c r="E746" s="163" t="s">
        <v>2367</v>
      </c>
      <c r="F746" s="163"/>
      <c r="G746" s="163"/>
      <c r="H746" s="27"/>
      <c r="I746" s="41" t="s">
        <v>2368</v>
      </c>
      <c r="J746" s="27"/>
    </row>
    <row r="747" spans="1:10" ht="20.100000000000001" customHeight="1" x14ac:dyDescent="0.2">
      <c r="A747" s="163"/>
      <c r="B747" s="163"/>
      <c r="C747" s="163"/>
      <c r="D747" s="27" t="s">
        <v>15</v>
      </c>
      <c r="E747" s="163" t="s">
        <v>2633</v>
      </c>
      <c r="F747" s="163"/>
      <c r="G747" s="163"/>
      <c r="H747" s="163"/>
      <c r="I747" s="98">
        <v>2990.2</v>
      </c>
      <c r="J747" s="27" t="s">
        <v>15</v>
      </c>
    </row>
    <row r="748" spans="1:10" ht="39" customHeight="1" x14ac:dyDescent="0.2">
      <c r="A748" s="32" t="s">
        <v>618</v>
      </c>
      <c r="B748" s="32" t="s">
        <v>619</v>
      </c>
      <c r="C748" s="32" t="s">
        <v>18</v>
      </c>
      <c r="D748" s="32" t="s">
        <v>620</v>
      </c>
      <c r="E748" s="34" t="s">
        <v>29</v>
      </c>
      <c r="F748" s="33">
        <v>142.5</v>
      </c>
      <c r="G748" s="36">
        <v>4.97</v>
      </c>
      <c r="H748" s="36">
        <v>6.4</v>
      </c>
      <c r="I748" s="36">
        <v>912</v>
      </c>
      <c r="J748" s="97">
        <v>7.5660936546752304E-5</v>
      </c>
    </row>
    <row r="749" spans="1:10" ht="20.100000000000001" customHeight="1" x14ac:dyDescent="0.2">
      <c r="A749" s="27" t="s">
        <v>2366</v>
      </c>
      <c r="B749" s="163"/>
      <c r="C749" s="163"/>
      <c r="D749" s="27" t="s">
        <v>5</v>
      </c>
      <c r="E749" s="163" t="s">
        <v>2367</v>
      </c>
      <c r="F749" s="163"/>
      <c r="G749" s="163"/>
      <c r="H749" s="27"/>
      <c r="I749" s="41" t="s">
        <v>2368</v>
      </c>
      <c r="J749" s="27"/>
    </row>
    <row r="750" spans="1:10" ht="20.100000000000001" customHeight="1" x14ac:dyDescent="0.2">
      <c r="A750" s="163"/>
      <c r="B750" s="163"/>
      <c r="C750" s="163"/>
      <c r="D750" s="27" t="s">
        <v>15</v>
      </c>
      <c r="E750" s="163" t="s">
        <v>2634</v>
      </c>
      <c r="F750" s="163"/>
      <c r="G750" s="163"/>
      <c r="H750" s="163"/>
      <c r="I750" s="98">
        <v>142.5</v>
      </c>
      <c r="J750" s="27" t="s">
        <v>15</v>
      </c>
    </row>
    <row r="751" spans="1:10" ht="39" customHeight="1" x14ac:dyDescent="0.2">
      <c r="A751" s="32" t="s">
        <v>621</v>
      </c>
      <c r="B751" s="32" t="s">
        <v>622</v>
      </c>
      <c r="C751" s="32" t="s">
        <v>18</v>
      </c>
      <c r="D751" s="32" t="s">
        <v>623</v>
      </c>
      <c r="E751" s="34" t="s">
        <v>29</v>
      </c>
      <c r="F751" s="33">
        <v>1084</v>
      </c>
      <c r="G751" s="36">
        <v>7.77</v>
      </c>
      <c r="H751" s="36">
        <v>10</v>
      </c>
      <c r="I751" s="36">
        <v>10840</v>
      </c>
      <c r="J751" s="97">
        <v>8.9930323702499453E-4</v>
      </c>
    </row>
    <row r="752" spans="1:10" ht="20.100000000000001" customHeight="1" x14ac:dyDescent="0.2">
      <c r="A752" s="27" t="s">
        <v>2366</v>
      </c>
      <c r="B752" s="163"/>
      <c r="C752" s="163"/>
      <c r="D752" s="27" t="s">
        <v>5</v>
      </c>
      <c r="E752" s="163" t="s">
        <v>2367</v>
      </c>
      <c r="F752" s="163"/>
      <c r="G752" s="163"/>
      <c r="H752" s="27"/>
      <c r="I752" s="41" t="s">
        <v>2368</v>
      </c>
      <c r="J752" s="27"/>
    </row>
    <row r="753" spans="1:10" ht="20.100000000000001" customHeight="1" x14ac:dyDescent="0.2">
      <c r="A753" s="163"/>
      <c r="B753" s="163"/>
      <c r="C753" s="163"/>
      <c r="D753" s="27" t="s">
        <v>15</v>
      </c>
      <c r="E753" s="163" t="s">
        <v>2635</v>
      </c>
      <c r="F753" s="163"/>
      <c r="G753" s="163"/>
      <c r="H753" s="163"/>
      <c r="I753" s="98">
        <v>866.1</v>
      </c>
      <c r="J753" s="27" t="s">
        <v>15</v>
      </c>
    </row>
    <row r="754" spans="1:10" ht="20.100000000000001" customHeight="1" x14ac:dyDescent="0.2">
      <c r="A754" s="163"/>
      <c r="B754" s="163"/>
      <c r="C754" s="163"/>
      <c r="D754" s="27" t="s">
        <v>15</v>
      </c>
      <c r="E754" s="163" t="s">
        <v>2636</v>
      </c>
      <c r="F754" s="163"/>
      <c r="G754" s="163"/>
      <c r="H754" s="163"/>
      <c r="I754" s="98">
        <v>217.9</v>
      </c>
      <c r="J754" s="27" t="s">
        <v>15</v>
      </c>
    </row>
    <row r="755" spans="1:10" ht="39" customHeight="1" x14ac:dyDescent="0.2">
      <c r="A755" s="32" t="s">
        <v>624</v>
      </c>
      <c r="B755" s="32" t="s">
        <v>625</v>
      </c>
      <c r="C755" s="32" t="s">
        <v>18</v>
      </c>
      <c r="D755" s="32" t="s">
        <v>626</v>
      </c>
      <c r="E755" s="34" t="s">
        <v>29</v>
      </c>
      <c r="F755" s="33">
        <v>8.8000000000000007</v>
      </c>
      <c r="G755" s="36">
        <v>19.7</v>
      </c>
      <c r="H755" s="36">
        <v>25.37</v>
      </c>
      <c r="I755" s="36">
        <v>223.25</v>
      </c>
      <c r="J755" s="97">
        <v>1.8521166758840411E-5</v>
      </c>
    </row>
    <row r="756" spans="1:10" ht="20.100000000000001" customHeight="1" x14ac:dyDescent="0.2">
      <c r="A756" s="27" t="s">
        <v>2366</v>
      </c>
      <c r="B756" s="163"/>
      <c r="C756" s="163"/>
      <c r="D756" s="27" t="s">
        <v>5</v>
      </c>
      <c r="E756" s="163" t="s">
        <v>2367</v>
      </c>
      <c r="F756" s="163"/>
      <c r="G756" s="163"/>
      <c r="H756" s="27"/>
      <c r="I756" s="41" t="s">
        <v>2368</v>
      </c>
      <c r="J756" s="27"/>
    </row>
    <row r="757" spans="1:10" ht="20.100000000000001" customHeight="1" x14ac:dyDescent="0.2">
      <c r="A757" s="163"/>
      <c r="B757" s="163"/>
      <c r="C757" s="163"/>
      <c r="D757" s="27" t="s">
        <v>15</v>
      </c>
      <c r="E757" s="163" t="s">
        <v>2637</v>
      </c>
      <c r="F757" s="163"/>
      <c r="G757" s="163"/>
      <c r="H757" s="163"/>
      <c r="I757" s="98">
        <v>8.8000000000000007</v>
      </c>
      <c r="J757" s="27" t="s">
        <v>15</v>
      </c>
    </row>
    <row r="758" spans="1:10" ht="39" customHeight="1" x14ac:dyDescent="0.2">
      <c r="A758" s="32" t="s">
        <v>627</v>
      </c>
      <c r="B758" s="32" t="s">
        <v>628</v>
      </c>
      <c r="C758" s="32" t="s">
        <v>18</v>
      </c>
      <c r="D758" s="32" t="s">
        <v>629</v>
      </c>
      <c r="E758" s="34" t="s">
        <v>29</v>
      </c>
      <c r="F758" s="33">
        <v>3.6</v>
      </c>
      <c r="G758" s="36">
        <v>10.91</v>
      </c>
      <c r="H758" s="36">
        <v>14.05</v>
      </c>
      <c r="I758" s="36">
        <v>50.58</v>
      </c>
      <c r="J758" s="97">
        <v>4.196195362428434E-6</v>
      </c>
    </row>
    <row r="759" spans="1:10" ht="20.100000000000001" customHeight="1" x14ac:dyDescent="0.2">
      <c r="A759" s="27" t="s">
        <v>2366</v>
      </c>
      <c r="B759" s="163"/>
      <c r="C759" s="163"/>
      <c r="D759" s="27" t="s">
        <v>5</v>
      </c>
      <c r="E759" s="163" t="s">
        <v>2367</v>
      </c>
      <c r="F759" s="163"/>
      <c r="G759" s="163"/>
      <c r="H759" s="27"/>
      <c r="I759" s="41" t="s">
        <v>2368</v>
      </c>
      <c r="J759" s="27"/>
    </row>
    <row r="760" spans="1:10" ht="20.100000000000001" customHeight="1" x14ac:dyDescent="0.2">
      <c r="A760" s="163"/>
      <c r="B760" s="163"/>
      <c r="C760" s="163"/>
      <c r="D760" s="27" t="s">
        <v>15</v>
      </c>
      <c r="E760" s="163" t="s">
        <v>2638</v>
      </c>
      <c r="F760" s="163"/>
      <c r="G760" s="163"/>
      <c r="H760" s="163"/>
      <c r="I760" s="98">
        <v>3.6</v>
      </c>
      <c r="J760" s="27" t="s">
        <v>15</v>
      </c>
    </row>
    <row r="761" spans="1:10" ht="26.1" customHeight="1" x14ac:dyDescent="0.2">
      <c r="A761" s="32" t="s">
        <v>630</v>
      </c>
      <c r="B761" s="32" t="s">
        <v>631</v>
      </c>
      <c r="C761" s="32" t="s">
        <v>23</v>
      </c>
      <c r="D761" s="32" t="s">
        <v>632</v>
      </c>
      <c r="E761" s="34" t="s">
        <v>633</v>
      </c>
      <c r="F761" s="33">
        <v>10.6</v>
      </c>
      <c r="G761" s="36">
        <v>27.04</v>
      </c>
      <c r="H761" s="36">
        <v>34.83</v>
      </c>
      <c r="I761" s="36">
        <v>369.19</v>
      </c>
      <c r="J761" s="97">
        <v>3.0628575837385403E-5</v>
      </c>
    </row>
    <row r="762" spans="1:10" ht="20.100000000000001" customHeight="1" x14ac:dyDescent="0.2">
      <c r="A762" s="27" t="s">
        <v>2366</v>
      </c>
      <c r="B762" s="163"/>
      <c r="C762" s="163"/>
      <c r="D762" s="27" t="s">
        <v>5</v>
      </c>
      <c r="E762" s="163" t="s">
        <v>2367</v>
      </c>
      <c r="F762" s="163"/>
      <c r="G762" s="163"/>
      <c r="H762" s="27"/>
      <c r="I762" s="41" t="s">
        <v>2368</v>
      </c>
      <c r="J762" s="27"/>
    </row>
    <row r="763" spans="1:10" ht="20.100000000000001" customHeight="1" x14ac:dyDescent="0.2">
      <c r="A763" s="163"/>
      <c r="B763" s="163"/>
      <c r="C763" s="163"/>
      <c r="D763" s="27" t="s">
        <v>15</v>
      </c>
      <c r="E763" s="163" t="s">
        <v>1613</v>
      </c>
      <c r="F763" s="163"/>
      <c r="G763" s="163"/>
      <c r="H763" s="163"/>
      <c r="I763" s="98">
        <v>10.6</v>
      </c>
      <c r="J763" s="27" t="s">
        <v>15</v>
      </c>
    </row>
    <row r="764" spans="1:10" ht="24" customHeight="1" x14ac:dyDescent="0.2">
      <c r="A764" s="92" t="s">
        <v>634</v>
      </c>
      <c r="B764" s="92" t="s">
        <v>13</v>
      </c>
      <c r="C764" s="92"/>
      <c r="D764" s="92" t="s">
        <v>635</v>
      </c>
      <c r="E764" s="93"/>
      <c r="F764" s="94">
        <v>1</v>
      </c>
      <c r="G764" s="94" t="s">
        <v>15</v>
      </c>
      <c r="H764" s="95">
        <v>2331.8000000000002</v>
      </c>
      <c r="I764" s="95">
        <v>2331.8000000000002</v>
      </c>
      <c r="J764" s="96">
        <v>1.9344974982425114E-4</v>
      </c>
    </row>
    <row r="765" spans="1:10" ht="26.1" customHeight="1" x14ac:dyDescent="0.2">
      <c r="A765" s="32" t="s">
        <v>636</v>
      </c>
      <c r="B765" s="32" t="s">
        <v>637</v>
      </c>
      <c r="C765" s="32" t="s">
        <v>18</v>
      </c>
      <c r="D765" s="32" t="s">
        <v>638</v>
      </c>
      <c r="E765" s="34" t="s">
        <v>25</v>
      </c>
      <c r="F765" s="33">
        <v>19</v>
      </c>
      <c r="G765" s="36">
        <v>13.47</v>
      </c>
      <c r="H765" s="36">
        <v>17.350000000000001</v>
      </c>
      <c r="I765" s="36">
        <v>329.65</v>
      </c>
      <c r="J765" s="97">
        <v>2.7348276022628178E-5</v>
      </c>
    </row>
    <row r="766" spans="1:10" ht="20.100000000000001" customHeight="1" x14ac:dyDescent="0.2">
      <c r="A766" s="27" t="s">
        <v>2366</v>
      </c>
      <c r="B766" s="163"/>
      <c r="C766" s="163"/>
      <c r="D766" s="27" t="s">
        <v>5</v>
      </c>
      <c r="E766" s="163" t="s">
        <v>2367</v>
      </c>
      <c r="F766" s="163"/>
      <c r="G766" s="163"/>
      <c r="H766" s="27"/>
      <c r="I766" s="41" t="s">
        <v>2368</v>
      </c>
      <c r="J766" s="27"/>
    </row>
    <row r="767" spans="1:10" ht="20.100000000000001" customHeight="1" x14ac:dyDescent="0.2">
      <c r="A767" s="163"/>
      <c r="B767" s="163"/>
      <c r="C767" s="163"/>
      <c r="D767" s="27" t="s">
        <v>15</v>
      </c>
      <c r="E767" s="163">
        <v>19</v>
      </c>
      <c r="F767" s="163"/>
      <c r="G767" s="163"/>
      <c r="H767" s="163"/>
      <c r="I767" s="98">
        <v>19</v>
      </c>
      <c r="J767" s="27" t="s">
        <v>15</v>
      </c>
    </row>
    <row r="768" spans="1:10" ht="26.1" customHeight="1" x14ac:dyDescent="0.2">
      <c r="A768" s="32" t="s">
        <v>639</v>
      </c>
      <c r="B768" s="32" t="s">
        <v>640</v>
      </c>
      <c r="C768" s="32" t="s">
        <v>18</v>
      </c>
      <c r="D768" s="32" t="s">
        <v>641</v>
      </c>
      <c r="E768" s="34" t="s">
        <v>25</v>
      </c>
      <c r="F768" s="33">
        <v>1</v>
      </c>
      <c r="G768" s="36">
        <v>16.739999999999998</v>
      </c>
      <c r="H768" s="36">
        <v>21.56</v>
      </c>
      <c r="I768" s="36">
        <v>21.56</v>
      </c>
      <c r="J768" s="97">
        <v>1.7886510876622585E-6</v>
      </c>
    </row>
    <row r="769" spans="1:10" ht="20.100000000000001" customHeight="1" x14ac:dyDescent="0.2">
      <c r="A769" s="27" t="s">
        <v>2366</v>
      </c>
      <c r="B769" s="163"/>
      <c r="C769" s="163"/>
      <c r="D769" s="27" t="s">
        <v>5</v>
      </c>
      <c r="E769" s="163" t="s">
        <v>2367</v>
      </c>
      <c r="F769" s="163"/>
      <c r="G769" s="163"/>
      <c r="H769" s="27"/>
      <c r="I769" s="41" t="s">
        <v>2368</v>
      </c>
      <c r="J769" s="27"/>
    </row>
    <row r="770" spans="1:10" ht="20.100000000000001" customHeight="1" x14ac:dyDescent="0.2">
      <c r="A770" s="163"/>
      <c r="B770" s="163"/>
      <c r="C770" s="163"/>
      <c r="D770" s="27" t="s">
        <v>15</v>
      </c>
      <c r="E770" s="163">
        <v>1</v>
      </c>
      <c r="F770" s="163"/>
      <c r="G770" s="163"/>
      <c r="H770" s="163"/>
      <c r="I770" s="98">
        <v>1</v>
      </c>
      <c r="J770" s="27" t="s">
        <v>15</v>
      </c>
    </row>
    <row r="771" spans="1:10" ht="26.1" customHeight="1" x14ac:dyDescent="0.2">
      <c r="A771" s="32" t="s">
        <v>642</v>
      </c>
      <c r="B771" s="32" t="s">
        <v>643</v>
      </c>
      <c r="C771" s="32" t="s">
        <v>23</v>
      </c>
      <c r="D771" s="32" t="s">
        <v>644</v>
      </c>
      <c r="E771" s="34" t="s">
        <v>25</v>
      </c>
      <c r="F771" s="33">
        <v>7</v>
      </c>
      <c r="G771" s="36">
        <v>193.66</v>
      </c>
      <c r="H771" s="36">
        <v>249.47</v>
      </c>
      <c r="I771" s="36">
        <v>1746.29</v>
      </c>
      <c r="J771" s="97">
        <v>1.4487493079191676E-4</v>
      </c>
    </row>
    <row r="772" spans="1:10" ht="20.100000000000001" customHeight="1" x14ac:dyDescent="0.2">
      <c r="A772" s="27" t="s">
        <v>2366</v>
      </c>
      <c r="B772" s="163"/>
      <c r="C772" s="163"/>
      <c r="D772" s="27" t="s">
        <v>5</v>
      </c>
      <c r="E772" s="163" t="s">
        <v>2367</v>
      </c>
      <c r="F772" s="163"/>
      <c r="G772" s="163"/>
      <c r="H772" s="27"/>
      <c r="I772" s="41" t="s">
        <v>2368</v>
      </c>
      <c r="J772" s="27"/>
    </row>
    <row r="773" spans="1:10" ht="20.100000000000001" customHeight="1" x14ac:dyDescent="0.2">
      <c r="A773" s="163"/>
      <c r="B773" s="163"/>
      <c r="C773" s="163"/>
      <c r="D773" s="27" t="s">
        <v>15</v>
      </c>
      <c r="E773" s="163">
        <v>7</v>
      </c>
      <c r="F773" s="163"/>
      <c r="G773" s="163"/>
      <c r="H773" s="163"/>
      <c r="I773" s="98">
        <v>7</v>
      </c>
      <c r="J773" s="27" t="s">
        <v>15</v>
      </c>
    </row>
    <row r="774" spans="1:10" ht="26.1" customHeight="1" x14ac:dyDescent="0.2">
      <c r="A774" s="32" t="s">
        <v>645</v>
      </c>
      <c r="B774" s="32" t="s">
        <v>646</v>
      </c>
      <c r="C774" s="32" t="s">
        <v>18</v>
      </c>
      <c r="D774" s="32" t="s">
        <v>647</v>
      </c>
      <c r="E774" s="34" t="s">
        <v>25</v>
      </c>
      <c r="F774" s="33">
        <v>1</v>
      </c>
      <c r="G774" s="36">
        <v>99.07</v>
      </c>
      <c r="H774" s="36">
        <v>127.62</v>
      </c>
      <c r="I774" s="36">
        <v>127.62</v>
      </c>
      <c r="J774" s="97">
        <v>1.0587553423351458E-5</v>
      </c>
    </row>
    <row r="775" spans="1:10" ht="20.100000000000001" customHeight="1" x14ac:dyDescent="0.2">
      <c r="A775" s="27" t="s">
        <v>2366</v>
      </c>
      <c r="B775" s="163"/>
      <c r="C775" s="163"/>
      <c r="D775" s="27" t="s">
        <v>5</v>
      </c>
      <c r="E775" s="163" t="s">
        <v>2367</v>
      </c>
      <c r="F775" s="163"/>
      <c r="G775" s="163"/>
      <c r="H775" s="27"/>
      <c r="I775" s="41" t="s">
        <v>2368</v>
      </c>
      <c r="J775" s="27"/>
    </row>
    <row r="776" spans="1:10" ht="20.100000000000001" customHeight="1" x14ac:dyDescent="0.2">
      <c r="A776" s="163"/>
      <c r="B776" s="163"/>
      <c r="C776" s="163"/>
      <c r="D776" s="27" t="s">
        <v>15</v>
      </c>
      <c r="E776" s="163">
        <v>1</v>
      </c>
      <c r="F776" s="163"/>
      <c r="G776" s="163"/>
      <c r="H776" s="163"/>
      <c r="I776" s="98">
        <v>1</v>
      </c>
      <c r="J776" s="27" t="s">
        <v>15</v>
      </c>
    </row>
    <row r="777" spans="1:10" ht="26.1" customHeight="1" x14ac:dyDescent="0.2">
      <c r="A777" s="32" t="s">
        <v>648</v>
      </c>
      <c r="B777" s="32" t="s">
        <v>649</v>
      </c>
      <c r="C777" s="32" t="s">
        <v>18</v>
      </c>
      <c r="D777" s="32" t="s">
        <v>650</v>
      </c>
      <c r="E777" s="34" t="s">
        <v>25</v>
      </c>
      <c r="F777" s="33">
        <v>1</v>
      </c>
      <c r="G777" s="36">
        <v>82.82</v>
      </c>
      <c r="H777" s="36">
        <v>106.68</v>
      </c>
      <c r="I777" s="36">
        <v>106.68</v>
      </c>
      <c r="J777" s="97">
        <v>8.8503384986924735E-6</v>
      </c>
    </row>
    <row r="778" spans="1:10" ht="20.100000000000001" customHeight="1" x14ac:dyDescent="0.2">
      <c r="A778" s="27" t="s">
        <v>2366</v>
      </c>
      <c r="B778" s="163"/>
      <c r="C778" s="163"/>
      <c r="D778" s="27" t="s">
        <v>5</v>
      </c>
      <c r="E778" s="163" t="s">
        <v>2367</v>
      </c>
      <c r="F778" s="163"/>
      <c r="G778" s="163"/>
      <c r="H778" s="27"/>
      <c r="I778" s="41" t="s">
        <v>2368</v>
      </c>
      <c r="J778" s="27"/>
    </row>
    <row r="779" spans="1:10" ht="20.100000000000001" customHeight="1" x14ac:dyDescent="0.2">
      <c r="A779" s="163"/>
      <c r="B779" s="163"/>
      <c r="C779" s="163"/>
      <c r="D779" s="27" t="s">
        <v>15</v>
      </c>
      <c r="E779" s="163">
        <v>1</v>
      </c>
      <c r="F779" s="163"/>
      <c r="G779" s="163"/>
      <c r="H779" s="163"/>
      <c r="I779" s="98">
        <v>1</v>
      </c>
      <c r="J779" s="27" t="s">
        <v>15</v>
      </c>
    </row>
    <row r="780" spans="1:10" ht="24" customHeight="1" x14ac:dyDescent="0.2">
      <c r="A780" s="92" t="s">
        <v>651</v>
      </c>
      <c r="B780" s="92" t="s">
        <v>13</v>
      </c>
      <c r="C780" s="92"/>
      <c r="D780" s="92" t="s">
        <v>652</v>
      </c>
      <c r="E780" s="93"/>
      <c r="F780" s="94">
        <v>1</v>
      </c>
      <c r="G780" s="94" t="s">
        <v>15</v>
      </c>
      <c r="H780" s="95">
        <v>1952.72</v>
      </c>
      <c r="I780" s="95">
        <v>1952.72</v>
      </c>
      <c r="J780" s="96">
        <v>1.6200068422541028E-4</v>
      </c>
    </row>
    <row r="781" spans="1:10" ht="39" customHeight="1" x14ac:dyDescent="0.2">
      <c r="A781" s="32" t="s">
        <v>653</v>
      </c>
      <c r="B781" s="32" t="s">
        <v>654</v>
      </c>
      <c r="C781" s="32" t="s">
        <v>18</v>
      </c>
      <c r="D781" s="32" t="s">
        <v>655</v>
      </c>
      <c r="E781" s="34" t="s">
        <v>25</v>
      </c>
      <c r="F781" s="33">
        <v>4</v>
      </c>
      <c r="G781" s="36">
        <v>65.44</v>
      </c>
      <c r="H781" s="36">
        <v>84.29</v>
      </c>
      <c r="I781" s="36">
        <v>337.16</v>
      </c>
      <c r="J781" s="97">
        <v>2.7971317287393648E-5</v>
      </c>
    </row>
    <row r="782" spans="1:10" ht="20.100000000000001" customHeight="1" x14ac:dyDescent="0.2">
      <c r="A782" s="27" t="s">
        <v>2366</v>
      </c>
      <c r="B782" s="163"/>
      <c r="C782" s="163"/>
      <c r="D782" s="27" t="s">
        <v>5</v>
      </c>
      <c r="E782" s="163" t="s">
        <v>2367</v>
      </c>
      <c r="F782" s="163"/>
      <c r="G782" s="163"/>
      <c r="H782" s="27"/>
      <c r="I782" s="41" t="s">
        <v>2368</v>
      </c>
      <c r="J782" s="27"/>
    </row>
    <row r="783" spans="1:10" ht="20.100000000000001" customHeight="1" x14ac:dyDescent="0.2">
      <c r="A783" s="163"/>
      <c r="B783" s="163"/>
      <c r="C783" s="163"/>
      <c r="D783" s="27" t="s">
        <v>15</v>
      </c>
      <c r="E783" s="163">
        <v>4</v>
      </c>
      <c r="F783" s="163"/>
      <c r="G783" s="163"/>
      <c r="H783" s="163"/>
      <c r="I783" s="98">
        <v>4</v>
      </c>
      <c r="J783" s="27" t="s">
        <v>15</v>
      </c>
    </row>
    <row r="784" spans="1:10" ht="39" customHeight="1" x14ac:dyDescent="0.2">
      <c r="A784" s="32" t="s">
        <v>656</v>
      </c>
      <c r="B784" s="32" t="s">
        <v>657</v>
      </c>
      <c r="C784" s="32" t="s">
        <v>18</v>
      </c>
      <c r="D784" s="32" t="s">
        <v>658</v>
      </c>
      <c r="E784" s="34" t="s">
        <v>25</v>
      </c>
      <c r="F784" s="33">
        <v>7</v>
      </c>
      <c r="G784" s="36">
        <v>31</v>
      </c>
      <c r="H784" s="36">
        <v>39.93</v>
      </c>
      <c r="I784" s="36">
        <v>279.51</v>
      </c>
      <c r="J784" s="97">
        <v>2.3188583743621423E-5</v>
      </c>
    </row>
    <row r="785" spans="1:10" ht="20.100000000000001" customHeight="1" x14ac:dyDescent="0.2">
      <c r="A785" s="27" t="s">
        <v>2366</v>
      </c>
      <c r="B785" s="163"/>
      <c r="C785" s="163"/>
      <c r="D785" s="27" t="s">
        <v>5</v>
      </c>
      <c r="E785" s="163" t="s">
        <v>2367</v>
      </c>
      <c r="F785" s="163"/>
      <c r="G785" s="163"/>
      <c r="H785" s="27"/>
      <c r="I785" s="41" t="s">
        <v>2368</v>
      </c>
      <c r="J785" s="27"/>
    </row>
    <row r="786" spans="1:10" ht="20.100000000000001" customHeight="1" x14ac:dyDescent="0.2">
      <c r="A786" s="163"/>
      <c r="B786" s="163"/>
      <c r="C786" s="163"/>
      <c r="D786" s="27" t="s">
        <v>15</v>
      </c>
      <c r="E786" s="163">
        <v>7</v>
      </c>
      <c r="F786" s="163"/>
      <c r="G786" s="163"/>
      <c r="H786" s="163"/>
      <c r="I786" s="98">
        <v>7</v>
      </c>
      <c r="J786" s="27" t="s">
        <v>15</v>
      </c>
    </row>
    <row r="787" spans="1:10" ht="39" customHeight="1" x14ac:dyDescent="0.2">
      <c r="A787" s="32" t="s">
        <v>659</v>
      </c>
      <c r="B787" s="32" t="s">
        <v>660</v>
      </c>
      <c r="C787" s="32" t="s">
        <v>18</v>
      </c>
      <c r="D787" s="32" t="s">
        <v>661</v>
      </c>
      <c r="E787" s="34" t="s">
        <v>25</v>
      </c>
      <c r="F787" s="33">
        <v>4</v>
      </c>
      <c r="G787" s="36">
        <v>35.1</v>
      </c>
      <c r="H787" s="36">
        <v>45.21</v>
      </c>
      <c r="I787" s="36">
        <v>180.84</v>
      </c>
      <c r="J787" s="97">
        <v>1.5002767286309965E-5</v>
      </c>
    </row>
    <row r="788" spans="1:10" ht="20.100000000000001" customHeight="1" x14ac:dyDescent="0.2">
      <c r="A788" s="27" t="s">
        <v>2366</v>
      </c>
      <c r="B788" s="163"/>
      <c r="C788" s="163"/>
      <c r="D788" s="27" t="s">
        <v>5</v>
      </c>
      <c r="E788" s="163" t="s">
        <v>2367</v>
      </c>
      <c r="F788" s="163"/>
      <c r="G788" s="163"/>
      <c r="H788" s="27"/>
      <c r="I788" s="41" t="s">
        <v>2368</v>
      </c>
      <c r="J788" s="27"/>
    </row>
    <row r="789" spans="1:10" ht="20.100000000000001" customHeight="1" x14ac:dyDescent="0.2">
      <c r="A789" s="163"/>
      <c r="B789" s="163"/>
      <c r="C789" s="163"/>
      <c r="D789" s="27" t="s">
        <v>15</v>
      </c>
      <c r="E789" s="163">
        <v>4</v>
      </c>
      <c r="F789" s="163"/>
      <c r="G789" s="163"/>
      <c r="H789" s="163"/>
      <c r="I789" s="98">
        <v>4</v>
      </c>
      <c r="J789" s="27" t="s">
        <v>15</v>
      </c>
    </row>
    <row r="790" spans="1:10" ht="39" customHeight="1" x14ac:dyDescent="0.2">
      <c r="A790" s="32" t="s">
        <v>662</v>
      </c>
      <c r="B790" s="32" t="s">
        <v>663</v>
      </c>
      <c r="C790" s="32" t="s">
        <v>18</v>
      </c>
      <c r="D790" s="32" t="s">
        <v>664</v>
      </c>
      <c r="E790" s="34" t="s">
        <v>25</v>
      </c>
      <c r="F790" s="33">
        <v>3</v>
      </c>
      <c r="G790" s="36">
        <v>53.98</v>
      </c>
      <c r="H790" s="36">
        <v>69.53</v>
      </c>
      <c r="I790" s="36">
        <v>208.59</v>
      </c>
      <c r="J790" s="97">
        <v>1.7304950388472658E-5</v>
      </c>
    </row>
    <row r="791" spans="1:10" ht="20.100000000000001" customHeight="1" x14ac:dyDescent="0.2">
      <c r="A791" s="27" t="s">
        <v>2366</v>
      </c>
      <c r="B791" s="163"/>
      <c r="C791" s="163"/>
      <c r="D791" s="27" t="s">
        <v>5</v>
      </c>
      <c r="E791" s="163" t="s">
        <v>2367</v>
      </c>
      <c r="F791" s="163"/>
      <c r="G791" s="163"/>
      <c r="H791" s="27"/>
      <c r="I791" s="41" t="s">
        <v>2368</v>
      </c>
      <c r="J791" s="27"/>
    </row>
    <row r="792" spans="1:10" ht="20.100000000000001" customHeight="1" x14ac:dyDescent="0.2">
      <c r="A792" s="163"/>
      <c r="B792" s="163"/>
      <c r="C792" s="163"/>
      <c r="D792" s="27" t="s">
        <v>15</v>
      </c>
      <c r="E792" s="163">
        <v>3</v>
      </c>
      <c r="F792" s="163"/>
      <c r="G792" s="163"/>
      <c r="H792" s="163"/>
      <c r="I792" s="98">
        <v>3</v>
      </c>
      <c r="J792" s="27" t="s">
        <v>15</v>
      </c>
    </row>
    <row r="793" spans="1:10" ht="39" customHeight="1" x14ac:dyDescent="0.2">
      <c r="A793" s="32" t="s">
        <v>665</v>
      </c>
      <c r="B793" s="32" t="s">
        <v>666</v>
      </c>
      <c r="C793" s="32" t="s">
        <v>18</v>
      </c>
      <c r="D793" s="32" t="s">
        <v>667</v>
      </c>
      <c r="E793" s="34" t="s">
        <v>25</v>
      </c>
      <c r="F793" s="33">
        <v>18</v>
      </c>
      <c r="G793" s="36">
        <v>40.83</v>
      </c>
      <c r="H793" s="36">
        <v>52.59</v>
      </c>
      <c r="I793" s="36">
        <v>946.62</v>
      </c>
      <c r="J793" s="97">
        <v>7.8533065519612578E-5</v>
      </c>
    </row>
    <row r="794" spans="1:10" ht="20.100000000000001" customHeight="1" x14ac:dyDescent="0.2">
      <c r="A794" s="27" t="s">
        <v>2366</v>
      </c>
      <c r="B794" s="163"/>
      <c r="C794" s="163"/>
      <c r="D794" s="27" t="s">
        <v>5</v>
      </c>
      <c r="E794" s="163" t="s">
        <v>2367</v>
      </c>
      <c r="F794" s="163"/>
      <c r="G794" s="163"/>
      <c r="H794" s="27"/>
      <c r="I794" s="41" t="s">
        <v>2368</v>
      </c>
      <c r="J794" s="27"/>
    </row>
    <row r="795" spans="1:10" ht="20.100000000000001" customHeight="1" x14ac:dyDescent="0.2">
      <c r="A795" s="163"/>
      <c r="B795" s="163"/>
      <c r="C795" s="163"/>
      <c r="D795" s="27" t="s">
        <v>15</v>
      </c>
      <c r="E795" s="163" t="s">
        <v>2639</v>
      </c>
      <c r="F795" s="163"/>
      <c r="G795" s="163"/>
      <c r="H795" s="163"/>
      <c r="I795" s="98">
        <v>18</v>
      </c>
      <c r="J795" s="27" t="s">
        <v>15</v>
      </c>
    </row>
    <row r="796" spans="1:10" ht="24" customHeight="1" x14ac:dyDescent="0.2">
      <c r="A796" s="92" t="s">
        <v>668</v>
      </c>
      <c r="B796" s="92" t="s">
        <v>13</v>
      </c>
      <c r="C796" s="92"/>
      <c r="D796" s="92" t="s">
        <v>669</v>
      </c>
      <c r="E796" s="93"/>
      <c r="F796" s="94">
        <v>1</v>
      </c>
      <c r="G796" s="94" t="s">
        <v>15</v>
      </c>
      <c r="H796" s="95">
        <v>18498.689999999999</v>
      </c>
      <c r="I796" s="95">
        <v>18498.689999999999</v>
      </c>
      <c r="J796" s="96">
        <v>1.5346800551403964E-3</v>
      </c>
    </row>
    <row r="797" spans="1:10" ht="39" customHeight="1" x14ac:dyDescent="0.2">
      <c r="A797" s="32" t="s">
        <v>670</v>
      </c>
      <c r="B797" s="32" t="s">
        <v>671</v>
      </c>
      <c r="C797" s="32" t="s">
        <v>18</v>
      </c>
      <c r="D797" s="32" t="s">
        <v>672</v>
      </c>
      <c r="E797" s="34" t="s">
        <v>29</v>
      </c>
      <c r="F797" s="33">
        <v>515.5</v>
      </c>
      <c r="G797" s="36">
        <v>14.24</v>
      </c>
      <c r="H797" s="36">
        <v>18.34</v>
      </c>
      <c r="I797" s="36">
        <v>9454.27</v>
      </c>
      <c r="J797" s="97">
        <v>7.8434092386607892E-4</v>
      </c>
    </row>
    <row r="798" spans="1:10" ht="20.100000000000001" customHeight="1" x14ac:dyDescent="0.2">
      <c r="A798" s="27" t="s">
        <v>2366</v>
      </c>
      <c r="B798" s="163"/>
      <c r="C798" s="163"/>
      <c r="D798" s="27" t="s">
        <v>5</v>
      </c>
      <c r="E798" s="163" t="s">
        <v>2367</v>
      </c>
      <c r="F798" s="163"/>
      <c r="G798" s="163"/>
      <c r="H798" s="27"/>
      <c r="I798" s="41" t="s">
        <v>2368</v>
      </c>
      <c r="J798" s="27"/>
    </row>
    <row r="799" spans="1:10" ht="20.100000000000001" customHeight="1" x14ac:dyDescent="0.2">
      <c r="A799" s="163"/>
      <c r="B799" s="163"/>
      <c r="C799" s="163"/>
      <c r="D799" s="27" t="s">
        <v>15</v>
      </c>
      <c r="E799" s="163" t="s">
        <v>1590</v>
      </c>
      <c r="F799" s="163"/>
      <c r="G799" s="163"/>
      <c r="H799" s="163"/>
      <c r="I799" s="98">
        <v>515.5</v>
      </c>
      <c r="J799" s="27" t="s">
        <v>15</v>
      </c>
    </row>
    <row r="800" spans="1:10" ht="51.95" customHeight="1" x14ac:dyDescent="0.2">
      <c r="A800" s="32" t="s">
        <v>673</v>
      </c>
      <c r="B800" s="32" t="s">
        <v>674</v>
      </c>
      <c r="C800" s="32" t="s">
        <v>18</v>
      </c>
      <c r="D800" s="32" t="s">
        <v>675</v>
      </c>
      <c r="E800" s="34" t="s">
        <v>29</v>
      </c>
      <c r="F800" s="33">
        <v>592.29999999999995</v>
      </c>
      <c r="G800" s="36">
        <v>11.86</v>
      </c>
      <c r="H800" s="36">
        <v>15.27</v>
      </c>
      <c r="I800" s="36">
        <v>9044.42</v>
      </c>
      <c r="J800" s="97">
        <v>7.5033913127431741E-4</v>
      </c>
    </row>
    <row r="801" spans="1:10" ht="20.100000000000001" customHeight="1" x14ac:dyDescent="0.2">
      <c r="A801" s="27" t="s">
        <v>2366</v>
      </c>
      <c r="B801" s="163"/>
      <c r="C801" s="163"/>
      <c r="D801" s="27" t="s">
        <v>5</v>
      </c>
      <c r="E801" s="163" t="s">
        <v>2367</v>
      </c>
      <c r="F801" s="163"/>
      <c r="G801" s="163"/>
      <c r="H801" s="27"/>
      <c r="I801" s="41" t="s">
        <v>2368</v>
      </c>
      <c r="J801" s="27"/>
    </row>
    <row r="802" spans="1:10" ht="20.100000000000001" customHeight="1" x14ac:dyDescent="0.2">
      <c r="A802" s="163"/>
      <c r="B802" s="163"/>
      <c r="C802" s="163"/>
      <c r="D802" s="27" t="s">
        <v>15</v>
      </c>
      <c r="E802" s="163" t="s">
        <v>2640</v>
      </c>
      <c r="F802" s="163"/>
      <c r="G802" s="163"/>
      <c r="H802" s="163"/>
      <c r="I802" s="98">
        <v>592.29999999999995</v>
      </c>
      <c r="J802" s="27" t="s">
        <v>15</v>
      </c>
    </row>
    <row r="803" spans="1:10" ht="24" customHeight="1" x14ac:dyDescent="0.2">
      <c r="A803" s="92" t="s">
        <v>676</v>
      </c>
      <c r="B803" s="92" t="s">
        <v>13</v>
      </c>
      <c r="C803" s="92"/>
      <c r="D803" s="92" t="s">
        <v>677</v>
      </c>
      <c r="E803" s="93"/>
      <c r="F803" s="94">
        <v>1</v>
      </c>
      <c r="G803" s="94" t="s">
        <v>15</v>
      </c>
      <c r="H803" s="95">
        <v>11058.82</v>
      </c>
      <c r="I803" s="95">
        <v>11058.82</v>
      </c>
      <c r="J803" s="96">
        <v>9.1745688410302124E-4</v>
      </c>
    </row>
    <row r="804" spans="1:10" ht="26.1" customHeight="1" x14ac:dyDescent="0.2">
      <c r="A804" s="32" t="s">
        <v>678</v>
      </c>
      <c r="B804" s="32" t="s">
        <v>679</v>
      </c>
      <c r="C804" s="32" t="s">
        <v>23</v>
      </c>
      <c r="D804" s="32" t="s">
        <v>680</v>
      </c>
      <c r="E804" s="34" t="s">
        <v>61</v>
      </c>
      <c r="F804" s="33">
        <v>15</v>
      </c>
      <c r="G804" s="36">
        <v>74.69</v>
      </c>
      <c r="H804" s="36">
        <v>96.21</v>
      </c>
      <c r="I804" s="36">
        <v>1443.15</v>
      </c>
      <c r="J804" s="97">
        <v>1.1972596554544473E-4</v>
      </c>
    </row>
    <row r="805" spans="1:10" ht="20.100000000000001" customHeight="1" x14ac:dyDescent="0.2">
      <c r="A805" s="27" t="s">
        <v>2366</v>
      </c>
      <c r="B805" s="163"/>
      <c r="C805" s="163"/>
      <c r="D805" s="27" t="s">
        <v>5</v>
      </c>
      <c r="E805" s="163" t="s">
        <v>2367</v>
      </c>
      <c r="F805" s="163"/>
      <c r="G805" s="163"/>
      <c r="H805" s="27"/>
      <c r="I805" s="41" t="s">
        <v>2368</v>
      </c>
      <c r="J805" s="27"/>
    </row>
    <row r="806" spans="1:10" ht="20.100000000000001" customHeight="1" x14ac:dyDescent="0.2">
      <c r="A806" s="163"/>
      <c r="B806" s="163"/>
      <c r="C806" s="163"/>
      <c r="D806" s="27" t="s">
        <v>15</v>
      </c>
      <c r="E806" s="163">
        <v>15</v>
      </c>
      <c r="F806" s="163"/>
      <c r="G806" s="163"/>
      <c r="H806" s="163"/>
      <c r="I806" s="98">
        <v>15</v>
      </c>
      <c r="J806" s="27" t="s">
        <v>15</v>
      </c>
    </row>
    <row r="807" spans="1:10" ht="39" customHeight="1" x14ac:dyDescent="0.2">
      <c r="A807" s="32" t="s">
        <v>681</v>
      </c>
      <c r="B807" s="32" t="s">
        <v>682</v>
      </c>
      <c r="C807" s="32" t="s">
        <v>18</v>
      </c>
      <c r="D807" s="32" t="s">
        <v>683</v>
      </c>
      <c r="E807" s="34" t="s">
        <v>25</v>
      </c>
      <c r="F807" s="33">
        <v>29</v>
      </c>
      <c r="G807" s="36">
        <v>157.32</v>
      </c>
      <c r="H807" s="36">
        <v>202.65</v>
      </c>
      <c r="I807" s="36">
        <v>5876.85</v>
      </c>
      <c r="J807" s="97">
        <v>4.8755260410611987E-4</v>
      </c>
    </row>
    <row r="808" spans="1:10" ht="20.100000000000001" customHeight="1" x14ac:dyDescent="0.2">
      <c r="A808" s="27" t="s">
        <v>2366</v>
      </c>
      <c r="B808" s="163"/>
      <c r="C808" s="163"/>
      <c r="D808" s="27" t="s">
        <v>5</v>
      </c>
      <c r="E808" s="163" t="s">
        <v>2367</v>
      </c>
      <c r="F808" s="163"/>
      <c r="G808" s="163"/>
      <c r="H808" s="27"/>
      <c r="I808" s="41" t="s">
        <v>2368</v>
      </c>
      <c r="J808" s="27"/>
    </row>
    <row r="809" spans="1:10" ht="20.100000000000001" customHeight="1" x14ac:dyDescent="0.2">
      <c r="A809" s="163"/>
      <c r="B809" s="163"/>
      <c r="C809" s="163"/>
      <c r="D809" s="27" t="s">
        <v>15</v>
      </c>
      <c r="E809" s="163">
        <v>29</v>
      </c>
      <c r="F809" s="163"/>
      <c r="G809" s="163"/>
      <c r="H809" s="163"/>
      <c r="I809" s="98">
        <v>29</v>
      </c>
      <c r="J809" s="27" t="s">
        <v>15</v>
      </c>
    </row>
    <row r="810" spans="1:10" ht="26.1" customHeight="1" x14ac:dyDescent="0.2">
      <c r="A810" s="32" t="s">
        <v>684</v>
      </c>
      <c r="B810" s="32" t="s">
        <v>685</v>
      </c>
      <c r="C810" s="32" t="s">
        <v>18</v>
      </c>
      <c r="D810" s="32" t="s">
        <v>686</v>
      </c>
      <c r="E810" s="34" t="s">
        <v>25</v>
      </c>
      <c r="F810" s="33">
        <v>2</v>
      </c>
      <c r="G810" s="36">
        <v>84.17</v>
      </c>
      <c r="H810" s="36">
        <v>108.42</v>
      </c>
      <c r="I810" s="36">
        <v>216.84</v>
      </c>
      <c r="J810" s="97">
        <v>1.7989383202629134E-5</v>
      </c>
    </row>
    <row r="811" spans="1:10" ht="20.100000000000001" customHeight="1" x14ac:dyDescent="0.2">
      <c r="A811" s="27" t="s">
        <v>2366</v>
      </c>
      <c r="B811" s="163"/>
      <c r="C811" s="163"/>
      <c r="D811" s="27" t="s">
        <v>5</v>
      </c>
      <c r="E811" s="163" t="s">
        <v>2367</v>
      </c>
      <c r="F811" s="163"/>
      <c r="G811" s="163"/>
      <c r="H811" s="27"/>
      <c r="I811" s="41" t="s">
        <v>2368</v>
      </c>
      <c r="J811" s="27"/>
    </row>
    <row r="812" spans="1:10" ht="20.100000000000001" customHeight="1" x14ac:dyDescent="0.2">
      <c r="A812" s="163"/>
      <c r="B812" s="163"/>
      <c r="C812" s="163"/>
      <c r="D812" s="27" t="s">
        <v>15</v>
      </c>
      <c r="E812" s="163">
        <v>2</v>
      </c>
      <c r="F812" s="163"/>
      <c r="G812" s="163"/>
      <c r="H812" s="163"/>
      <c r="I812" s="98">
        <v>2</v>
      </c>
      <c r="J812" s="27" t="s">
        <v>15</v>
      </c>
    </row>
    <row r="813" spans="1:10" ht="26.1" customHeight="1" x14ac:dyDescent="0.2">
      <c r="A813" s="32" t="s">
        <v>687</v>
      </c>
      <c r="B813" s="32" t="s">
        <v>688</v>
      </c>
      <c r="C813" s="32" t="s">
        <v>18</v>
      </c>
      <c r="D813" s="32" t="s">
        <v>689</v>
      </c>
      <c r="E813" s="34" t="s">
        <v>25</v>
      </c>
      <c r="F813" s="33">
        <v>2</v>
      </c>
      <c r="G813" s="36">
        <v>45.25</v>
      </c>
      <c r="H813" s="36">
        <v>58.29</v>
      </c>
      <c r="I813" s="36">
        <v>116.58</v>
      </c>
      <c r="J813" s="97">
        <v>9.6716578756802452E-6</v>
      </c>
    </row>
    <row r="814" spans="1:10" ht="20.100000000000001" customHeight="1" x14ac:dyDescent="0.2">
      <c r="A814" s="27" t="s">
        <v>2366</v>
      </c>
      <c r="B814" s="163"/>
      <c r="C814" s="163"/>
      <c r="D814" s="27" t="s">
        <v>5</v>
      </c>
      <c r="E814" s="163" t="s">
        <v>2367</v>
      </c>
      <c r="F814" s="163"/>
      <c r="G814" s="163"/>
      <c r="H814" s="27"/>
      <c r="I814" s="41" t="s">
        <v>2368</v>
      </c>
      <c r="J814" s="27"/>
    </row>
    <row r="815" spans="1:10" ht="20.100000000000001" customHeight="1" x14ac:dyDescent="0.2">
      <c r="A815" s="163"/>
      <c r="B815" s="163"/>
      <c r="C815" s="163"/>
      <c r="D815" s="27" t="s">
        <v>15</v>
      </c>
      <c r="E815" s="163">
        <v>2</v>
      </c>
      <c r="F815" s="163"/>
      <c r="G815" s="163"/>
      <c r="H815" s="163"/>
      <c r="I815" s="98">
        <v>2</v>
      </c>
      <c r="J815" s="27" t="s">
        <v>15</v>
      </c>
    </row>
    <row r="816" spans="1:10" ht="26.1" customHeight="1" x14ac:dyDescent="0.2">
      <c r="A816" s="32" t="s">
        <v>690</v>
      </c>
      <c r="B816" s="32" t="s">
        <v>691</v>
      </c>
      <c r="C816" s="32" t="s">
        <v>18</v>
      </c>
      <c r="D816" s="32" t="s">
        <v>692</v>
      </c>
      <c r="E816" s="34" t="s">
        <v>25</v>
      </c>
      <c r="F816" s="33">
        <v>4</v>
      </c>
      <c r="G816" s="36">
        <v>89.31</v>
      </c>
      <c r="H816" s="36">
        <v>115.04</v>
      </c>
      <c r="I816" s="36">
        <v>460.16</v>
      </c>
      <c r="J816" s="97">
        <v>3.8175588334817482E-5</v>
      </c>
    </row>
    <row r="817" spans="1:10" ht="20.100000000000001" customHeight="1" x14ac:dyDescent="0.2">
      <c r="A817" s="27" t="s">
        <v>2366</v>
      </c>
      <c r="B817" s="163"/>
      <c r="C817" s="163"/>
      <c r="D817" s="27" t="s">
        <v>5</v>
      </c>
      <c r="E817" s="163" t="s">
        <v>2367</v>
      </c>
      <c r="F817" s="163"/>
      <c r="G817" s="163"/>
      <c r="H817" s="27"/>
      <c r="I817" s="41" t="s">
        <v>2368</v>
      </c>
      <c r="J817" s="27"/>
    </row>
    <row r="818" spans="1:10" ht="20.100000000000001" customHeight="1" x14ac:dyDescent="0.2">
      <c r="A818" s="163"/>
      <c r="B818" s="163"/>
      <c r="C818" s="163"/>
      <c r="D818" s="27" t="s">
        <v>15</v>
      </c>
      <c r="E818" s="163">
        <v>4</v>
      </c>
      <c r="F818" s="163"/>
      <c r="G818" s="163"/>
      <c r="H818" s="163"/>
      <c r="I818" s="98">
        <v>4</v>
      </c>
      <c r="J818" s="27" t="s">
        <v>15</v>
      </c>
    </row>
    <row r="819" spans="1:10" ht="26.1" customHeight="1" x14ac:dyDescent="0.2">
      <c r="A819" s="32" t="s">
        <v>693</v>
      </c>
      <c r="B819" s="32" t="s">
        <v>694</v>
      </c>
      <c r="C819" s="32" t="s">
        <v>18</v>
      </c>
      <c r="D819" s="32" t="s">
        <v>695</v>
      </c>
      <c r="E819" s="34" t="s">
        <v>25</v>
      </c>
      <c r="F819" s="33">
        <v>8</v>
      </c>
      <c r="G819" s="36">
        <v>4.12</v>
      </c>
      <c r="H819" s="36">
        <v>5.3</v>
      </c>
      <c r="I819" s="36">
        <v>42.4</v>
      </c>
      <c r="J819" s="97">
        <v>3.5175698569981338E-6</v>
      </c>
    </row>
    <row r="820" spans="1:10" ht="20.100000000000001" customHeight="1" x14ac:dyDescent="0.2">
      <c r="A820" s="27" t="s">
        <v>2366</v>
      </c>
      <c r="B820" s="163"/>
      <c r="C820" s="163"/>
      <c r="D820" s="27" t="s">
        <v>5</v>
      </c>
      <c r="E820" s="163" t="s">
        <v>2367</v>
      </c>
      <c r="F820" s="163"/>
      <c r="G820" s="163"/>
      <c r="H820" s="27"/>
      <c r="I820" s="41" t="s">
        <v>2368</v>
      </c>
      <c r="J820" s="27"/>
    </row>
    <row r="821" spans="1:10" ht="20.100000000000001" customHeight="1" x14ac:dyDescent="0.2">
      <c r="A821" s="163"/>
      <c r="B821" s="163"/>
      <c r="C821" s="163"/>
      <c r="D821" s="27" t="s">
        <v>15</v>
      </c>
      <c r="E821" s="163">
        <v>8</v>
      </c>
      <c r="F821" s="163"/>
      <c r="G821" s="163"/>
      <c r="H821" s="163"/>
      <c r="I821" s="98">
        <v>8</v>
      </c>
      <c r="J821" s="27" t="s">
        <v>15</v>
      </c>
    </row>
    <row r="822" spans="1:10" ht="26.1" customHeight="1" x14ac:dyDescent="0.2">
      <c r="A822" s="32" t="s">
        <v>696</v>
      </c>
      <c r="B822" s="32" t="s">
        <v>697</v>
      </c>
      <c r="C822" s="32" t="s">
        <v>18</v>
      </c>
      <c r="D822" s="32" t="s">
        <v>698</v>
      </c>
      <c r="E822" s="34" t="s">
        <v>25</v>
      </c>
      <c r="F822" s="33">
        <v>2</v>
      </c>
      <c r="G822" s="36">
        <v>161.96</v>
      </c>
      <c r="H822" s="36">
        <v>208.63</v>
      </c>
      <c r="I822" s="36">
        <v>417.26</v>
      </c>
      <c r="J822" s="97">
        <v>3.4616537701203802E-5</v>
      </c>
    </row>
    <row r="823" spans="1:10" ht="20.100000000000001" customHeight="1" x14ac:dyDescent="0.2">
      <c r="A823" s="27" t="s">
        <v>2366</v>
      </c>
      <c r="B823" s="163"/>
      <c r="C823" s="163"/>
      <c r="D823" s="27" t="s">
        <v>5</v>
      </c>
      <c r="E823" s="163" t="s">
        <v>2367</v>
      </c>
      <c r="F823" s="163"/>
      <c r="G823" s="163"/>
      <c r="H823" s="27"/>
      <c r="I823" s="41" t="s">
        <v>2368</v>
      </c>
      <c r="J823" s="27"/>
    </row>
    <row r="824" spans="1:10" ht="20.100000000000001" customHeight="1" x14ac:dyDescent="0.2">
      <c r="A824" s="163"/>
      <c r="B824" s="163"/>
      <c r="C824" s="163"/>
      <c r="D824" s="27" t="s">
        <v>15</v>
      </c>
      <c r="E824" s="163">
        <v>2</v>
      </c>
      <c r="F824" s="163"/>
      <c r="G824" s="163"/>
      <c r="H824" s="163"/>
      <c r="I824" s="98">
        <v>2</v>
      </c>
      <c r="J824" s="27" t="s">
        <v>15</v>
      </c>
    </row>
    <row r="825" spans="1:10" ht="51.95" customHeight="1" x14ac:dyDescent="0.2">
      <c r="A825" s="32" t="s">
        <v>699</v>
      </c>
      <c r="B825" s="32" t="s">
        <v>700</v>
      </c>
      <c r="C825" s="32" t="s">
        <v>18</v>
      </c>
      <c r="D825" s="32" t="s">
        <v>701</v>
      </c>
      <c r="E825" s="34" t="s">
        <v>25</v>
      </c>
      <c r="F825" s="33">
        <v>1</v>
      </c>
      <c r="G825" s="36">
        <v>720.29</v>
      </c>
      <c r="H825" s="36">
        <v>927.87</v>
      </c>
      <c r="I825" s="36">
        <v>927.87</v>
      </c>
      <c r="J825" s="97">
        <v>7.6977536396529683E-5</v>
      </c>
    </row>
    <row r="826" spans="1:10" ht="20.100000000000001" customHeight="1" x14ac:dyDescent="0.2">
      <c r="A826" s="27" t="s">
        <v>2366</v>
      </c>
      <c r="B826" s="163"/>
      <c r="C826" s="163"/>
      <c r="D826" s="27" t="s">
        <v>5</v>
      </c>
      <c r="E826" s="163" t="s">
        <v>2367</v>
      </c>
      <c r="F826" s="163"/>
      <c r="G826" s="163"/>
      <c r="H826" s="27"/>
      <c r="I826" s="41" t="s">
        <v>2368</v>
      </c>
      <c r="J826" s="27"/>
    </row>
    <row r="827" spans="1:10" ht="20.100000000000001" customHeight="1" x14ac:dyDescent="0.2">
      <c r="A827" s="163"/>
      <c r="B827" s="163"/>
      <c r="C827" s="163"/>
      <c r="D827" s="27" t="s">
        <v>15</v>
      </c>
      <c r="E827" s="163">
        <v>1</v>
      </c>
      <c r="F827" s="163"/>
      <c r="G827" s="163"/>
      <c r="H827" s="163"/>
      <c r="I827" s="98">
        <v>1</v>
      </c>
      <c r="J827" s="27" t="s">
        <v>15</v>
      </c>
    </row>
    <row r="828" spans="1:10" ht="51.95" customHeight="1" x14ac:dyDescent="0.2">
      <c r="A828" s="32" t="s">
        <v>702</v>
      </c>
      <c r="B828" s="32" t="s">
        <v>703</v>
      </c>
      <c r="C828" s="32" t="s">
        <v>18</v>
      </c>
      <c r="D828" s="32" t="s">
        <v>704</v>
      </c>
      <c r="E828" s="34" t="s">
        <v>25</v>
      </c>
      <c r="F828" s="33">
        <v>1</v>
      </c>
      <c r="G828" s="36">
        <v>753.1</v>
      </c>
      <c r="H828" s="36">
        <v>970.14</v>
      </c>
      <c r="I828" s="36">
        <v>970.14</v>
      </c>
      <c r="J828" s="97">
        <v>8.0484321251607764E-5</v>
      </c>
    </row>
    <row r="829" spans="1:10" ht="20.100000000000001" customHeight="1" x14ac:dyDescent="0.2">
      <c r="A829" s="27" t="s">
        <v>2366</v>
      </c>
      <c r="B829" s="163"/>
      <c r="C829" s="163"/>
      <c r="D829" s="27" t="s">
        <v>5</v>
      </c>
      <c r="E829" s="163" t="s">
        <v>2367</v>
      </c>
      <c r="F829" s="163"/>
      <c r="G829" s="163"/>
      <c r="H829" s="27"/>
      <c r="I829" s="41" t="s">
        <v>2368</v>
      </c>
      <c r="J829" s="27"/>
    </row>
    <row r="830" spans="1:10" ht="20.100000000000001" customHeight="1" x14ac:dyDescent="0.2">
      <c r="A830" s="163"/>
      <c r="B830" s="163"/>
      <c r="C830" s="163"/>
      <c r="D830" s="27" t="s">
        <v>15</v>
      </c>
      <c r="E830" s="163">
        <v>1</v>
      </c>
      <c r="F830" s="163"/>
      <c r="G830" s="163"/>
      <c r="H830" s="163"/>
      <c r="I830" s="98">
        <v>1</v>
      </c>
      <c r="J830" s="27" t="s">
        <v>15</v>
      </c>
    </row>
    <row r="831" spans="1:10" ht="51.95" customHeight="1" x14ac:dyDescent="0.2">
      <c r="A831" s="32" t="s">
        <v>705</v>
      </c>
      <c r="B831" s="32" t="s">
        <v>706</v>
      </c>
      <c r="C831" s="32" t="s">
        <v>18</v>
      </c>
      <c r="D831" s="32" t="s">
        <v>707</v>
      </c>
      <c r="E831" s="34" t="s">
        <v>25</v>
      </c>
      <c r="F831" s="33">
        <v>4</v>
      </c>
      <c r="G831" s="36">
        <v>16.64</v>
      </c>
      <c r="H831" s="36">
        <v>21.43</v>
      </c>
      <c r="I831" s="36">
        <v>85.72</v>
      </c>
      <c r="J831" s="97">
        <v>7.1114643429688685E-6</v>
      </c>
    </row>
    <row r="832" spans="1:10" ht="20.100000000000001" customHeight="1" x14ac:dyDescent="0.2">
      <c r="A832" s="27" t="s">
        <v>2366</v>
      </c>
      <c r="B832" s="163"/>
      <c r="C832" s="163"/>
      <c r="D832" s="27" t="s">
        <v>5</v>
      </c>
      <c r="E832" s="163" t="s">
        <v>2367</v>
      </c>
      <c r="F832" s="163"/>
      <c r="G832" s="163"/>
      <c r="H832" s="27"/>
      <c r="I832" s="41" t="s">
        <v>2368</v>
      </c>
      <c r="J832" s="27"/>
    </row>
    <row r="833" spans="1:10" ht="20.100000000000001" customHeight="1" x14ac:dyDescent="0.2">
      <c r="A833" s="163"/>
      <c r="B833" s="163"/>
      <c r="C833" s="163"/>
      <c r="D833" s="27" t="s">
        <v>15</v>
      </c>
      <c r="E833" s="163">
        <v>4</v>
      </c>
      <c r="F833" s="163"/>
      <c r="G833" s="163"/>
      <c r="H833" s="163"/>
      <c r="I833" s="98">
        <v>4</v>
      </c>
      <c r="J833" s="27" t="s">
        <v>15</v>
      </c>
    </row>
    <row r="834" spans="1:10" ht="26.1" customHeight="1" x14ac:dyDescent="0.2">
      <c r="A834" s="32" t="s">
        <v>708</v>
      </c>
      <c r="B834" s="32" t="s">
        <v>709</v>
      </c>
      <c r="C834" s="32" t="s">
        <v>18</v>
      </c>
      <c r="D834" s="32" t="s">
        <v>710</v>
      </c>
      <c r="E834" s="34" t="s">
        <v>25</v>
      </c>
      <c r="F834" s="33">
        <v>2</v>
      </c>
      <c r="G834" s="36">
        <v>59.64</v>
      </c>
      <c r="H834" s="36">
        <v>76.819999999999993</v>
      </c>
      <c r="I834" s="36">
        <v>153.63999999999999</v>
      </c>
      <c r="J834" s="97">
        <v>1.274621303842437E-5</v>
      </c>
    </row>
    <row r="835" spans="1:10" ht="20.100000000000001" customHeight="1" x14ac:dyDescent="0.2">
      <c r="A835" s="27" t="s">
        <v>2366</v>
      </c>
      <c r="B835" s="163"/>
      <c r="C835" s="163"/>
      <c r="D835" s="27" t="s">
        <v>5</v>
      </c>
      <c r="E835" s="163" t="s">
        <v>2367</v>
      </c>
      <c r="F835" s="163"/>
      <c r="G835" s="163"/>
      <c r="H835" s="27"/>
      <c r="I835" s="41" t="s">
        <v>2368</v>
      </c>
      <c r="J835" s="27"/>
    </row>
    <row r="836" spans="1:10" ht="20.100000000000001" customHeight="1" x14ac:dyDescent="0.2">
      <c r="A836" s="163"/>
      <c r="B836" s="163"/>
      <c r="C836" s="163"/>
      <c r="D836" s="27" t="s">
        <v>15</v>
      </c>
      <c r="E836" s="163">
        <v>2</v>
      </c>
      <c r="F836" s="163"/>
      <c r="G836" s="163"/>
      <c r="H836" s="163"/>
      <c r="I836" s="98">
        <v>2</v>
      </c>
      <c r="J836" s="27" t="s">
        <v>15</v>
      </c>
    </row>
    <row r="837" spans="1:10" ht="51.95" customHeight="1" x14ac:dyDescent="0.2">
      <c r="A837" s="32" t="s">
        <v>711</v>
      </c>
      <c r="B837" s="32" t="s">
        <v>706</v>
      </c>
      <c r="C837" s="32" t="s">
        <v>18</v>
      </c>
      <c r="D837" s="32" t="s">
        <v>707</v>
      </c>
      <c r="E837" s="34" t="s">
        <v>25</v>
      </c>
      <c r="F837" s="33">
        <v>4</v>
      </c>
      <c r="G837" s="36">
        <v>16.64</v>
      </c>
      <c r="H837" s="36">
        <v>21.43</v>
      </c>
      <c r="I837" s="36">
        <v>85.72</v>
      </c>
      <c r="J837" s="97">
        <v>7.1114643429688685E-6</v>
      </c>
    </row>
    <row r="838" spans="1:10" ht="20.100000000000001" customHeight="1" x14ac:dyDescent="0.2">
      <c r="A838" s="27" t="s">
        <v>2366</v>
      </c>
      <c r="B838" s="163"/>
      <c r="C838" s="163"/>
      <c r="D838" s="27" t="s">
        <v>5</v>
      </c>
      <c r="E838" s="163" t="s">
        <v>2367</v>
      </c>
      <c r="F838" s="163"/>
      <c r="G838" s="163"/>
      <c r="H838" s="27"/>
      <c r="I838" s="41" t="s">
        <v>2368</v>
      </c>
      <c r="J838" s="27"/>
    </row>
    <row r="839" spans="1:10" ht="20.100000000000001" customHeight="1" x14ac:dyDescent="0.2">
      <c r="A839" s="163"/>
      <c r="B839" s="163"/>
      <c r="C839" s="163"/>
      <c r="D839" s="27" t="s">
        <v>15</v>
      </c>
      <c r="E839" s="163">
        <v>4</v>
      </c>
      <c r="F839" s="163"/>
      <c r="G839" s="163"/>
      <c r="H839" s="163"/>
      <c r="I839" s="98">
        <v>4</v>
      </c>
      <c r="J839" s="27" t="s">
        <v>15</v>
      </c>
    </row>
    <row r="840" spans="1:10" ht="39" customHeight="1" x14ac:dyDescent="0.2">
      <c r="A840" s="32" t="s">
        <v>712</v>
      </c>
      <c r="B840" s="32" t="s">
        <v>713</v>
      </c>
      <c r="C840" s="32" t="s">
        <v>23</v>
      </c>
      <c r="D840" s="32" t="s">
        <v>714</v>
      </c>
      <c r="E840" s="34" t="s">
        <v>25</v>
      </c>
      <c r="F840" s="33">
        <v>1</v>
      </c>
      <c r="G840" s="36">
        <v>203.77</v>
      </c>
      <c r="H840" s="36">
        <v>262.49</v>
      </c>
      <c r="I840" s="36">
        <v>262.49</v>
      </c>
      <c r="J840" s="97">
        <v>2.1776578107628303E-5</v>
      </c>
    </row>
    <row r="841" spans="1:10" ht="20.100000000000001" customHeight="1" x14ac:dyDescent="0.2">
      <c r="A841" s="27" t="s">
        <v>2366</v>
      </c>
      <c r="B841" s="163"/>
      <c r="C841" s="163"/>
      <c r="D841" s="27" t="s">
        <v>5</v>
      </c>
      <c r="E841" s="163" t="s">
        <v>2367</v>
      </c>
      <c r="F841" s="163"/>
      <c r="G841" s="163"/>
      <c r="H841" s="27"/>
      <c r="I841" s="41" t="s">
        <v>2368</v>
      </c>
      <c r="J841" s="27"/>
    </row>
    <row r="842" spans="1:10" ht="20.100000000000001" customHeight="1" x14ac:dyDescent="0.2">
      <c r="A842" s="163"/>
      <c r="B842" s="163"/>
      <c r="C842" s="163"/>
      <c r="D842" s="27" t="s">
        <v>15</v>
      </c>
      <c r="E842" s="163">
        <v>1</v>
      </c>
      <c r="F842" s="163"/>
      <c r="G842" s="163"/>
      <c r="H842" s="163"/>
      <c r="I842" s="98">
        <v>1</v>
      </c>
      <c r="J842" s="27" t="s">
        <v>15</v>
      </c>
    </row>
    <row r="843" spans="1:10" ht="24" customHeight="1" x14ac:dyDescent="0.2">
      <c r="A843" s="92" t="s">
        <v>715</v>
      </c>
      <c r="B843" s="92" t="s">
        <v>13</v>
      </c>
      <c r="C843" s="92"/>
      <c r="D843" s="92" t="s">
        <v>716</v>
      </c>
      <c r="E843" s="93"/>
      <c r="F843" s="94">
        <v>1</v>
      </c>
      <c r="G843" s="94" t="s">
        <v>15</v>
      </c>
      <c r="H843" s="95">
        <v>133168.49</v>
      </c>
      <c r="I843" s="95">
        <v>133168.49</v>
      </c>
      <c r="J843" s="96">
        <v>1.1047864771838618E-2</v>
      </c>
    </row>
    <row r="844" spans="1:10" ht="39" customHeight="1" x14ac:dyDescent="0.2">
      <c r="A844" s="32" t="s">
        <v>717</v>
      </c>
      <c r="B844" s="32" t="s">
        <v>718</v>
      </c>
      <c r="C844" s="32" t="s">
        <v>23</v>
      </c>
      <c r="D844" s="32" t="s">
        <v>719</v>
      </c>
      <c r="E844" s="34" t="s">
        <v>25</v>
      </c>
      <c r="F844" s="33">
        <v>13</v>
      </c>
      <c r="G844" s="36">
        <v>6600.88</v>
      </c>
      <c r="H844" s="36">
        <v>8503.25</v>
      </c>
      <c r="I844" s="36">
        <v>110542.25</v>
      </c>
      <c r="J844" s="97">
        <v>9.1707567576592448E-3</v>
      </c>
    </row>
    <row r="845" spans="1:10" ht="20.100000000000001" customHeight="1" x14ac:dyDescent="0.2">
      <c r="A845" s="27" t="s">
        <v>2366</v>
      </c>
      <c r="B845" s="163"/>
      <c r="C845" s="163"/>
      <c r="D845" s="27" t="s">
        <v>5</v>
      </c>
      <c r="E845" s="163" t="s">
        <v>2367</v>
      </c>
      <c r="F845" s="163"/>
      <c r="G845" s="163"/>
      <c r="H845" s="27"/>
      <c r="I845" s="41" t="s">
        <v>2368</v>
      </c>
      <c r="J845" s="27"/>
    </row>
    <row r="846" spans="1:10" ht="20.100000000000001" customHeight="1" x14ac:dyDescent="0.2">
      <c r="A846" s="163"/>
      <c r="B846" s="163"/>
      <c r="C846" s="163"/>
      <c r="D846" s="27" t="s">
        <v>2641</v>
      </c>
      <c r="E846" s="163">
        <v>13</v>
      </c>
      <c r="F846" s="163"/>
      <c r="G846" s="163"/>
      <c r="H846" s="163"/>
      <c r="I846" s="98">
        <v>13</v>
      </c>
      <c r="J846" s="27" t="s">
        <v>15</v>
      </c>
    </row>
    <row r="847" spans="1:10" ht="26.1" customHeight="1" x14ac:dyDescent="0.2">
      <c r="A847" s="32" t="s">
        <v>720</v>
      </c>
      <c r="B847" s="32" t="s">
        <v>721</v>
      </c>
      <c r="C847" s="32" t="s">
        <v>23</v>
      </c>
      <c r="D847" s="32" t="s">
        <v>722</v>
      </c>
      <c r="E847" s="34" t="s">
        <v>25</v>
      </c>
      <c r="F847" s="33">
        <v>144</v>
      </c>
      <c r="G847" s="36">
        <v>16.91</v>
      </c>
      <c r="H847" s="36">
        <v>21.78</v>
      </c>
      <c r="I847" s="36">
        <v>3136.32</v>
      </c>
      <c r="J847" s="97">
        <v>2.6019397862972612E-4</v>
      </c>
    </row>
    <row r="848" spans="1:10" ht="20.100000000000001" customHeight="1" x14ac:dyDescent="0.2">
      <c r="A848" s="27" t="s">
        <v>2366</v>
      </c>
      <c r="B848" s="163"/>
      <c r="C848" s="163"/>
      <c r="D848" s="27" t="s">
        <v>5</v>
      </c>
      <c r="E848" s="163" t="s">
        <v>2367</v>
      </c>
      <c r="F848" s="163"/>
      <c r="G848" s="163"/>
      <c r="H848" s="27"/>
      <c r="I848" s="41" t="s">
        <v>2368</v>
      </c>
      <c r="J848" s="27"/>
    </row>
    <row r="849" spans="1:10" ht="20.100000000000001" customHeight="1" x14ac:dyDescent="0.2">
      <c r="A849" s="163"/>
      <c r="B849" s="163"/>
      <c r="C849" s="163"/>
      <c r="D849" s="27" t="s">
        <v>15</v>
      </c>
      <c r="E849" s="163">
        <v>144</v>
      </c>
      <c r="F849" s="163"/>
      <c r="G849" s="163"/>
      <c r="H849" s="163"/>
      <c r="I849" s="98">
        <v>144</v>
      </c>
      <c r="J849" s="27" t="s">
        <v>15</v>
      </c>
    </row>
    <row r="850" spans="1:10" ht="26.1" customHeight="1" x14ac:dyDescent="0.2">
      <c r="A850" s="32" t="s">
        <v>723</v>
      </c>
      <c r="B850" s="32" t="s">
        <v>724</v>
      </c>
      <c r="C850" s="32" t="s">
        <v>23</v>
      </c>
      <c r="D850" s="32" t="s">
        <v>725</v>
      </c>
      <c r="E850" s="34" t="s">
        <v>61</v>
      </c>
      <c r="F850" s="33">
        <v>12</v>
      </c>
      <c r="G850" s="36">
        <v>303.33</v>
      </c>
      <c r="H850" s="36">
        <v>390.74</v>
      </c>
      <c r="I850" s="36">
        <v>4688.88</v>
      </c>
      <c r="J850" s="97">
        <v>3.8899676771418418E-4</v>
      </c>
    </row>
    <row r="851" spans="1:10" ht="20.100000000000001" customHeight="1" x14ac:dyDescent="0.2">
      <c r="A851" s="27" t="s">
        <v>2366</v>
      </c>
      <c r="B851" s="163"/>
      <c r="C851" s="163"/>
      <c r="D851" s="27" t="s">
        <v>5</v>
      </c>
      <c r="E851" s="163" t="s">
        <v>2367</v>
      </c>
      <c r="F851" s="163"/>
      <c r="G851" s="163"/>
      <c r="H851" s="27"/>
      <c r="I851" s="41" t="s">
        <v>2368</v>
      </c>
      <c r="J851" s="27"/>
    </row>
    <row r="852" spans="1:10" ht="20.100000000000001" customHeight="1" x14ac:dyDescent="0.2">
      <c r="A852" s="163"/>
      <c r="B852" s="163"/>
      <c r="C852" s="163"/>
      <c r="D852" s="27" t="s">
        <v>15</v>
      </c>
      <c r="E852" s="163">
        <v>12</v>
      </c>
      <c r="F852" s="163"/>
      <c r="G852" s="163"/>
      <c r="H852" s="163"/>
      <c r="I852" s="98">
        <v>12</v>
      </c>
      <c r="J852" s="27" t="s">
        <v>15</v>
      </c>
    </row>
    <row r="853" spans="1:10" ht="26.1" customHeight="1" x14ac:dyDescent="0.2">
      <c r="A853" s="32" t="s">
        <v>726</v>
      </c>
      <c r="B853" s="32" t="s">
        <v>727</v>
      </c>
      <c r="C853" s="32" t="s">
        <v>18</v>
      </c>
      <c r="D853" s="32" t="s">
        <v>728</v>
      </c>
      <c r="E853" s="34" t="s">
        <v>25</v>
      </c>
      <c r="F853" s="33">
        <v>60</v>
      </c>
      <c r="G853" s="36">
        <v>14.94</v>
      </c>
      <c r="H853" s="36">
        <v>19.239999999999998</v>
      </c>
      <c r="I853" s="36">
        <v>1154.4000000000001</v>
      </c>
      <c r="J853" s="97">
        <v>9.577081704996806E-5</v>
      </c>
    </row>
    <row r="854" spans="1:10" ht="20.100000000000001" customHeight="1" x14ac:dyDescent="0.2">
      <c r="A854" s="27" t="s">
        <v>2366</v>
      </c>
      <c r="B854" s="163"/>
      <c r="C854" s="163"/>
      <c r="D854" s="27" t="s">
        <v>5</v>
      </c>
      <c r="E854" s="163" t="s">
        <v>2367</v>
      </c>
      <c r="F854" s="163"/>
      <c r="G854" s="163"/>
      <c r="H854" s="27"/>
      <c r="I854" s="41" t="s">
        <v>2368</v>
      </c>
      <c r="J854" s="27"/>
    </row>
    <row r="855" spans="1:10" ht="20.100000000000001" customHeight="1" x14ac:dyDescent="0.2">
      <c r="A855" s="163"/>
      <c r="B855" s="163"/>
      <c r="C855" s="163"/>
      <c r="D855" s="27" t="s">
        <v>15</v>
      </c>
      <c r="E855" s="163">
        <v>60</v>
      </c>
      <c r="F855" s="163"/>
      <c r="G855" s="163"/>
      <c r="H855" s="163"/>
      <c r="I855" s="98">
        <v>60</v>
      </c>
      <c r="J855" s="27" t="s">
        <v>15</v>
      </c>
    </row>
    <row r="856" spans="1:10" ht="26.1" customHeight="1" x14ac:dyDescent="0.2">
      <c r="A856" s="32" t="s">
        <v>729</v>
      </c>
      <c r="B856" s="32" t="s">
        <v>730</v>
      </c>
      <c r="C856" s="32" t="s">
        <v>23</v>
      </c>
      <c r="D856" s="32" t="s">
        <v>731</v>
      </c>
      <c r="E856" s="34" t="s">
        <v>25</v>
      </c>
      <c r="F856" s="33">
        <v>84</v>
      </c>
      <c r="G856" s="36">
        <v>126.12</v>
      </c>
      <c r="H856" s="36">
        <v>162.46</v>
      </c>
      <c r="I856" s="36">
        <v>13646.64</v>
      </c>
      <c r="J856" s="97">
        <v>1.1321464507854956E-3</v>
      </c>
    </row>
    <row r="857" spans="1:10" ht="20.100000000000001" customHeight="1" x14ac:dyDescent="0.2">
      <c r="A857" s="27" t="s">
        <v>2366</v>
      </c>
      <c r="B857" s="163"/>
      <c r="C857" s="163"/>
      <c r="D857" s="27" t="s">
        <v>5</v>
      </c>
      <c r="E857" s="163" t="s">
        <v>2367</v>
      </c>
      <c r="F857" s="163"/>
      <c r="G857" s="163"/>
      <c r="H857" s="27"/>
      <c r="I857" s="41" t="s">
        <v>2368</v>
      </c>
      <c r="J857" s="27"/>
    </row>
    <row r="858" spans="1:10" ht="20.100000000000001" customHeight="1" x14ac:dyDescent="0.2">
      <c r="A858" s="163"/>
      <c r="B858" s="163"/>
      <c r="C858" s="163"/>
      <c r="D858" s="27" t="s">
        <v>15</v>
      </c>
      <c r="E858" s="163">
        <v>84</v>
      </c>
      <c r="F858" s="163"/>
      <c r="G858" s="163"/>
      <c r="H858" s="163"/>
      <c r="I858" s="98">
        <v>84</v>
      </c>
      <c r="J858" s="27" t="s">
        <v>15</v>
      </c>
    </row>
    <row r="859" spans="1:10" ht="24" customHeight="1" x14ac:dyDescent="0.2">
      <c r="A859" s="92" t="s">
        <v>732</v>
      </c>
      <c r="B859" s="92" t="s">
        <v>13</v>
      </c>
      <c r="C859" s="92"/>
      <c r="D859" s="92" t="s">
        <v>733</v>
      </c>
      <c r="E859" s="93"/>
      <c r="F859" s="94">
        <v>1</v>
      </c>
      <c r="G859" s="94" t="s">
        <v>15</v>
      </c>
      <c r="H859" s="95">
        <v>8135.23</v>
      </c>
      <c r="I859" s="95">
        <v>8135.23</v>
      </c>
      <c r="J859" s="96">
        <v>6.7491131669214456E-4</v>
      </c>
    </row>
    <row r="860" spans="1:10" ht="24" customHeight="1" x14ac:dyDescent="0.2">
      <c r="A860" s="32" t="s">
        <v>734</v>
      </c>
      <c r="B860" s="32" t="s">
        <v>735</v>
      </c>
      <c r="C860" s="32" t="s">
        <v>23</v>
      </c>
      <c r="D860" s="32" t="s">
        <v>736</v>
      </c>
      <c r="E860" s="34" t="s">
        <v>61</v>
      </c>
      <c r="F860" s="33">
        <v>6</v>
      </c>
      <c r="G860" s="36">
        <v>6.21</v>
      </c>
      <c r="H860" s="36">
        <v>7.99</v>
      </c>
      <c r="I860" s="36">
        <v>47.94</v>
      </c>
      <c r="J860" s="97">
        <v>3.9771768618983619E-6</v>
      </c>
    </row>
    <row r="861" spans="1:10" ht="20.100000000000001" customHeight="1" x14ac:dyDescent="0.2">
      <c r="A861" s="27" t="s">
        <v>2366</v>
      </c>
      <c r="B861" s="163"/>
      <c r="C861" s="163"/>
      <c r="D861" s="27" t="s">
        <v>5</v>
      </c>
      <c r="E861" s="163" t="s">
        <v>2367</v>
      </c>
      <c r="F861" s="163"/>
      <c r="G861" s="163"/>
      <c r="H861" s="27"/>
      <c r="I861" s="41" t="s">
        <v>2368</v>
      </c>
      <c r="J861" s="27"/>
    </row>
    <row r="862" spans="1:10" ht="20.100000000000001" customHeight="1" x14ac:dyDescent="0.2">
      <c r="A862" s="163"/>
      <c r="B862" s="163"/>
      <c r="C862" s="163"/>
      <c r="D862" s="27" t="s">
        <v>15</v>
      </c>
      <c r="E862" s="163">
        <v>6</v>
      </c>
      <c r="F862" s="163"/>
      <c r="G862" s="163"/>
      <c r="H862" s="163"/>
      <c r="I862" s="98">
        <v>6</v>
      </c>
      <c r="J862" s="27" t="s">
        <v>15</v>
      </c>
    </row>
    <row r="863" spans="1:10" ht="26.1" customHeight="1" x14ac:dyDescent="0.2">
      <c r="A863" s="32" t="s">
        <v>737</v>
      </c>
      <c r="B863" s="32" t="s">
        <v>738</v>
      </c>
      <c r="C863" s="32" t="s">
        <v>23</v>
      </c>
      <c r="D863" s="32" t="s">
        <v>739</v>
      </c>
      <c r="E863" s="34" t="s">
        <v>61</v>
      </c>
      <c r="F863" s="33">
        <v>6</v>
      </c>
      <c r="G863" s="36">
        <v>10.55</v>
      </c>
      <c r="H863" s="36">
        <v>13.59</v>
      </c>
      <c r="I863" s="36">
        <v>81.540000000000006</v>
      </c>
      <c r="J863" s="97">
        <v>6.76468505046292E-6</v>
      </c>
    </row>
    <row r="864" spans="1:10" ht="20.100000000000001" customHeight="1" x14ac:dyDescent="0.2">
      <c r="A864" s="27" t="s">
        <v>2366</v>
      </c>
      <c r="B864" s="163"/>
      <c r="C864" s="163"/>
      <c r="D864" s="27" t="s">
        <v>5</v>
      </c>
      <c r="E864" s="163" t="s">
        <v>2367</v>
      </c>
      <c r="F864" s="163"/>
      <c r="G864" s="163"/>
      <c r="H864" s="27"/>
      <c r="I864" s="41" t="s">
        <v>2368</v>
      </c>
      <c r="J864" s="27"/>
    </row>
    <row r="865" spans="1:10" ht="20.100000000000001" customHeight="1" x14ac:dyDescent="0.2">
      <c r="A865" s="163"/>
      <c r="B865" s="163"/>
      <c r="C865" s="163"/>
      <c r="D865" s="27" t="s">
        <v>15</v>
      </c>
      <c r="E865" s="163">
        <v>6</v>
      </c>
      <c r="F865" s="163"/>
      <c r="G865" s="163"/>
      <c r="H865" s="163"/>
      <c r="I865" s="98">
        <v>6</v>
      </c>
      <c r="J865" s="27" t="s">
        <v>15</v>
      </c>
    </row>
    <row r="866" spans="1:10" ht="51.95" customHeight="1" x14ac:dyDescent="0.2">
      <c r="A866" s="32" t="s">
        <v>740</v>
      </c>
      <c r="B866" s="32" t="s">
        <v>741</v>
      </c>
      <c r="C866" s="32" t="s">
        <v>23</v>
      </c>
      <c r="D866" s="32" t="s">
        <v>742</v>
      </c>
      <c r="E866" s="34" t="s">
        <v>61</v>
      </c>
      <c r="F866" s="33">
        <v>4</v>
      </c>
      <c r="G866" s="36">
        <v>12.86</v>
      </c>
      <c r="H866" s="36">
        <v>16.559999999999999</v>
      </c>
      <c r="I866" s="36">
        <v>66.239999999999995</v>
      </c>
      <c r="J866" s="97">
        <v>5.4953732860272726E-6</v>
      </c>
    </row>
    <row r="867" spans="1:10" ht="20.100000000000001" customHeight="1" x14ac:dyDescent="0.2">
      <c r="A867" s="27" t="s">
        <v>2366</v>
      </c>
      <c r="B867" s="163"/>
      <c r="C867" s="163"/>
      <c r="D867" s="27" t="s">
        <v>5</v>
      </c>
      <c r="E867" s="163" t="s">
        <v>2367</v>
      </c>
      <c r="F867" s="163"/>
      <c r="G867" s="163"/>
      <c r="H867" s="27"/>
      <c r="I867" s="41" t="s">
        <v>2368</v>
      </c>
      <c r="J867" s="27"/>
    </row>
    <row r="868" spans="1:10" ht="20.100000000000001" customHeight="1" x14ac:dyDescent="0.2">
      <c r="A868" s="163"/>
      <c r="B868" s="163"/>
      <c r="C868" s="163"/>
      <c r="D868" s="27" t="s">
        <v>15</v>
      </c>
      <c r="E868" s="163">
        <v>4</v>
      </c>
      <c r="F868" s="163"/>
      <c r="G868" s="163"/>
      <c r="H868" s="163"/>
      <c r="I868" s="98">
        <v>4</v>
      </c>
      <c r="J868" s="27" t="s">
        <v>15</v>
      </c>
    </row>
    <row r="869" spans="1:10" ht="39" customHeight="1" x14ac:dyDescent="0.2">
      <c r="A869" s="32" t="s">
        <v>743</v>
      </c>
      <c r="B869" s="32" t="s">
        <v>744</v>
      </c>
      <c r="C869" s="32" t="s">
        <v>18</v>
      </c>
      <c r="D869" s="32" t="s">
        <v>745</v>
      </c>
      <c r="E869" s="34" t="s">
        <v>25</v>
      </c>
      <c r="F869" s="33">
        <v>27</v>
      </c>
      <c r="G869" s="36">
        <v>30.32</v>
      </c>
      <c r="H869" s="36">
        <v>39.049999999999997</v>
      </c>
      <c r="I869" s="36">
        <v>1054.3499999999999</v>
      </c>
      <c r="J869" s="97">
        <v>8.7470513649197694E-5</v>
      </c>
    </row>
    <row r="870" spans="1:10" ht="20.100000000000001" customHeight="1" x14ac:dyDescent="0.2">
      <c r="A870" s="27" t="s">
        <v>2366</v>
      </c>
      <c r="B870" s="163"/>
      <c r="C870" s="163"/>
      <c r="D870" s="27" t="s">
        <v>5</v>
      </c>
      <c r="E870" s="163" t="s">
        <v>2367</v>
      </c>
      <c r="F870" s="163"/>
      <c r="G870" s="163"/>
      <c r="H870" s="27"/>
      <c r="I870" s="41" t="s">
        <v>2368</v>
      </c>
      <c r="J870" s="27"/>
    </row>
    <row r="871" spans="1:10" ht="20.100000000000001" customHeight="1" x14ac:dyDescent="0.2">
      <c r="A871" s="163"/>
      <c r="B871" s="163"/>
      <c r="C871" s="163"/>
      <c r="D871" s="27" t="s">
        <v>15</v>
      </c>
      <c r="E871" s="163" t="s">
        <v>2642</v>
      </c>
      <c r="F871" s="163"/>
      <c r="G871" s="163"/>
      <c r="H871" s="163"/>
      <c r="I871" s="98">
        <v>27</v>
      </c>
      <c r="J871" s="27" t="s">
        <v>15</v>
      </c>
    </row>
    <row r="872" spans="1:10" ht="26.1" customHeight="1" x14ac:dyDescent="0.2">
      <c r="A872" s="32" t="s">
        <v>746</v>
      </c>
      <c r="B872" s="32" t="s">
        <v>747</v>
      </c>
      <c r="C872" s="32" t="s">
        <v>18</v>
      </c>
      <c r="D872" s="32" t="s">
        <v>748</v>
      </c>
      <c r="E872" s="34" t="s">
        <v>25</v>
      </c>
      <c r="F872" s="33">
        <v>60</v>
      </c>
      <c r="G872" s="36">
        <v>14.56</v>
      </c>
      <c r="H872" s="36">
        <v>18.75</v>
      </c>
      <c r="I872" s="36">
        <v>1125</v>
      </c>
      <c r="J872" s="97">
        <v>9.3331747384974064E-5</v>
      </c>
    </row>
    <row r="873" spans="1:10" ht="20.100000000000001" customHeight="1" x14ac:dyDescent="0.2">
      <c r="A873" s="27" t="s">
        <v>2366</v>
      </c>
      <c r="B873" s="163"/>
      <c r="C873" s="163"/>
      <c r="D873" s="27" t="s">
        <v>5</v>
      </c>
      <c r="E873" s="163" t="s">
        <v>2367</v>
      </c>
      <c r="F873" s="163"/>
      <c r="G873" s="163"/>
      <c r="H873" s="27"/>
      <c r="I873" s="41" t="s">
        <v>2368</v>
      </c>
      <c r="J873" s="27"/>
    </row>
    <row r="874" spans="1:10" ht="20.100000000000001" customHeight="1" x14ac:dyDescent="0.2">
      <c r="A874" s="163"/>
      <c r="B874" s="163"/>
      <c r="C874" s="163"/>
      <c r="D874" s="27" t="s">
        <v>15</v>
      </c>
      <c r="E874" s="163">
        <v>60</v>
      </c>
      <c r="F874" s="163"/>
      <c r="G874" s="163"/>
      <c r="H874" s="163"/>
      <c r="I874" s="98">
        <v>60</v>
      </c>
      <c r="J874" s="27" t="s">
        <v>15</v>
      </c>
    </row>
    <row r="875" spans="1:10" ht="26.1" customHeight="1" x14ac:dyDescent="0.2">
      <c r="A875" s="32" t="s">
        <v>749</v>
      </c>
      <c r="B875" s="32" t="s">
        <v>750</v>
      </c>
      <c r="C875" s="32" t="s">
        <v>18</v>
      </c>
      <c r="D875" s="32" t="s">
        <v>751</v>
      </c>
      <c r="E875" s="34" t="s">
        <v>25</v>
      </c>
      <c r="F875" s="33">
        <v>24</v>
      </c>
      <c r="G875" s="36">
        <v>16.04</v>
      </c>
      <c r="H875" s="36">
        <v>20.66</v>
      </c>
      <c r="I875" s="36">
        <v>495.84</v>
      </c>
      <c r="J875" s="97">
        <v>4.1135656554102702E-5</v>
      </c>
    </row>
    <row r="876" spans="1:10" ht="20.100000000000001" customHeight="1" x14ac:dyDescent="0.2">
      <c r="A876" s="27" t="s">
        <v>2366</v>
      </c>
      <c r="B876" s="163"/>
      <c r="C876" s="163"/>
      <c r="D876" s="27" t="s">
        <v>5</v>
      </c>
      <c r="E876" s="163" t="s">
        <v>2367</v>
      </c>
      <c r="F876" s="163"/>
      <c r="G876" s="163"/>
      <c r="H876" s="27"/>
      <c r="I876" s="41" t="s">
        <v>2368</v>
      </c>
      <c r="J876" s="27"/>
    </row>
    <row r="877" spans="1:10" ht="20.100000000000001" customHeight="1" x14ac:dyDescent="0.2">
      <c r="A877" s="163"/>
      <c r="B877" s="163"/>
      <c r="C877" s="163"/>
      <c r="D877" s="27" t="s">
        <v>15</v>
      </c>
      <c r="E877" s="163">
        <v>24</v>
      </c>
      <c r="F877" s="163"/>
      <c r="G877" s="163"/>
      <c r="H877" s="163"/>
      <c r="I877" s="98">
        <v>24</v>
      </c>
      <c r="J877" s="27" t="s">
        <v>15</v>
      </c>
    </row>
    <row r="878" spans="1:10" ht="26.1" customHeight="1" x14ac:dyDescent="0.2">
      <c r="A878" s="32" t="s">
        <v>752</v>
      </c>
      <c r="B878" s="32" t="s">
        <v>753</v>
      </c>
      <c r="C878" s="32" t="s">
        <v>23</v>
      </c>
      <c r="D878" s="32" t="s">
        <v>754</v>
      </c>
      <c r="E878" s="34" t="s">
        <v>25</v>
      </c>
      <c r="F878" s="33">
        <v>6</v>
      </c>
      <c r="G878" s="36">
        <v>102.61</v>
      </c>
      <c r="H878" s="36">
        <v>132.18</v>
      </c>
      <c r="I878" s="36">
        <v>793.08</v>
      </c>
      <c r="J878" s="97">
        <v>6.5795148636511319E-5</v>
      </c>
    </row>
    <row r="879" spans="1:10" ht="20.100000000000001" customHeight="1" x14ac:dyDescent="0.2">
      <c r="A879" s="27" t="s">
        <v>2366</v>
      </c>
      <c r="B879" s="163"/>
      <c r="C879" s="163"/>
      <c r="D879" s="27" t="s">
        <v>5</v>
      </c>
      <c r="E879" s="163" t="s">
        <v>2367</v>
      </c>
      <c r="F879" s="163"/>
      <c r="G879" s="163"/>
      <c r="H879" s="27"/>
      <c r="I879" s="41" t="s">
        <v>2368</v>
      </c>
      <c r="J879" s="27"/>
    </row>
    <row r="880" spans="1:10" ht="20.100000000000001" customHeight="1" x14ac:dyDescent="0.2">
      <c r="A880" s="163"/>
      <c r="B880" s="163"/>
      <c r="C880" s="163"/>
      <c r="D880" s="27" t="s">
        <v>15</v>
      </c>
      <c r="E880" s="163">
        <v>6</v>
      </c>
      <c r="F880" s="163"/>
      <c r="G880" s="163"/>
      <c r="H880" s="163"/>
      <c r="I880" s="98">
        <v>6</v>
      </c>
      <c r="J880" s="27" t="s">
        <v>15</v>
      </c>
    </row>
    <row r="881" spans="1:10" ht="24" customHeight="1" x14ac:dyDescent="0.2">
      <c r="A881" s="32" t="s">
        <v>755</v>
      </c>
      <c r="B881" s="32" t="s">
        <v>756</v>
      </c>
      <c r="C881" s="32" t="s">
        <v>23</v>
      </c>
      <c r="D881" s="32" t="s">
        <v>757</v>
      </c>
      <c r="E881" s="34" t="s">
        <v>25</v>
      </c>
      <c r="F881" s="33">
        <v>4</v>
      </c>
      <c r="G881" s="36">
        <v>15.57</v>
      </c>
      <c r="H881" s="36">
        <v>20.05</v>
      </c>
      <c r="I881" s="36">
        <v>80.2</v>
      </c>
      <c r="J881" s="97">
        <v>6.6535165691332622E-6</v>
      </c>
    </row>
    <row r="882" spans="1:10" ht="20.100000000000001" customHeight="1" x14ac:dyDescent="0.2">
      <c r="A882" s="27" t="s">
        <v>2366</v>
      </c>
      <c r="B882" s="163"/>
      <c r="C882" s="163"/>
      <c r="D882" s="27" t="s">
        <v>5</v>
      </c>
      <c r="E882" s="163" t="s">
        <v>2367</v>
      </c>
      <c r="F882" s="163"/>
      <c r="G882" s="163"/>
      <c r="H882" s="27"/>
      <c r="I882" s="41" t="s">
        <v>2368</v>
      </c>
      <c r="J882" s="27"/>
    </row>
    <row r="883" spans="1:10" ht="20.100000000000001" customHeight="1" x14ac:dyDescent="0.2">
      <c r="A883" s="163"/>
      <c r="B883" s="163"/>
      <c r="C883" s="163"/>
      <c r="D883" s="27" t="s">
        <v>15</v>
      </c>
      <c r="E883" s="163">
        <v>4</v>
      </c>
      <c r="F883" s="163"/>
      <c r="G883" s="163"/>
      <c r="H883" s="163"/>
      <c r="I883" s="98">
        <v>4</v>
      </c>
      <c r="J883" s="27" t="s">
        <v>15</v>
      </c>
    </row>
    <row r="884" spans="1:10" ht="39" customHeight="1" x14ac:dyDescent="0.2">
      <c r="A884" s="32" t="s">
        <v>758</v>
      </c>
      <c r="B884" s="32" t="s">
        <v>759</v>
      </c>
      <c r="C884" s="32" t="s">
        <v>23</v>
      </c>
      <c r="D884" s="32" t="s">
        <v>760</v>
      </c>
      <c r="E884" s="34" t="s">
        <v>633</v>
      </c>
      <c r="F884" s="33">
        <v>24</v>
      </c>
      <c r="G884" s="36">
        <v>142.03</v>
      </c>
      <c r="H884" s="36">
        <v>182.96</v>
      </c>
      <c r="I884" s="36">
        <v>4391.04</v>
      </c>
      <c r="J884" s="97">
        <v>3.6428749869983688E-4</v>
      </c>
    </row>
    <row r="885" spans="1:10" ht="20.100000000000001" customHeight="1" x14ac:dyDescent="0.2">
      <c r="A885" s="27" t="s">
        <v>2366</v>
      </c>
      <c r="B885" s="163"/>
      <c r="C885" s="163"/>
      <c r="D885" s="27" t="s">
        <v>5</v>
      </c>
      <c r="E885" s="163" t="s">
        <v>2367</v>
      </c>
      <c r="F885" s="163"/>
      <c r="G885" s="163"/>
      <c r="H885" s="27"/>
      <c r="I885" s="41" t="s">
        <v>2368</v>
      </c>
      <c r="J885" s="27"/>
    </row>
    <row r="886" spans="1:10" ht="20.100000000000001" customHeight="1" x14ac:dyDescent="0.2">
      <c r="A886" s="163"/>
      <c r="B886" s="163"/>
      <c r="C886" s="163"/>
      <c r="D886" s="27" t="s">
        <v>15</v>
      </c>
      <c r="E886" s="163">
        <v>24</v>
      </c>
      <c r="F886" s="163"/>
      <c r="G886" s="163"/>
      <c r="H886" s="163"/>
      <c r="I886" s="98">
        <v>24</v>
      </c>
      <c r="J886" s="27" t="s">
        <v>15</v>
      </c>
    </row>
    <row r="887" spans="1:10" ht="24" customHeight="1" x14ac:dyDescent="0.2">
      <c r="A887" s="92" t="s">
        <v>761</v>
      </c>
      <c r="B887" s="92" t="s">
        <v>13</v>
      </c>
      <c r="C887" s="92"/>
      <c r="D887" s="92" t="s">
        <v>762</v>
      </c>
      <c r="E887" s="93"/>
      <c r="F887" s="94">
        <v>1</v>
      </c>
      <c r="G887" s="94" t="s">
        <v>15</v>
      </c>
      <c r="H887" s="95">
        <v>373799.38</v>
      </c>
      <c r="I887" s="95">
        <v>373799.38</v>
      </c>
      <c r="J887" s="96">
        <v>3.1010977161617714E-2</v>
      </c>
    </row>
    <row r="888" spans="1:10" ht="26.1" customHeight="1" x14ac:dyDescent="0.2">
      <c r="A888" s="32" t="s">
        <v>763</v>
      </c>
      <c r="B888" s="32" t="s">
        <v>764</v>
      </c>
      <c r="C888" s="32" t="s">
        <v>18</v>
      </c>
      <c r="D888" s="32" t="s">
        <v>765</v>
      </c>
      <c r="E888" s="34" t="s">
        <v>20</v>
      </c>
      <c r="F888" s="33">
        <v>72.08</v>
      </c>
      <c r="G888" s="36">
        <v>1.91</v>
      </c>
      <c r="H888" s="36">
        <v>2.46</v>
      </c>
      <c r="I888" s="36">
        <v>177.32</v>
      </c>
      <c r="J888" s="97">
        <v>1.4710742618936534E-5</v>
      </c>
    </row>
    <row r="889" spans="1:10" ht="20.100000000000001" customHeight="1" x14ac:dyDescent="0.2">
      <c r="A889" s="27" t="s">
        <v>2366</v>
      </c>
      <c r="B889" s="163"/>
      <c r="C889" s="163"/>
      <c r="D889" s="27" t="s">
        <v>5</v>
      </c>
      <c r="E889" s="163" t="s">
        <v>2367</v>
      </c>
      <c r="F889" s="163"/>
      <c r="G889" s="163"/>
      <c r="H889" s="27"/>
      <c r="I889" s="41" t="s">
        <v>2368</v>
      </c>
      <c r="J889" s="27"/>
    </row>
    <row r="890" spans="1:10" ht="20.100000000000001" customHeight="1" x14ac:dyDescent="0.2">
      <c r="A890" s="163"/>
      <c r="B890" s="163"/>
      <c r="C890" s="163"/>
      <c r="D890" s="27" t="s">
        <v>2425</v>
      </c>
      <c r="E890" s="163" t="s">
        <v>2643</v>
      </c>
      <c r="F890" s="163"/>
      <c r="G890" s="163"/>
      <c r="H890" s="163"/>
      <c r="I890" s="98">
        <v>57.084000000000003</v>
      </c>
      <c r="J890" s="27" t="s">
        <v>15</v>
      </c>
    </row>
    <row r="891" spans="1:10" ht="20.100000000000001" customHeight="1" x14ac:dyDescent="0.2">
      <c r="A891" s="163"/>
      <c r="B891" s="163"/>
      <c r="C891" s="163"/>
      <c r="D891" s="27" t="s">
        <v>2371</v>
      </c>
      <c r="E891" s="163" t="s">
        <v>2644</v>
      </c>
      <c r="F891" s="163"/>
      <c r="G891" s="163"/>
      <c r="H891" s="163"/>
      <c r="I891" s="98">
        <v>15</v>
      </c>
      <c r="J891" s="27" t="s">
        <v>15</v>
      </c>
    </row>
    <row r="892" spans="1:10" ht="26.1" customHeight="1" x14ac:dyDescent="0.2">
      <c r="A892" s="32" t="s">
        <v>766</v>
      </c>
      <c r="B892" s="32" t="s">
        <v>767</v>
      </c>
      <c r="C892" s="32" t="s">
        <v>23</v>
      </c>
      <c r="D892" s="32" t="s">
        <v>768</v>
      </c>
      <c r="E892" s="34" t="s">
        <v>25</v>
      </c>
      <c r="F892" s="33">
        <v>1</v>
      </c>
      <c r="G892" s="36">
        <v>5416.33</v>
      </c>
      <c r="H892" s="36">
        <v>6977.31</v>
      </c>
      <c r="I892" s="36">
        <v>6977.31</v>
      </c>
      <c r="J892" s="97">
        <v>5.7884847497480306E-4</v>
      </c>
    </row>
    <row r="893" spans="1:10" ht="20.100000000000001" customHeight="1" x14ac:dyDescent="0.2">
      <c r="A893" s="27" t="s">
        <v>2366</v>
      </c>
      <c r="B893" s="163"/>
      <c r="C893" s="163"/>
      <c r="D893" s="27" t="s">
        <v>5</v>
      </c>
      <c r="E893" s="163" t="s">
        <v>2367</v>
      </c>
      <c r="F893" s="163"/>
      <c r="G893" s="163"/>
      <c r="H893" s="27"/>
      <c r="I893" s="41" t="s">
        <v>2368</v>
      </c>
      <c r="J893" s="27"/>
    </row>
    <row r="894" spans="1:10" ht="20.100000000000001" customHeight="1" x14ac:dyDescent="0.2">
      <c r="A894" s="163"/>
      <c r="B894" s="163"/>
      <c r="C894" s="163"/>
      <c r="D894" s="27" t="s">
        <v>15</v>
      </c>
      <c r="E894" s="163">
        <v>1</v>
      </c>
      <c r="F894" s="163"/>
      <c r="G894" s="163"/>
      <c r="H894" s="163"/>
      <c r="I894" s="98">
        <v>1</v>
      </c>
      <c r="J894" s="27" t="s">
        <v>15</v>
      </c>
    </row>
    <row r="895" spans="1:10" ht="39" customHeight="1" x14ac:dyDescent="0.2">
      <c r="A895" s="32" t="s">
        <v>769</v>
      </c>
      <c r="B895" s="32" t="s">
        <v>770</v>
      </c>
      <c r="C895" s="32" t="s">
        <v>23</v>
      </c>
      <c r="D895" s="32" t="s">
        <v>771</v>
      </c>
      <c r="E895" s="34" t="s">
        <v>29</v>
      </c>
      <c r="F895" s="33">
        <v>334.99</v>
      </c>
      <c r="G895" s="36">
        <v>495.98</v>
      </c>
      <c r="H895" s="36">
        <v>638.91999999999996</v>
      </c>
      <c r="I895" s="36">
        <v>214031.81</v>
      </c>
      <c r="J895" s="97">
        <v>1.7756411398461125E-2</v>
      </c>
    </row>
    <row r="896" spans="1:10" ht="20.100000000000001" customHeight="1" x14ac:dyDescent="0.2">
      <c r="A896" s="27" t="s">
        <v>2366</v>
      </c>
      <c r="B896" s="163"/>
      <c r="C896" s="163"/>
      <c r="D896" s="27" t="s">
        <v>5</v>
      </c>
      <c r="E896" s="163" t="s">
        <v>2367</v>
      </c>
      <c r="F896" s="163"/>
      <c r="G896" s="163"/>
      <c r="H896" s="27"/>
      <c r="I896" s="41" t="s">
        <v>2368</v>
      </c>
      <c r="J896" s="27"/>
    </row>
    <row r="897" spans="1:10" ht="20.100000000000001" customHeight="1" x14ac:dyDescent="0.2">
      <c r="A897" s="163"/>
      <c r="B897" s="163"/>
      <c r="C897" s="163"/>
      <c r="D897" s="27" t="s">
        <v>2645</v>
      </c>
      <c r="E897" s="163" t="s">
        <v>1557</v>
      </c>
      <c r="F897" s="163"/>
      <c r="G897" s="163"/>
      <c r="H897" s="163"/>
      <c r="I897" s="98">
        <v>334.99</v>
      </c>
      <c r="J897" s="27" t="s">
        <v>15</v>
      </c>
    </row>
    <row r="898" spans="1:10" ht="26.1" customHeight="1" x14ac:dyDescent="0.2">
      <c r="A898" s="32" t="s">
        <v>772</v>
      </c>
      <c r="B898" s="32" t="s">
        <v>773</v>
      </c>
      <c r="C898" s="32" t="s">
        <v>23</v>
      </c>
      <c r="D898" s="32" t="s">
        <v>774</v>
      </c>
      <c r="E898" s="34" t="s">
        <v>20</v>
      </c>
      <c r="F898" s="33">
        <v>6.72</v>
      </c>
      <c r="G898" s="36">
        <v>861.02</v>
      </c>
      <c r="H898" s="36">
        <v>1109.1600000000001</v>
      </c>
      <c r="I898" s="36">
        <v>7459.1</v>
      </c>
      <c r="J898" s="97">
        <v>6.1881852170600894E-4</v>
      </c>
    </row>
    <row r="899" spans="1:10" ht="20.100000000000001" customHeight="1" x14ac:dyDescent="0.2">
      <c r="A899" s="27" t="s">
        <v>2366</v>
      </c>
      <c r="B899" s="163"/>
      <c r="C899" s="163"/>
      <c r="D899" s="27" t="s">
        <v>5</v>
      </c>
      <c r="E899" s="163" t="s">
        <v>2367</v>
      </c>
      <c r="F899" s="163"/>
      <c r="G899" s="163"/>
      <c r="H899" s="27"/>
      <c r="I899" s="41" t="s">
        <v>2368</v>
      </c>
      <c r="J899" s="27"/>
    </row>
    <row r="900" spans="1:10" ht="20.100000000000001" customHeight="1" x14ac:dyDescent="0.2">
      <c r="A900" s="163"/>
      <c r="B900" s="163"/>
      <c r="C900" s="163"/>
      <c r="D900" s="27" t="s">
        <v>2371</v>
      </c>
      <c r="E900" s="163" t="s">
        <v>2646</v>
      </c>
      <c r="F900" s="163"/>
      <c r="G900" s="163"/>
      <c r="H900" s="163"/>
      <c r="I900" s="98">
        <v>1.61</v>
      </c>
      <c r="J900" s="27" t="s">
        <v>15</v>
      </c>
    </row>
    <row r="901" spans="1:10" ht="20.100000000000001" customHeight="1" x14ac:dyDescent="0.2">
      <c r="A901" s="163"/>
      <c r="B901" s="163"/>
      <c r="C901" s="163"/>
      <c r="D901" s="27" t="s">
        <v>2371</v>
      </c>
      <c r="E901" s="163" t="s">
        <v>2647</v>
      </c>
      <c r="F901" s="163"/>
      <c r="G901" s="163"/>
      <c r="H901" s="163"/>
      <c r="I901" s="98">
        <v>2.1</v>
      </c>
      <c r="J901" s="27" t="s">
        <v>15</v>
      </c>
    </row>
    <row r="902" spans="1:10" ht="20.100000000000001" customHeight="1" x14ac:dyDescent="0.2">
      <c r="A902" s="163"/>
      <c r="B902" s="163"/>
      <c r="C902" s="163"/>
      <c r="D902" s="27" t="s">
        <v>2425</v>
      </c>
      <c r="E902" s="163" t="s">
        <v>2648</v>
      </c>
      <c r="F902" s="163"/>
      <c r="G902" s="163"/>
      <c r="H902" s="163"/>
      <c r="I902" s="98">
        <v>1.6425000000000001</v>
      </c>
      <c r="J902" s="27" t="s">
        <v>15</v>
      </c>
    </row>
    <row r="903" spans="1:10" ht="20.100000000000001" customHeight="1" x14ac:dyDescent="0.2">
      <c r="A903" s="163"/>
      <c r="B903" s="163"/>
      <c r="C903" s="163"/>
      <c r="D903" s="27" t="s">
        <v>2649</v>
      </c>
      <c r="E903" s="163" t="s">
        <v>2650</v>
      </c>
      <c r="F903" s="163"/>
      <c r="G903" s="163"/>
      <c r="H903" s="163"/>
      <c r="I903" s="98">
        <v>1.3725000000000001</v>
      </c>
      <c r="J903" s="27" t="s">
        <v>15</v>
      </c>
    </row>
    <row r="904" spans="1:10" ht="39" customHeight="1" x14ac:dyDescent="0.2">
      <c r="A904" s="32" t="s">
        <v>775</v>
      </c>
      <c r="B904" s="32" t="s">
        <v>776</v>
      </c>
      <c r="C904" s="32" t="s">
        <v>23</v>
      </c>
      <c r="D904" s="32" t="s">
        <v>777</v>
      </c>
      <c r="E904" s="34" t="s">
        <v>29</v>
      </c>
      <c r="F904" s="33">
        <v>7.6</v>
      </c>
      <c r="G904" s="36">
        <v>2369.6799999999998</v>
      </c>
      <c r="H904" s="36">
        <v>3052.62</v>
      </c>
      <c r="I904" s="36">
        <v>23199.91</v>
      </c>
      <c r="J904" s="97">
        <v>1.9247005684214522E-3</v>
      </c>
    </row>
    <row r="905" spans="1:10" ht="20.100000000000001" customHeight="1" x14ac:dyDescent="0.2">
      <c r="A905" s="27" t="s">
        <v>2366</v>
      </c>
      <c r="B905" s="163"/>
      <c r="C905" s="163"/>
      <c r="D905" s="27" t="s">
        <v>5</v>
      </c>
      <c r="E905" s="163" t="s">
        <v>2367</v>
      </c>
      <c r="F905" s="163"/>
      <c r="G905" s="163"/>
      <c r="H905" s="27"/>
      <c r="I905" s="41" t="s">
        <v>2368</v>
      </c>
      <c r="J905" s="27"/>
    </row>
    <row r="906" spans="1:10" ht="20.100000000000001" customHeight="1" x14ac:dyDescent="0.2">
      <c r="A906" s="163"/>
      <c r="B906" s="163"/>
      <c r="C906" s="163"/>
      <c r="D906" s="27" t="s">
        <v>2651</v>
      </c>
      <c r="E906" s="163" t="s">
        <v>2652</v>
      </c>
      <c r="F906" s="163"/>
      <c r="G906" s="163"/>
      <c r="H906" s="163"/>
      <c r="I906" s="98">
        <v>4.3</v>
      </c>
      <c r="J906" s="27" t="s">
        <v>15</v>
      </c>
    </row>
    <row r="907" spans="1:10" ht="20.100000000000001" customHeight="1" x14ac:dyDescent="0.2">
      <c r="A907" s="163"/>
      <c r="B907" s="163"/>
      <c r="C907" s="163"/>
      <c r="D907" s="27" t="s">
        <v>15</v>
      </c>
      <c r="E907" s="163" t="s">
        <v>2653</v>
      </c>
      <c r="F907" s="163"/>
      <c r="G907" s="163"/>
      <c r="H907" s="163"/>
      <c r="I907" s="98">
        <v>3.3</v>
      </c>
      <c r="J907" s="27" t="s">
        <v>15</v>
      </c>
    </row>
    <row r="908" spans="1:10" ht="51.95" customHeight="1" x14ac:dyDescent="0.2">
      <c r="A908" s="32" t="s">
        <v>778</v>
      </c>
      <c r="B908" s="32" t="s">
        <v>779</v>
      </c>
      <c r="C908" s="32" t="s">
        <v>23</v>
      </c>
      <c r="D908" s="32" t="s">
        <v>780</v>
      </c>
      <c r="E908" s="34" t="s">
        <v>633</v>
      </c>
      <c r="F908" s="33">
        <v>142.22</v>
      </c>
      <c r="G908" s="36">
        <v>333.01</v>
      </c>
      <c r="H908" s="36">
        <v>428.98</v>
      </c>
      <c r="I908" s="36">
        <v>61009.53</v>
      </c>
      <c r="J908" s="97">
        <v>5.061445370698664E-3</v>
      </c>
    </row>
    <row r="909" spans="1:10" ht="20.100000000000001" customHeight="1" x14ac:dyDescent="0.2">
      <c r="A909" s="27" t="s">
        <v>2366</v>
      </c>
      <c r="B909" s="163"/>
      <c r="C909" s="163"/>
      <c r="D909" s="27" t="s">
        <v>5</v>
      </c>
      <c r="E909" s="163" t="s">
        <v>2367</v>
      </c>
      <c r="F909" s="163"/>
      <c r="G909" s="163"/>
      <c r="H909" s="27"/>
      <c r="I909" s="41" t="s">
        <v>2368</v>
      </c>
      <c r="J909" s="27"/>
    </row>
    <row r="910" spans="1:10" ht="20.100000000000001" customHeight="1" x14ac:dyDescent="0.2">
      <c r="A910" s="163"/>
      <c r="B910" s="163"/>
      <c r="C910" s="163"/>
      <c r="D910" s="27" t="s">
        <v>2654</v>
      </c>
      <c r="E910" s="163" t="s">
        <v>2655</v>
      </c>
      <c r="F910" s="163"/>
      <c r="G910" s="163"/>
      <c r="H910" s="163"/>
      <c r="I910" s="98">
        <v>34.94</v>
      </c>
      <c r="J910" s="27" t="s">
        <v>15</v>
      </c>
    </row>
    <row r="911" spans="1:10" ht="20.100000000000001" customHeight="1" x14ac:dyDescent="0.2">
      <c r="A911" s="163"/>
      <c r="B911" s="163"/>
      <c r="C911" s="163"/>
      <c r="D911" s="27" t="s">
        <v>2656</v>
      </c>
      <c r="E911" s="163" t="s">
        <v>2657</v>
      </c>
      <c r="F911" s="163"/>
      <c r="G911" s="163"/>
      <c r="H911" s="163"/>
      <c r="I911" s="98">
        <v>50.28</v>
      </c>
      <c r="J911" s="27" t="s">
        <v>15</v>
      </c>
    </row>
    <row r="912" spans="1:10" ht="20.100000000000001" customHeight="1" x14ac:dyDescent="0.2">
      <c r="A912" s="163"/>
      <c r="B912" s="163"/>
      <c r="C912" s="163"/>
      <c r="D912" s="27" t="s">
        <v>2658</v>
      </c>
      <c r="E912" s="163" t="s">
        <v>2659</v>
      </c>
      <c r="F912" s="163"/>
      <c r="G912" s="163"/>
      <c r="H912" s="163"/>
      <c r="I912" s="98">
        <v>57</v>
      </c>
      <c r="J912" s="27" t="s">
        <v>15</v>
      </c>
    </row>
    <row r="913" spans="1:10" ht="24" customHeight="1" x14ac:dyDescent="0.2">
      <c r="A913" s="32" t="s">
        <v>781</v>
      </c>
      <c r="B913" s="32" t="s">
        <v>782</v>
      </c>
      <c r="C913" s="32" t="s">
        <v>23</v>
      </c>
      <c r="D913" s="32" t="s">
        <v>783</v>
      </c>
      <c r="E913" s="34" t="s">
        <v>173</v>
      </c>
      <c r="F913" s="33">
        <v>36</v>
      </c>
      <c r="G913" s="36">
        <v>1091.1500000000001</v>
      </c>
      <c r="H913" s="36">
        <v>1405.61</v>
      </c>
      <c r="I913" s="36">
        <v>50601.96</v>
      </c>
      <c r="J913" s="97">
        <v>4.1980171981373885E-3</v>
      </c>
    </row>
    <row r="914" spans="1:10" ht="20.100000000000001" customHeight="1" x14ac:dyDescent="0.2">
      <c r="A914" s="27" t="s">
        <v>2366</v>
      </c>
      <c r="B914" s="163"/>
      <c r="C914" s="163"/>
      <c r="D914" s="27" t="s">
        <v>5</v>
      </c>
      <c r="E914" s="163" t="s">
        <v>2367</v>
      </c>
      <c r="F914" s="163"/>
      <c r="G914" s="163"/>
      <c r="H914" s="27"/>
      <c r="I914" s="41" t="s">
        <v>2368</v>
      </c>
      <c r="J914" s="27"/>
    </row>
    <row r="915" spans="1:10" ht="20.100000000000001" customHeight="1" x14ac:dyDescent="0.2">
      <c r="A915" s="163"/>
      <c r="B915" s="163"/>
      <c r="C915" s="163"/>
      <c r="D915" s="27" t="s">
        <v>2660</v>
      </c>
      <c r="E915" s="163" t="s">
        <v>2661</v>
      </c>
      <c r="F915" s="163"/>
      <c r="G915" s="163"/>
      <c r="H915" s="163"/>
      <c r="I915" s="98">
        <v>20</v>
      </c>
      <c r="J915" s="27" t="s">
        <v>15</v>
      </c>
    </row>
    <row r="916" spans="1:10" ht="20.100000000000001" customHeight="1" x14ac:dyDescent="0.2">
      <c r="A916" s="163"/>
      <c r="B916" s="163"/>
      <c r="C916" s="163"/>
      <c r="D916" s="27" t="s">
        <v>2662</v>
      </c>
      <c r="E916" s="163">
        <v>10</v>
      </c>
      <c r="F916" s="163"/>
      <c r="G916" s="163"/>
      <c r="H916" s="163"/>
      <c r="I916" s="98">
        <v>10</v>
      </c>
      <c r="J916" s="27" t="s">
        <v>15</v>
      </c>
    </row>
    <row r="917" spans="1:10" ht="20.100000000000001" customHeight="1" x14ac:dyDescent="0.2">
      <c r="A917" s="163"/>
      <c r="B917" s="163"/>
      <c r="C917" s="163"/>
      <c r="D917" s="27" t="s">
        <v>2375</v>
      </c>
      <c r="E917" s="163" t="s">
        <v>2663</v>
      </c>
      <c r="F917" s="163"/>
      <c r="G917" s="163"/>
      <c r="H917" s="163"/>
      <c r="I917" s="98">
        <v>6</v>
      </c>
      <c r="J917" s="27" t="s">
        <v>15</v>
      </c>
    </row>
    <row r="918" spans="1:10" ht="39" customHeight="1" x14ac:dyDescent="0.2">
      <c r="A918" s="32" t="s">
        <v>784</v>
      </c>
      <c r="B918" s="32" t="s">
        <v>785</v>
      </c>
      <c r="C918" s="32" t="s">
        <v>23</v>
      </c>
      <c r="D918" s="32" t="s">
        <v>786</v>
      </c>
      <c r="E918" s="34" t="s">
        <v>25</v>
      </c>
      <c r="F918" s="33">
        <v>12</v>
      </c>
      <c r="G918" s="36">
        <v>669.05</v>
      </c>
      <c r="H918" s="36">
        <v>861.87</v>
      </c>
      <c r="I918" s="36">
        <v>10342.44</v>
      </c>
      <c r="J918" s="97">
        <v>8.580248865993344E-4</v>
      </c>
    </row>
    <row r="919" spans="1:10" ht="20.100000000000001" customHeight="1" x14ac:dyDescent="0.2">
      <c r="A919" s="27" t="s">
        <v>2366</v>
      </c>
      <c r="B919" s="163"/>
      <c r="C919" s="163"/>
      <c r="D919" s="27" t="s">
        <v>5</v>
      </c>
      <c r="E919" s="163" t="s">
        <v>2367</v>
      </c>
      <c r="F919" s="163"/>
      <c r="G919" s="163"/>
      <c r="H919" s="27"/>
      <c r="I919" s="41" t="s">
        <v>2368</v>
      </c>
      <c r="J919" s="27"/>
    </row>
    <row r="920" spans="1:10" ht="20.100000000000001" customHeight="1" x14ac:dyDescent="0.2">
      <c r="A920" s="163"/>
      <c r="B920" s="163"/>
      <c r="C920" s="163"/>
      <c r="D920" s="27" t="s">
        <v>15</v>
      </c>
      <c r="E920" s="163">
        <v>12</v>
      </c>
      <c r="F920" s="163"/>
      <c r="G920" s="163"/>
      <c r="H920" s="163"/>
      <c r="I920" s="98">
        <v>12</v>
      </c>
      <c r="J920" s="27" t="s">
        <v>15</v>
      </c>
    </row>
    <row r="921" spans="1:10" ht="24" customHeight="1" x14ac:dyDescent="0.2">
      <c r="A921" s="92" t="s">
        <v>787</v>
      </c>
      <c r="B921" s="92" t="s">
        <v>13</v>
      </c>
      <c r="C921" s="92"/>
      <c r="D921" s="92" t="s">
        <v>788</v>
      </c>
      <c r="E921" s="93"/>
      <c r="F921" s="94">
        <v>1</v>
      </c>
      <c r="G921" s="94" t="s">
        <v>15</v>
      </c>
      <c r="H921" s="95">
        <v>49128.95</v>
      </c>
      <c r="I921" s="95">
        <v>49128.95</v>
      </c>
      <c r="J921" s="96">
        <v>4.0758140006124637E-3</v>
      </c>
    </row>
    <row r="922" spans="1:10" ht="39" customHeight="1" x14ac:dyDescent="0.2">
      <c r="A922" s="32" t="s">
        <v>789</v>
      </c>
      <c r="B922" s="32" t="s">
        <v>17</v>
      </c>
      <c r="C922" s="32" t="s">
        <v>18</v>
      </c>
      <c r="D922" s="32" t="s">
        <v>19</v>
      </c>
      <c r="E922" s="34" t="s">
        <v>20</v>
      </c>
      <c r="F922" s="33">
        <v>21</v>
      </c>
      <c r="G922" s="36">
        <v>461.91</v>
      </c>
      <c r="H922" s="36">
        <v>595.03</v>
      </c>
      <c r="I922" s="36">
        <v>12495.63</v>
      </c>
      <c r="J922" s="97">
        <v>1.0366568734009808E-3</v>
      </c>
    </row>
    <row r="923" spans="1:10" ht="20.100000000000001" customHeight="1" x14ac:dyDescent="0.2">
      <c r="A923" s="27" t="s">
        <v>2366</v>
      </c>
      <c r="B923" s="163"/>
      <c r="C923" s="163"/>
      <c r="D923" s="27" t="s">
        <v>5</v>
      </c>
      <c r="E923" s="163" t="s">
        <v>2367</v>
      </c>
      <c r="F923" s="163"/>
      <c r="G923" s="163"/>
      <c r="H923" s="27"/>
      <c r="I923" s="41" t="s">
        <v>2368</v>
      </c>
      <c r="J923" s="27"/>
    </row>
    <row r="924" spans="1:10" ht="20.100000000000001" customHeight="1" x14ac:dyDescent="0.2">
      <c r="A924" s="163"/>
      <c r="B924" s="163"/>
      <c r="C924" s="163"/>
      <c r="D924" s="27" t="s">
        <v>2664</v>
      </c>
      <c r="E924" s="163" t="s">
        <v>2665</v>
      </c>
      <c r="F924" s="163"/>
      <c r="G924" s="163"/>
      <c r="H924" s="163"/>
      <c r="I924" s="98">
        <v>21</v>
      </c>
      <c r="J924" s="27" t="s">
        <v>15</v>
      </c>
    </row>
    <row r="925" spans="1:10" ht="26.1" customHeight="1" x14ac:dyDescent="0.2">
      <c r="A925" s="32" t="s">
        <v>790</v>
      </c>
      <c r="B925" s="32" t="s">
        <v>22</v>
      </c>
      <c r="C925" s="32" t="s">
        <v>23</v>
      </c>
      <c r="D925" s="32" t="s">
        <v>24</v>
      </c>
      <c r="E925" s="34" t="s">
        <v>25</v>
      </c>
      <c r="F925" s="33">
        <v>1</v>
      </c>
      <c r="G925" s="36">
        <v>28437.61</v>
      </c>
      <c r="H925" s="36">
        <v>36633.32</v>
      </c>
      <c r="I925" s="36">
        <v>36633.32</v>
      </c>
      <c r="J925" s="97">
        <v>3.0391571272114829E-3</v>
      </c>
    </row>
    <row r="926" spans="1:10" ht="20.100000000000001" customHeight="1" x14ac:dyDescent="0.2">
      <c r="A926" s="27" t="s">
        <v>2366</v>
      </c>
      <c r="B926" s="163"/>
      <c r="C926" s="163"/>
      <c r="D926" s="27" t="s">
        <v>5</v>
      </c>
      <c r="E926" s="163" t="s">
        <v>2367</v>
      </c>
      <c r="F926" s="163"/>
      <c r="G926" s="163"/>
      <c r="H926" s="27"/>
      <c r="I926" s="41" t="s">
        <v>2368</v>
      </c>
      <c r="J926" s="27"/>
    </row>
    <row r="927" spans="1:10" ht="20.100000000000001" customHeight="1" x14ac:dyDescent="0.2">
      <c r="A927" s="163"/>
      <c r="B927" s="163"/>
      <c r="C927" s="163"/>
      <c r="D927" s="27" t="s">
        <v>15</v>
      </c>
      <c r="E927" s="163">
        <v>1</v>
      </c>
      <c r="F927" s="163"/>
      <c r="G927" s="163"/>
      <c r="H927" s="163"/>
      <c r="I927" s="98">
        <v>1</v>
      </c>
      <c r="J927" s="27" t="s">
        <v>15</v>
      </c>
    </row>
    <row r="928" spans="1:10" ht="24" customHeight="1" x14ac:dyDescent="0.2">
      <c r="A928" s="92" t="s">
        <v>791</v>
      </c>
      <c r="B928" s="92" t="s">
        <v>13</v>
      </c>
      <c r="C928" s="92"/>
      <c r="D928" s="92" t="s">
        <v>792</v>
      </c>
      <c r="E928" s="93"/>
      <c r="F928" s="94">
        <v>1</v>
      </c>
      <c r="G928" s="94" t="s">
        <v>15</v>
      </c>
      <c r="H928" s="95">
        <v>191283.57</v>
      </c>
      <c r="I928" s="95">
        <v>191283.57</v>
      </c>
      <c r="J928" s="96">
        <v>1.5869182074787557E-2</v>
      </c>
    </row>
    <row r="929" spans="1:10" ht="39" customHeight="1" x14ac:dyDescent="0.2">
      <c r="A929" s="32" t="s">
        <v>793</v>
      </c>
      <c r="B929" s="32" t="s">
        <v>35</v>
      </c>
      <c r="C929" s="32" t="s">
        <v>18</v>
      </c>
      <c r="D929" s="32" t="s">
        <v>36</v>
      </c>
      <c r="E929" s="34" t="s">
        <v>37</v>
      </c>
      <c r="F929" s="33">
        <v>115.03</v>
      </c>
      <c r="G929" s="36">
        <v>93.59</v>
      </c>
      <c r="H929" s="36">
        <v>120.56</v>
      </c>
      <c r="I929" s="36">
        <v>13869.1</v>
      </c>
      <c r="J929" s="97">
        <v>1.1506020779172834E-3</v>
      </c>
    </row>
    <row r="930" spans="1:10" ht="20.100000000000001" customHeight="1" x14ac:dyDescent="0.2">
      <c r="A930" s="27" t="s">
        <v>2366</v>
      </c>
      <c r="B930" s="163"/>
      <c r="C930" s="163"/>
      <c r="D930" s="27" t="s">
        <v>5</v>
      </c>
      <c r="E930" s="163" t="s">
        <v>2367</v>
      </c>
      <c r="F930" s="163"/>
      <c r="G930" s="163"/>
      <c r="H930" s="27"/>
      <c r="I930" s="41" t="s">
        <v>2368</v>
      </c>
      <c r="J930" s="27"/>
    </row>
    <row r="931" spans="1:10" ht="20.100000000000001" customHeight="1" x14ac:dyDescent="0.2">
      <c r="A931" s="163"/>
      <c r="B931" s="163"/>
      <c r="C931" s="163"/>
      <c r="D931" s="27" t="s">
        <v>2666</v>
      </c>
      <c r="E931" s="163" t="s">
        <v>2667</v>
      </c>
      <c r="F931" s="163"/>
      <c r="G931" s="163"/>
      <c r="H931" s="163"/>
      <c r="I931" s="98">
        <v>10.685</v>
      </c>
      <c r="J931" s="27" t="s">
        <v>15</v>
      </c>
    </row>
    <row r="932" spans="1:10" ht="20.100000000000001" customHeight="1" x14ac:dyDescent="0.2">
      <c r="A932" s="163"/>
      <c r="B932" s="163"/>
      <c r="C932" s="163"/>
      <c r="D932" s="27" t="s">
        <v>2668</v>
      </c>
      <c r="E932" s="163" t="s">
        <v>2669</v>
      </c>
      <c r="F932" s="163"/>
      <c r="G932" s="163"/>
      <c r="H932" s="163"/>
      <c r="I932" s="98">
        <v>24.946000000000002</v>
      </c>
      <c r="J932" s="27" t="s">
        <v>15</v>
      </c>
    </row>
    <row r="933" spans="1:10" ht="20.100000000000001" customHeight="1" x14ac:dyDescent="0.2">
      <c r="A933" s="163"/>
      <c r="B933" s="163"/>
      <c r="C933" s="163"/>
      <c r="D933" s="27" t="s">
        <v>2670</v>
      </c>
      <c r="E933" s="163" t="s">
        <v>2671</v>
      </c>
      <c r="F933" s="163"/>
      <c r="G933" s="163"/>
      <c r="H933" s="163"/>
      <c r="I933" s="98">
        <v>16.625</v>
      </c>
      <c r="J933" s="27" t="s">
        <v>15</v>
      </c>
    </row>
    <row r="934" spans="1:10" ht="20.100000000000001" customHeight="1" x14ac:dyDescent="0.2">
      <c r="A934" s="163"/>
      <c r="B934" s="163"/>
      <c r="C934" s="163"/>
      <c r="D934" s="27" t="s">
        <v>2672</v>
      </c>
      <c r="E934" s="163" t="s">
        <v>2673</v>
      </c>
      <c r="F934" s="163"/>
      <c r="G934" s="163"/>
      <c r="H934" s="163"/>
      <c r="I934" s="98">
        <v>62.783000000000001</v>
      </c>
      <c r="J934" s="27" t="s">
        <v>15</v>
      </c>
    </row>
    <row r="935" spans="1:10" ht="24" customHeight="1" x14ac:dyDescent="0.2">
      <c r="A935" s="32" t="s">
        <v>794</v>
      </c>
      <c r="B935" s="32" t="s">
        <v>795</v>
      </c>
      <c r="C935" s="32" t="s">
        <v>23</v>
      </c>
      <c r="D935" s="32" t="s">
        <v>796</v>
      </c>
      <c r="E935" s="34" t="s">
        <v>37</v>
      </c>
      <c r="F935" s="33">
        <v>249.84</v>
      </c>
      <c r="G935" s="36">
        <v>70.989999999999995</v>
      </c>
      <c r="H935" s="36">
        <v>91.44</v>
      </c>
      <c r="I935" s="36">
        <v>22845.360000000001</v>
      </c>
      <c r="J935" s="97">
        <v>1.8952865497233698E-3</v>
      </c>
    </row>
    <row r="936" spans="1:10" ht="20.100000000000001" customHeight="1" x14ac:dyDescent="0.2">
      <c r="A936" s="27" t="s">
        <v>2366</v>
      </c>
      <c r="B936" s="163"/>
      <c r="C936" s="163"/>
      <c r="D936" s="27" t="s">
        <v>5</v>
      </c>
      <c r="E936" s="163" t="s">
        <v>2367</v>
      </c>
      <c r="F936" s="163"/>
      <c r="G936" s="163"/>
      <c r="H936" s="27"/>
      <c r="I936" s="41" t="s">
        <v>2368</v>
      </c>
      <c r="J936" s="27"/>
    </row>
    <row r="937" spans="1:10" ht="20.100000000000001" customHeight="1" x14ac:dyDescent="0.2">
      <c r="A937" s="163"/>
      <c r="B937" s="163"/>
      <c r="C937" s="163"/>
      <c r="D937" s="27" t="s">
        <v>2674</v>
      </c>
      <c r="E937" s="163" t="s">
        <v>2675</v>
      </c>
      <c r="F937" s="163"/>
      <c r="G937" s="163"/>
      <c r="H937" s="163"/>
      <c r="I937" s="98">
        <v>29.373000000000001</v>
      </c>
      <c r="J937" s="27" t="s">
        <v>15</v>
      </c>
    </row>
    <row r="938" spans="1:10" ht="20.100000000000001" customHeight="1" x14ac:dyDescent="0.2">
      <c r="A938" s="163"/>
      <c r="B938" s="163"/>
      <c r="C938" s="163"/>
      <c r="D938" s="27" t="s">
        <v>2670</v>
      </c>
      <c r="E938" s="163" t="s">
        <v>2676</v>
      </c>
      <c r="F938" s="163"/>
      <c r="G938" s="163"/>
      <c r="H938" s="163"/>
      <c r="I938" s="98">
        <v>37.232999999999997</v>
      </c>
      <c r="J938" s="27" t="s">
        <v>15</v>
      </c>
    </row>
    <row r="939" spans="1:10" ht="20.100000000000001" customHeight="1" x14ac:dyDescent="0.2">
      <c r="A939" s="163"/>
      <c r="B939" s="163"/>
      <c r="C939" s="163"/>
      <c r="D939" s="27" t="s">
        <v>2677</v>
      </c>
      <c r="E939" s="163" t="s">
        <v>2678</v>
      </c>
      <c r="F939" s="163"/>
      <c r="G939" s="163"/>
      <c r="H939" s="163"/>
      <c r="I939" s="98">
        <v>67.14</v>
      </c>
      <c r="J939" s="27" t="s">
        <v>15</v>
      </c>
    </row>
    <row r="940" spans="1:10" ht="20.100000000000001" customHeight="1" x14ac:dyDescent="0.2">
      <c r="A940" s="163"/>
      <c r="B940" s="163"/>
      <c r="C940" s="163"/>
      <c r="D940" s="27" t="s">
        <v>2679</v>
      </c>
      <c r="E940" s="163" t="s">
        <v>2680</v>
      </c>
      <c r="F940" s="163"/>
      <c r="G940" s="163"/>
      <c r="H940" s="163"/>
      <c r="I940" s="98">
        <v>55.646999999999998</v>
      </c>
      <c r="J940" s="27" t="s">
        <v>15</v>
      </c>
    </row>
    <row r="941" spans="1:10" ht="20.100000000000001" customHeight="1" x14ac:dyDescent="0.2">
      <c r="A941" s="163"/>
      <c r="B941" s="163"/>
      <c r="C941" s="163"/>
      <c r="D941" s="27" t="s">
        <v>2681</v>
      </c>
      <c r="E941" s="163" t="s">
        <v>2680</v>
      </c>
      <c r="F941" s="163"/>
      <c r="G941" s="163"/>
      <c r="H941" s="163"/>
      <c r="I941" s="98">
        <v>55.646999999999998</v>
      </c>
      <c r="J941" s="27" t="s">
        <v>15</v>
      </c>
    </row>
    <row r="942" spans="1:10" ht="20.100000000000001" customHeight="1" x14ac:dyDescent="0.2">
      <c r="A942" s="163"/>
      <c r="B942" s="163"/>
      <c r="C942" s="163"/>
      <c r="D942" s="27" t="s">
        <v>2682</v>
      </c>
      <c r="E942" s="163" t="s">
        <v>2683</v>
      </c>
      <c r="F942" s="163"/>
      <c r="G942" s="163"/>
      <c r="H942" s="163"/>
      <c r="I942" s="98">
        <v>4.8</v>
      </c>
      <c r="J942" s="27" t="s">
        <v>15</v>
      </c>
    </row>
    <row r="943" spans="1:10" ht="39" customHeight="1" x14ac:dyDescent="0.2">
      <c r="A943" s="32" t="s">
        <v>797</v>
      </c>
      <c r="B943" s="32" t="s">
        <v>798</v>
      </c>
      <c r="C943" s="32" t="s">
        <v>18</v>
      </c>
      <c r="D943" s="32" t="s">
        <v>799</v>
      </c>
      <c r="E943" s="34" t="s">
        <v>20</v>
      </c>
      <c r="F943" s="33">
        <v>3880.62</v>
      </c>
      <c r="G943" s="36">
        <v>3.24</v>
      </c>
      <c r="H943" s="36">
        <v>4.17</v>
      </c>
      <c r="I943" s="36">
        <v>16182.19</v>
      </c>
      <c r="J943" s="97">
        <v>1.3424996170805809E-3</v>
      </c>
    </row>
    <row r="944" spans="1:10" ht="20.100000000000001" customHeight="1" x14ac:dyDescent="0.2">
      <c r="A944" s="27" t="s">
        <v>2366</v>
      </c>
      <c r="B944" s="163"/>
      <c r="C944" s="163"/>
      <c r="D944" s="27" t="s">
        <v>5</v>
      </c>
      <c r="E944" s="163" t="s">
        <v>2367</v>
      </c>
      <c r="F944" s="163"/>
      <c r="G944" s="163"/>
      <c r="H944" s="27"/>
      <c r="I944" s="41" t="s">
        <v>2368</v>
      </c>
      <c r="J944" s="27"/>
    </row>
    <row r="945" spans="1:10" ht="20.100000000000001" customHeight="1" x14ac:dyDescent="0.2">
      <c r="A945" s="163"/>
      <c r="B945" s="163"/>
      <c r="C945" s="163"/>
      <c r="D945" s="27" t="s">
        <v>2685</v>
      </c>
      <c r="E945" s="163" t="s">
        <v>2686</v>
      </c>
      <c r="F945" s="163"/>
      <c r="G945" s="163"/>
      <c r="H945" s="163"/>
      <c r="I945" s="98">
        <v>270.8032</v>
      </c>
      <c r="J945" s="27" t="s">
        <v>15</v>
      </c>
    </row>
    <row r="946" spans="1:10" ht="20.100000000000001" customHeight="1" x14ac:dyDescent="0.2">
      <c r="A946" s="163"/>
      <c r="B946" s="163"/>
      <c r="C946" s="163"/>
      <c r="D946" s="27" t="s">
        <v>2687</v>
      </c>
      <c r="E946" s="163" t="s">
        <v>2688</v>
      </c>
      <c r="F946" s="163"/>
      <c r="G946" s="163"/>
      <c r="H946" s="163"/>
      <c r="I946" s="98">
        <v>2563.98</v>
      </c>
      <c r="J946" s="27" t="s">
        <v>15</v>
      </c>
    </row>
    <row r="947" spans="1:10" ht="20.100000000000001" customHeight="1" x14ac:dyDescent="0.2">
      <c r="A947" s="163"/>
      <c r="B947" s="163"/>
      <c r="C947" s="163"/>
      <c r="D947" s="27" t="s">
        <v>3307</v>
      </c>
      <c r="E947" s="163" t="s">
        <v>3308</v>
      </c>
      <c r="F947" s="163"/>
      <c r="G947" s="163"/>
      <c r="H947" s="163"/>
      <c r="I947" s="98">
        <v>252.64</v>
      </c>
      <c r="J947" s="27" t="s">
        <v>15</v>
      </c>
    </row>
    <row r="948" spans="1:10" ht="20.100000000000001" customHeight="1" x14ac:dyDescent="0.2">
      <c r="A948" s="163"/>
      <c r="B948" s="163"/>
      <c r="C948" s="163"/>
      <c r="D948" s="27" t="s">
        <v>3309</v>
      </c>
      <c r="E948" s="163" t="s">
        <v>3310</v>
      </c>
      <c r="F948" s="163"/>
      <c r="G948" s="163"/>
      <c r="H948" s="163"/>
      <c r="I948" s="98">
        <v>166.25</v>
      </c>
      <c r="J948" s="27" t="s">
        <v>15</v>
      </c>
    </row>
    <row r="949" spans="1:10" ht="20.100000000000001" customHeight="1" x14ac:dyDescent="0.2">
      <c r="A949" s="163"/>
      <c r="B949" s="163"/>
      <c r="C949" s="163"/>
      <c r="D949" s="27" t="s">
        <v>3311</v>
      </c>
      <c r="E949" s="163" t="s">
        <v>3312</v>
      </c>
      <c r="F949" s="163"/>
      <c r="G949" s="163"/>
      <c r="H949" s="163"/>
      <c r="I949" s="98">
        <v>626.95000000000005</v>
      </c>
      <c r="J949" s="27" t="s">
        <v>15</v>
      </c>
    </row>
    <row r="950" spans="1:10" ht="26.1" customHeight="1" x14ac:dyDescent="0.2">
      <c r="A950" s="32" t="s">
        <v>800</v>
      </c>
      <c r="B950" s="32" t="s">
        <v>802</v>
      </c>
      <c r="C950" s="32" t="s">
        <v>18</v>
      </c>
      <c r="D950" s="32" t="s">
        <v>803</v>
      </c>
      <c r="E950" s="34" t="s">
        <v>37</v>
      </c>
      <c r="F950" s="33">
        <v>213.98</v>
      </c>
      <c r="G950" s="36">
        <v>51.93</v>
      </c>
      <c r="H950" s="36">
        <v>66.89</v>
      </c>
      <c r="I950" s="36">
        <v>14313.65</v>
      </c>
      <c r="J950" s="97">
        <v>1.1874826364061636E-3</v>
      </c>
    </row>
    <row r="951" spans="1:10" ht="20.100000000000001" customHeight="1" x14ac:dyDescent="0.2">
      <c r="A951" s="27" t="s">
        <v>2366</v>
      </c>
      <c r="B951" s="163"/>
      <c r="C951" s="163"/>
      <c r="D951" s="27" t="s">
        <v>5</v>
      </c>
      <c r="E951" s="163" t="s">
        <v>2367</v>
      </c>
      <c r="F951" s="163"/>
      <c r="G951" s="163"/>
      <c r="H951" s="27"/>
      <c r="I951" s="41" t="s">
        <v>2368</v>
      </c>
      <c r="J951" s="27"/>
    </row>
    <row r="952" spans="1:10" ht="20.100000000000001" customHeight="1" x14ac:dyDescent="0.2">
      <c r="A952" s="163"/>
      <c r="B952" s="163"/>
      <c r="C952" s="163"/>
      <c r="D952" s="27" t="s">
        <v>3313</v>
      </c>
      <c r="E952" s="163" t="s">
        <v>3314</v>
      </c>
      <c r="F952" s="163"/>
      <c r="G952" s="163"/>
      <c r="H952" s="163"/>
      <c r="I952" s="98">
        <v>209.18799999999999</v>
      </c>
      <c r="J952" s="27" t="s">
        <v>15</v>
      </c>
    </row>
    <row r="953" spans="1:10" ht="20.100000000000001" customHeight="1" x14ac:dyDescent="0.2">
      <c r="A953" s="163"/>
      <c r="B953" s="163"/>
      <c r="C953" s="163"/>
      <c r="D953" s="27" t="s">
        <v>2689</v>
      </c>
      <c r="E953" s="163" t="s">
        <v>2683</v>
      </c>
      <c r="F953" s="163"/>
      <c r="G953" s="163"/>
      <c r="H953" s="163"/>
      <c r="I953" s="98">
        <v>4.8</v>
      </c>
      <c r="J953" s="27" t="s">
        <v>15</v>
      </c>
    </row>
    <row r="954" spans="1:10" ht="26.1" customHeight="1" x14ac:dyDescent="0.2">
      <c r="A954" s="32" t="s">
        <v>801</v>
      </c>
      <c r="B954" s="32" t="s">
        <v>59</v>
      </c>
      <c r="C954" s="32" t="s">
        <v>23</v>
      </c>
      <c r="D954" s="32" t="s">
        <v>60</v>
      </c>
      <c r="E954" s="34" t="s">
        <v>61</v>
      </c>
      <c r="F954" s="33">
        <v>1</v>
      </c>
      <c r="G954" s="36">
        <v>528.54</v>
      </c>
      <c r="H954" s="36">
        <v>680.86</v>
      </c>
      <c r="I954" s="36">
        <v>680.86</v>
      </c>
      <c r="J954" s="97">
        <v>5.6485203132918613E-5</v>
      </c>
    </row>
    <row r="955" spans="1:10" ht="20.100000000000001" customHeight="1" x14ac:dyDescent="0.2">
      <c r="A955" s="27" t="s">
        <v>2366</v>
      </c>
      <c r="B955" s="163"/>
      <c r="C955" s="163"/>
      <c r="D955" s="27" t="s">
        <v>5</v>
      </c>
      <c r="E955" s="163" t="s">
        <v>2367</v>
      </c>
      <c r="F955" s="163"/>
      <c r="G955" s="163"/>
      <c r="H955" s="27"/>
      <c r="I955" s="41" t="s">
        <v>2368</v>
      </c>
      <c r="J955" s="27"/>
    </row>
    <row r="956" spans="1:10" ht="20.100000000000001" customHeight="1" x14ac:dyDescent="0.2">
      <c r="A956" s="163"/>
      <c r="B956" s="163"/>
      <c r="C956" s="163"/>
      <c r="D956" s="27" t="s">
        <v>2690</v>
      </c>
      <c r="E956" s="163" t="s">
        <v>2691</v>
      </c>
      <c r="F956" s="163"/>
      <c r="G956" s="163"/>
      <c r="H956" s="163"/>
      <c r="I956" s="98">
        <v>1</v>
      </c>
      <c r="J956" s="27" t="s">
        <v>15</v>
      </c>
    </row>
    <row r="957" spans="1:10" ht="26.1" customHeight="1" x14ac:dyDescent="0.2">
      <c r="A957" s="32" t="s">
        <v>804</v>
      </c>
      <c r="B957" s="32" t="s">
        <v>806</v>
      </c>
      <c r="C957" s="32" t="s">
        <v>18</v>
      </c>
      <c r="D957" s="32" t="s">
        <v>807</v>
      </c>
      <c r="E957" s="34" t="s">
        <v>20</v>
      </c>
      <c r="F957" s="33">
        <v>85.68</v>
      </c>
      <c r="G957" s="36">
        <v>8.7100000000000009</v>
      </c>
      <c r="H957" s="36">
        <v>11.22</v>
      </c>
      <c r="I957" s="36">
        <v>961.32</v>
      </c>
      <c r="J957" s="97">
        <v>7.9752600352109569E-5</v>
      </c>
    </row>
    <row r="958" spans="1:10" ht="20.100000000000001" customHeight="1" x14ac:dyDescent="0.2">
      <c r="A958" s="27" t="s">
        <v>2366</v>
      </c>
      <c r="B958" s="163"/>
      <c r="C958" s="163"/>
      <c r="D958" s="27" t="s">
        <v>5</v>
      </c>
      <c r="E958" s="163" t="s">
        <v>2367</v>
      </c>
      <c r="F958" s="163"/>
      <c r="G958" s="163"/>
      <c r="H958" s="27"/>
      <c r="I958" s="41" t="s">
        <v>2368</v>
      </c>
      <c r="J958" s="27"/>
    </row>
    <row r="959" spans="1:10" ht="20.100000000000001" customHeight="1" x14ac:dyDescent="0.2">
      <c r="A959" s="163"/>
      <c r="B959" s="163"/>
      <c r="C959" s="163"/>
      <c r="D959" s="27" t="s">
        <v>2674</v>
      </c>
      <c r="E959" s="163" t="s">
        <v>2692</v>
      </c>
      <c r="F959" s="163"/>
      <c r="G959" s="163"/>
      <c r="H959" s="163"/>
      <c r="I959" s="98">
        <v>19.95</v>
      </c>
      <c r="J959" s="27" t="s">
        <v>15</v>
      </c>
    </row>
    <row r="960" spans="1:10" ht="20.100000000000001" customHeight="1" x14ac:dyDescent="0.2">
      <c r="A960" s="163"/>
      <c r="B960" s="163"/>
      <c r="C960" s="163"/>
      <c r="D960" s="27" t="s">
        <v>2677</v>
      </c>
      <c r="E960" s="163" t="s">
        <v>2693</v>
      </c>
      <c r="F960" s="163"/>
      <c r="G960" s="163"/>
      <c r="H960" s="163"/>
      <c r="I960" s="98">
        <v>14.7</v>
      </c>
      <c r="J960" s="27" t="s">
        <v>15</v>
      </c>
    </row>
    <row r="961" spans="1:10" ht="20.100000000000001" customHeight="1" x14ac:dyDescent="0.2">
      <c r="A961" s="163"/>
      <c r="B961" s="163"/>
      <c r="C961" s="163"/>
      <c r="D961" s="27" t="s">
        <v>2694</v>
      </c>
      <c r="E961" s="163" t="s">
        <v>2695</v>
      </c>
      <c r="F961" s="163"/>
      <c r="G961" s="163"/>
      <c r="H961" s="163"/>
      <c r="I961" s="98">
        <v>15.33</v>
      </c>
      <c r="J961" s="27" t="s">
        <v>15</v>
      </c>
    </row>
    <row r="962" spans="1:10" ht="20.100000000000001" customHeight="1" x14ac:dyDescent="0.2">
      <c r="A962" s="163"/>
      <c r="B962" s="163"/>
      <c r="C962" s="163"/>
      <c r="D962" s="27" t="s">
        <v>2679</v>
      </c>
      <c r="E962" s="163" t="s">
        <v>2696</v>
      </c>
      <c r="F962" s="163"/>
      <c r="G962" s="163"/>
      <c r="H962" s="163"/>
      <c r="I962" s="98">
        <v>17.850000000000001</v>
      </c>
      <c r="J962" s="27" t="s">
        <v>15</v>
      </c>
    </row>
    <row r="963" spans="1:10" ht="20.100000000000001" customHeight="1" x14ac:dyDescent="0.2">
      <c r="A963" s="163"/>
      <c r="B963" s="163"/>
      <c r="C963" s="163"/>
      <c r="D963" s="27" t="s">
        <v>2681</v>
      </c>
      <c r="E963" s="163" t="s">
        <v>2696</v>
      </c>
      <c r="F963" s="163"/>
      <c r="G963" s="163"/>
      <c r="H963" s="163"/>
      <c r="I963" s="98">
        <v>17.850000000000001</v>
      </c>
      <c r="J963" s="27" t="s">
        <v>15</v>
      </c>
    </row>
    <row r="964" spans="1:10" ht="26.1" customHeight="1" x14ac:dyDescent="0.2">
      <c r="A964" s="32" t="s">
        <v>805</v>
      </c>
      <c r="B964" s="32" t="s">
        <v>809</v>
      </c>
      <c r="C964" s="32" t="s">
        <v>18</v>
      </c>
      <c r="D964" s="32" t="s">
        <v>810</v>
      </c>
      <c r="E964" s="34" t="s">
        <v>25</v>
      </c>
      <c r="F964" s="33">
        <v>56</v>
      </c>
      <c r="G964" s="36">
        <v>12.19</v>
      </c>
      <c r="H964" s="36">
        <v>15.7</v>
      </c>
      <c r="I964" s="36">
        <v>879.2</v>
      </c>
      <c r="J964" s="97">
        <v>7.293979760077262E-5</v>
      </c>
    </row>
    <row r="965" spans="1:10" ht="20.100000000000001" customHeight="1" x14ac:dyDescent="0.2">
      <c r="A965" s="27" t="s">
        <v>2366</v>
      </c>
      <c r="B965" s="163"/>
      <c r="C965" s="163"/>
      <c r="D965" s="27" t="s">
        <v>5</v>
      </c>
      <c r="E965" s="163" t="s">
        <v>2367</v>
      </c>
      <c r="F965" s="163"/>
      <c r="G965" s="163"/>
      <c r="H965" s="27"/>
      <c r="I965" s="41" t="s">
        <v>2368</v>
      </c>
      <c r="J965" s="27"/>
    </row>
    <row r="966" spans="1:10" ht="20.100000000000001" customHeight="1" x14ac:dyDescent="0.2">
      <c r="A966" s="163"/>
      <c r="B966" s="163"/>
      <c r="C966" s="163"/>
      <c r="D966" s="27" t="s">
        <v>2697</v>
      </c>
      <c r="E966" s="163" t="s">
        <v>2698</v>
      </c>
      <c r="F966" s="163"/>
      <c r="G966" s="163"/>
      <c r="H966" s="163"/>
      <c r="I966" s="98">
        <v>10</v>
      </c>
      <c r="J966" s="27" t="s">
        <v>15</v>
      </c>
    </row>
    <row r="967" spans="1:10" ht="20.100000000000001" customHeight="1" x14ac:dyDescent="0.2">
      <c r="A967" s="163"/>
      <c r="B967" s="163"/>
      <c r="C967" s="163"/>
      <c r="D967" s="27" t="s">
        <v>2699</v>
      </c>
      <c r="E967" s="163" t="s">
        <v>2700</v>
      </c>
      <c r="F967" s="163"/>
      <c r="G967" s="163"/>
      <c r="H967" s="163"/>
      <c r="I967" s="98">
        <v>3</v>
      </c>
      <c r="J967" s="27" t="s">
        <v>15</v>
      </c>
    </row>
    <row r="968" spans="1:10" ht="20.100000000000001" customHeight="1" x14ac:dyDescent="0.2">
      <c r="A968" s="163"/>
      <c r="B968" s="163"/>
      <c r="C968" s="163"/>
      <c r="D968" s="27" t="s">
        <v>2701</v>
      </c>
      <c r="E968" s="163" t="s">
        <v>2698</v>
      </c>
      <c r="F968" s="163"/>
      <c r="G968" s="163"/>
      <c r="H968" s="163"/>
      <c r="I968" s="98">
        <v>10</v>
      </c>
      <c r="J968" s="27" t="s">
        <v>15</v>
      </c>
    </row>
    <row r="969" spans="1:10" ht="20.100000000000001" customHeight="1" x14ac:dyDescent="0.2">
      <c r="A969" s="163"/>
      <c r="B969" s="163"/>
      <c r="C969" s="163"/>
      <c r="D969" s="27" t="s">
        <v>2702</v>
      </c>
      <c r="E969" s="163" t="s">
        <v>2698</v>
      </c>
      <c r="F969" s="163"/>
      <c r="G969" s="163"/>
      <c r="H969" s="163"/>
      <c r="I969" s="98">
        <v>10</v>
      </c>
      <c r="J969" s="27" t="s">
        <v>15</v>
      </c>
    </row>
    <row r="970" spans="1:10" ht="20.100000000000001" customHeight="1" x14ac:dyDescent="0.2">
      <c r="A970" s="163"/>
      <c r="B970" s="163"/>
      <c r="C970" s="163"/>
      <c r="D970" s="27" t="s">
        <v>2703</v>
      </c>
      <c r="E970" s="163" t="s">
        <v>2704</v>
      </c>
      <c r="F970" s="163"/>
      <c r="G970" s="163"/>
      <c r="H970" s="163"/>
      <c r="I970" s="98">
        <v>5</v>
      </c>
      <c r="J970" s="27" t="s">
        <v>15</v>
      </c>
    </row>
    <row r="971" spans="1:10" ht="20.100000000000001" customHeight="1" x14ac:dyDescent="0.2">
      <c r="A971" s="163"/>
      <c r="B971" s="163"/>
      <c r="C971" s="163"/>
      <c r="D971" s="27" t="s">
        <v>2705</v>
      </c>
      <c r="E971" s="163" t="s">
        <v>2706</v>
      </c>
      <c r="F971" s="163"/>
      <c r="G971" s="163"/>
      <c r="H971" s="163"/>
      <c r="I971" s="98">
        <v>9</v>
      </c>
      <c r="J971" s="27" t="s">
        <v>15</v>
      </c>
    </row>
    <row r="972" spans="1:10" ht="20.100000000000001" customHeight="1" x14ac:dyDescent="0.2">
      <c r="A972" s="163"/>
      <c r="B972" s="163"/>
      <c r="C972" s="163"/>
      <c r="D972" s="27" t="s">
        <v>2707</v>
      </c>
      <c r="E972" s="163" t="s">
        <v>2706</v>
      </c>
      <c r="F972" s="163"/>
      <c r="G972" s="163"/>
      <c r="H972" s="163"/>
      <c r="I972" s="98">
        <v>9</v>
      </c>
      <c r="J972" s="27" t="s">
        <v>15</v>
      </c>
    </row>
    <row r="973" spans="1:10" ht="26.1" customHeight="1" x14ac:dyDescent="0.2">
      <c r="A973" s="32" t="s">
        <v>808</v>
      </c>
      <c r="B973" s="32" t="s">
        <v>812</v>
      </c>
      <c r="C973" s="32" t="s">
        <v>18</v>
      </c>
      <c r="D973" s="32" t="s">
        <v>813</v>
      </c>
      <c r="E973" s="34" t="s">
        <v>25</v>
      </c>
      <c r="F973" s="33">
        <v>12</v>
      </c>
      <c r="G973" s="36">
        <v>8.89</v>
      </c>
      <c r="H973" s="36">
        <v>11.45</v>
      </c>
      <c r="I973" s="36">
        <v>137.4</v>
      </c>
      <c r="J973" s="97">
        <v>1.13989174139515E-5</v>
      </c>
    </row>
    <row r="974" spans="1:10" ht="20.100000000000001" customHeight="1" x14ac:dyDescent="0.2">
      <c r="A974" s="27" t="s">
        <v>2366</v>
      </c>
      <c r="B974" s="163"/>
      <c r="C974" s="163"/>
      <c r="D974" s="27" t="s">
        <v>5</v>
      </c>
      <c r="E974" s="163" t="s">
        <v>2367</v>
      </c>
      <c r="F974" s="163"/>
      <c r="G974" s="163"/>
      <c r="H974" s="27"/>
      <c r="I974" s="41" t="s">
        <v>2368</v>
      </c>
      <c r="J974" s="27"/>
    </row>
    <row r="975" spans="1:10" ht="20.100000000000001" customHeight="1" x14ac:dyDescent="0.2">
      <c r="A975" s="163"/>
      <c r="B975" s="163"/>
      <c r="C975" s="163"/>
      <c r="D975" s="27" t="s">
        <v>2666</v>
      </c>
      <c r="E975" s="163" t="s">
        <v>2708</v>
      </c>
      <c r="F975" s="163"/>
      <c r="G975" s="163"/>
      <c r="H975" s="163"/>
      <c r="I975" s="98">
        <v>12</v>
      </c>
      <c r="J975" s="27" t="s">
        <v>15</v>
      </c>
    </row>
    <row r="976" spans="1:10" ht="24" customHeight="1" x14ac:dyDescent="0.2">
      <c r="A976" s="32" t="s">
        <v>811</v>
      </c>
      <c r="B976" s="32" t="s">
        <v>815</v>
      </c>
      <c r="C976" s="32" t="s">
        <v>23</v>
      </c>
      <c r="D976" s="32" t="s">
        <v>816</v>
      </c>
      <c r="E976" s="34" t="s">
        <v>20</v>
      </c>
      <c r="F976" s="33">
        <v>3</v>
      </c>
      <c r="G976" s="36">
        <v>23.38</v>
      </c>
      <c r="H976" s="36">
        <v>30.11</v>
      </c>
      <c r="I976" s="36">
        <v>90.33</v>
      </c>
      <c r="J976" s="97">
        <v>7.4939171033641846E-6</v>
      </c>
    </row>
    <row r="977" spans="1:10" ht="20.100000000000001" customHeight="1" x14ac:dyDescent="0.2">
      <c r="A977" s="27" t="s">
        <v>2366</v>
      </c>
      <c r="B977" s="163"/>
      <c r="C977" s="163"/>
      <c r="D977" s="27" t="s">
        <v>5</v>
      </c>
      <c r="E977" s="163" t="s">
        <v>2367</v>
      </c>
      <c r="F977" s="163"/>
      <c r="G977" s="163"/>
      <c r="H977" s="27"/>
      <c r="I977" s="41" t="s">
        <v>2368</v>
      </c>
      <c r="J977" s="27"/>
    </row>
    <row r="978" spans="1:10" ht="20.100000000000001" customHeight="1" x14ac:dyDescent="0.2">
      <c r="A978" s="163"/>
      <c r="B978" s="163"/>
      <c r="C978" s="163"/>
      <c r="D978" s="27" t="s">
        <v>2666</v>
      </c>
      <c r="E978" s="163" t="s">
        <v>2709</v>
      </c>
      <c r="F978" s="163"/>
      <c r="G978" s="163"/>
      <c r="H978" s="163"/>
      <c r="I978" s="98">
        <v>3</v>
      </c>
      <c r="J978" s="27" t="s">
        <v>15</v>
      </c>
    </row>
    <row r="979" spans="1:10" ht="39" customHeight="1" x14ac:dyDescent="0.2">
      <c r="A979" s="32" t="s">
        <v>814</v>
      </c>
      <c r="B979" s="32" t="s">
        <v>818</v>
      </c>
      <c r="C979" s="32" t="s">
        <v>18</v>
      </c>
      <c r="D979" s="32" t="s">
        <v>819</v>
      </c>
      <c r="E979" s="34" t="s">
        <v>25</v>
      </c>
      <c r="F979" s="33">
        <v>6</v>
      </c>
      <c r="G979" s="36">
        <v>735.19</v>
      </c>
      <c r="H979" s="36">
        <v>947.07</v>
      </c>
      <c r="I979" s="36">
        <v>5682.42</v>
      </c>
      <c r="J979" s="97">
        <v>4.714223893113994E-4</v>
      </c>
    </row>
    <row r="980" spans="1:10" ht="20.100000000000001" customHeight="1" x14ac:dyDescent="0.2">
      <c r="A980" s="27" t="s">
        <v>2366</v>
      </c>
      <c r="B980" s="163"/>
      <c r="C980" s="163"/>
      <c r="D980" s="27" t="s">
        <v>5</v>
      </c>
      <c r="E980" s="163" t="s">
        <v>2367</v>
      </c>
      <c r="F980" s="163"/>
      <c r="G980" s="163"/>
      <c r="H980" s="27"/>
      <c r="I980" s="41" t="s">
        <v>2368</v>
      </c>
      <c r="J980" s="27"/>
    </row>
    <row r="981" spans="1:10" ht="20.100000000000001" customHeight="1" x14ac:dyDescent="0.2">
      <c r="A981" s="163"/>
      <c r="B981" s="163"/>
      <c r="C981" s="163"/>
      <c r="D981" s="27" t="s">
        <v>2710</v>
      </c>
      <c r="E981" s="163" t="s">
        <v>2700</v>
      </c>
      <c r="F981" s="163"/>
      <c r="G981" s="163"/>
      <c r="H981" s="163"/>
      <c r="I981" s="98">
        <v>3</v>
      </c>
      <c r="J981" s="27" t="s">
        <v>15</v>
      </c>
    </row>
    <row r="982" spans="1:10" ht="20.100000000000001" customHeight="1" x14ac:dyDescent="0.2">
      <c r="A982" s="163"/>
      <c r="B982" s="163"/>
      <c r="C982" s="163"/>
      <c r="D982" s="27" t="s">
        <v>2711</v>
      </c>
      <c r="E982" s="163" t="s">
        <v>2700</v>
      </c>
      <c r="F982" s="163"/>
      <c r="G982" s="163"/>
      <c r="H982" s="163"/>
      <c r="I982" s="98">
        <v>3</v>
      </c>
      <c r="J982" s="27" t="s">
        <v>15</v>
      </c>
    </row>
    <row r="983" spans="1:10" ht="26.1" customHeight="1" x14ac:dyDescent="0.2">
      <c r="A983" s="32" t="s">
        <v>817</v>
      </c>
      <c r="B983" s="32" t="s">
        <v>3236</v>
      </c>
      <c r="C983" s="32" t="s">
        <v>23</v>
      </c>
      <c r="D983" s="32" t="s">
        <v>3237</v>
      </c>
      <c r="E983" s="34" t="s">
        <v>20</v>
      </c>
      <c r="F983" s="33">
        <v>2937.95</v>
      </c>
      <c r="G983" s="36">
        <v>17.59</v>
      </c>
      <c r="H983" s="36">
        <v>22.65</v>
      </c>
      <c r="I983" s="36">
        <v>66544.63</v>
      </c>
      <c r="J983" s="97">
        <v>5.5206458639880593E-3</v>
      </c>
    </row>
    <row r="984" spans="1:10" ht="20.100000000000001" customHeight="1" x14ac:dyDescent="0.2">
      <c r="A984" s="27" t="s">
        <v>2366</v>
      </c>
      <c r="B984" s="163"/>
      <c r="C984" s="163"/>
      <c r="D984" s="27" t="s">
        <v>5</v>
      </c>
      <c r="E984" s="163" t="s">
        <v>2367</v>
      </c>
      <c r="F984" s="163"/>
      <c r="G984" s="163"/>
      <c r="H984" s="27"/>
      <c r="I984" s="41" t="s">
        <v>2368</v>
      </c>
      <c r="J984" s="27"/>
    </row>
    <row r="985" spans="1:10" ht="20.100000000000001" customHeight="1" x14ac:dyDescent="0.2">
      <c r="A985" s="163"/>
      <c r="B985" s="163"/>
      <c r="C985" s="163"/>
      <c r="D985" s="27" t="s">
        <v>2712</v>
      </c>
      <c r="E985" s="163" t="s">
        <v>2713</v>
      </c>
      <c r="F985" s="163"/>
      <c r="G985" s="163"/>
      <c r="H985" s="163"/>
      <c r="I985" s="98">
        <v>270.8032</v>
      </c>
      <c r="J985" s="27" t="s">
        <v>15</v>
      </c>
    </row>
    <row r="986" spans="1:10" ht="20.100000000000001" customHeight="1" x14ac:dyDescent="0.2">
      <c r="A986" s="163"/>
      <c r="B986" s="163"/>
      <c r="C986" s="163"/>
      <c r="D986" s="27" t="s">
        <v>2687</v>
      </c>
      <c r="E986" s="163" t="s">
        <v>2688</v>
      </c>
      <c r="F986" s="163"/>
      <c r="G986" s="163"/>
      <c r="H986" s="163"/>
      <c r="I986" s="98">
        <v>2563.98</v>
      </c>
      <c r="J986" s="27" t="s">
        <v>15</v>
      </c>
    </row>
    <row r="987" spans="1:10" ht="20.100000000000001" customHeight="1" x14ac:dyDescent="0.2">
      <c r="A987" s="163"/>
      <c r="B987" s="163"/>
      <c r="C987" s="163"/>
      <c r="D987" s="27" t="s">
        <v>2714</v>
      </c>
      <c r="E987" s="163" t="s">
        <v>2715</v>
      </c>
      <c r="F987" s="163"/>
      <c r="G987" s="163"/>
      <c r="H987" s="163"/>
      <c r="I987" s="98">
        <v>103.17</v>
      </c>
      <c r="J987" s="27" t="s">
        <v>15</v>
      </c>
    </row>
    <row r="988" spans="1:10" ht="24" customHeight="1" x14ac:dyDescent="0.2">
      <c r="A988" s="32" t="s">
        <v>820</v>
      </c>
      <c r="B988" s="32" t="s">
        <v>822</v>
      </c>
      <c r="C988" s="32" t="s">
        <v>23</v>
      </c>
      <c r="D988" s="32" t="s">
        <v>823</v>
      </c>
      <c r="E988" s="34" t="s">
        <v>25</v>
      </c>
      <c r="F988" s="33">
        <v>9</v>
      </c>
      <c r="G988" s="36">
        <v>221.05</v>
      </c>
      <c r="H988" s="36">
        <v>284.75</v>
      </c>
      <c r="I988" s="36">
        <v>2562.75</v>
      </c>
      <c r="J988" s="97">
        <v>2.1260972054297093E-4</v>
      </c>
    </row>
    <row r="989" spans="1:10" ht="20.100000000000001" customHeight="1" x14ac:dyDescent="0.2">
      <c r="A989" s="27" t="s">
        <v>2366</v>
      </c>
      <c r="B989" s="163"/>
      <c r="C989" s="163"/>
      <c r="D989" s="27" t="s">
        <v>5</v>
      </c>
      <c r="E989" s="163" t="s">
        <v>2367</v>
      </c>
      <c r="F989" s="163"/>
      <c r="G989" s="163"/>
      <c r="H989" s="27"/>
      <c r="I989" s="41" t="s">
        <v>2368</v>
      </c>
      <c r="J989" s="27"/>
    </row>
    <row r="990" spans="1:10" ht="20.100000000000001" customHeight="1" x14ac:dyDescent="0.2">
      <c r="A990" s="163"/>
      <c r="B990" s="163"/>
      <c r="C990" s="163"/>
      <c r="D990" s="27" t="s">
        <v>2690</v>
      </c>
      <c r="E990" s="163" t="s">
        <v>2706</v>
      </c>
      <c r="F990" s="163"/>
      <c r="G990" s="163"/>
      <c r="H990" s="163"/>
      <c r="I990" s="98">
        <v>9</v>
      </c>
      <c r="J990" s="27" t="s">
        <v>15</v>
      </c>
    </row>
    <row r="991" spans="1:10" ht="24" customHeight="1" x14ac:dyDescent="0.2">
      <c r="A991" s="32" t="s">
        <v>821</v>
      </c>
      <c r="B991" s="32" t="s">
        <v>825</v>
      </c>
      <c r="C991" s="32" t="s">
        <v>23</v>
      </c>
      <c r="D991" s="32" t="s">
        <v>826</v>
      </c>
      <c r="E991" s="34" t="s">
        <v>25</v>
      </c>
      <c r="F991" s="33">
        <v>97</v>
      </c>
      <c r="G991" s="36">
        <v>22.06</v>
      </c>
      <c r="H991" s="36">
        <v>28.41</v>
      </c>
      <c r="I991" s="36">
        <v>2755.77</v>
      </c>
      <c r="J991" s="97">
        <v>2.2862295954763554E-4</v>
      </c>
    </row>
    <row r="992" spans="1:10" ht="20.100000000000001" customHeight="1" x14ac:dyDescent="0.2">
      <c r="A992" s="27" t="s">
        <v>2366</v>
      </c>
      <c r="B992" s="163"/>
      <c r="C992" s="163"/>
      <c r="D992" s="27" t="s">
        <v>5</v>
      </c>
      <c r="E992" s="163" t="s">
        <v>2367</v>
      </c>
      <c r="F992" s="163"/>
      <c r="G992" s="163"/>
      <c r="H992" s="27"/>
      <c r="I992" s="41" t="s">
        <v>2368</v>
      </c>
      <c r="J992" s="27"/>
    </row>
    <row r="993" spans="1:10" ht="20.100000000000001" customHeight="1" x14ac:dyDescent="0.2">
      <c r="A993" s="163"/>
      <c r="B993" s="163"/>
      <c r="C993" s="163"/>
      <c r="D993" s="27" t="s">
        <v>2716</v>
      </c>
      <c r="E993" s="163" t="s">
        <v>2717</v>
      </c>
      <c r="F993" s="163"/>
      <c r="G993" s="163"/>
      <c r="H993" s="163"/>
      <c r="I993" s="98">
        <v>97</v>
      </c>
      <c r="J993" s="27" t="s">
        <v>15</v>
      </c>
    </row>
    <row r="994" spans="1:10" ht="26.1" customHeight="1" x14ac:dyDescent="0.2">
      <c r="A994" s="32" t="s">
        <v>824</v>
      </c>
      <c r="B994" s="32" t="s">
        <v>828</v>
      </c>
      <c r="C994" s="32" t="s">
        <v>23</v>
      </c>
      <c r="D994" s="32" t="s">
        <v>829</v>
      </c>
      <c r="E994" s="34" t="s">
        <v>20</v>
      </c>
      <c r="F994" s="33">
        <v>155.47999999999999</v>
      </c>
      <c r="G994" s="36">
        <v>19.149999999999999</v>
      </c>
      <c r="H994" s="36">
        <v>24.66</v>
      </c>
      <c r="I994" s="36">
        <v>3834.23</v>
      </c>
      <c r="J994" s="97">
        <v>3.1809367624523476E-4</v>
      </c>
    </row>
    <row r="995" spans="1:10" ht="20.100000000000001" customHeight="1" x14ac:dyDescent="0.2">
      <c r="A995" s="27" t="s">
        <v>2366</v>
      </c>
      <c r="B995" s="163"/>
      <c r="C995" s="163"/>
      <c r="D995" s="27" t="s">
        <v>5</v>
      </c>
      <c r="E995" s="163" t="s">
        <v>2367</v>
      </c>
      <c r="F995" s="163"/>
      <c r="G995" s="163"/>
      <c r="H995" s="27"/>
      <c r="I995" s="41" t="s">
        <v>2368</v>
      </c>
      <c r="J995" s="27"/>
    </row>
    <row r="996" spans="1:10" ht="20.100000000000001" customHeight="1" x14ac:dyDescent="0.2">
      <c r="A996" s="163"/>
      <c r="B996" s="163"/>
      <c r="C996" s="163"/>
      <c r="D996" s="27" t="s">
        <v>2677</v>
      </c>
      <c r="E996" s="163" t="s">
        <v>2718</v>
      </c>
      <c r="F996" s="163"/>
      <c r="G996" s="163"/>
      <c r="H996" s="163"/>
      <c r="I996" s="98">
        <v>42</v>
      </c>
      <c r="J996" s="27" t="s">
        <v>15</v>
      </c>
    </row>
    <row r="997" spans="1:10" ht="20.100000000000001" customHeight="1" x14ac:dyDescent="0.2">
      <c r="A997" s="163"/>
      <c r="B997" s="163"/>
      <c r="C997" s="163"/>
      <c r="D997" s="27" t="s">
        <v>2719</v>
      </c>
      <c r="E997" s="163" t="s">
        <v>2720</v>
      </c>
      <c r="F997" s="163"/>
      <c r="G997" s="163"/>
      <c r="H997" s="163"/>
      <c r="I997" s="98">
        <v>17.388000000000002</v>
      </c>
      <c r="J997" s="27" t="s">
        <v>15</v>
      </c>
    </row>
    <row r="998" spans="1:10" ht="20.100000000000001" customHeight="1" x14ac:dyDescent="0.2">
      <c r="A998" s="163"/>
      <c r="B998" s="163"/>
      <c r="C998" s="163"/>
      <c r="D998" s="27" t="s">
        <v>2721</v>
      </c>
      <c r="E998" s="163" t="s">
        <v>2722</v>
      </c>
      <c r="F998" s="163"/>
      <c r="G998" s="163"/>
      <c r="H998" s="163"/>
      <c r="I998" s="98">
        <v>48.048000000000002</v>
      </c>
      <c r="J998" s="27" t="s">
        <v>15</v>
      </c>
    </row>
    <row r="999" spans="1:10" ht="20.100000000000001" customHeight="1" x14ac:dyDescent="0.2">
      <c r="A999" s="163"/>
      <c r="B999" s="163"/>
      <c r="C999" s="163"/>
      <c r="D999" s="27" t="s">
        <v>2723</v>
      </c>
      <c r="E999" s="163" t="s">
        <v>2722</v>
      </c>
      <c r="F999" s="163"/>
      <c r="G999" s="163"/>
      <c r="H999" s="163"/>
      <c r="I999" s="98">
        <v>48.048000000000002</v>
      </c>
      <c r="J999" s="27" t="s">
        <v>15</v>
      </c>
    </row>
    <row r="1000" spans="1:10" ht="24" customHeight="1" x14ac:dyDescent="0.2">
      <c r="A1000" s="32" t="s">
        <v>827</v>
      </c>
      <c r="B1000" s="32" t="s">
        <v>831</v>
      </c>
      <c r="C1000" s="32" t="s">
        <v>23</v>
      </c>
      <c r="D1000" s="32" t="s">
        <v>832</v>
      </c>
      <c r="E1000" s="34" t="s">
        <v>20</v>
      </c>
      <c r="F1000" s="33">
        <v>406.22</v>
      </c>
      <c r="G1000" s="36">
        <v>22.88</v>
      </c>
      <c r="H1000" s="36">
        <v>29.47</v>
      </c>
      <c r="I1000" s="36">
        <v>11971.45</v>
      </c>
      <c r="J1000" s="97">
        <v>9.931700864283092E-4</v>
      </c>
    </row>
    <row r="1001" spans="1:10" ht="20.100000000000001" customHeight="1" x14ac:dyDescent="0.2">
      <c r="A1001" s="27" t="s">
        <v>2366</v>
      </c>
      <c r="B1001" s="163"/>
      <c r="C1001" s="163"/>
      <c r="D1001" s="27" t="s">
        <v>5</v>
      </c>
      <c r="E1001" s="163" t="s">
        <v>2367</v>
      </c>
      <c r="F1001" s="163"/>
      <c r="G1001" s="163"/>
      <c r="H1001" s="27"/>
      <c r="I1001" s="41" t="s">
        <v>2368</v>
      </c>
      <c r="J1001" s="27"/>
    </row>
    <row r="1002" spans="1:10" ht="20.100000000000001" customHeight="1" x14ac:dyDescent="0.2">
      <c r="A1002" s="163"/>
      <c r="B1002" s="163"/>
      <c r="C1002" s="163"/>
      <c r="D1002" s="27" t="s">
        <v>2724</v>
      </c>
      <c r="E1002" s="163" t="s">
        <v>2725</v>
      </c>
      <c r="F1002" s="163"/>
      <c r="G1002" s="163"/>
      <c r="H1002" s="163"/>
      <c r="I1002" s="98">
        <v>406.22500000000002</v>
      </c>
      <c r="J1002" s="27" t="s">
        <v>15</v>
      </c>
    </row>
    <row r="1003" spans="1:10" ht="24" customHeight="1" x14ac:dyDescent="0.2">
      <c r="A1003" s="32" t="s">
        <v>830</v>
      </c>
      <c r="B1003" s="32" t="s">
        <v>834</v>
      </c>
      <c r="C1003" s="32" t="s">
        <v>23</v>
      </c>
      <c r="D1003" s="32" t="s">
        <v>835</v>
      </c>
      <c r="E1003" s="34" t="s">
        <v>20</v>
      </c>
      <c r="F1003" s="33">
        <v>248.64</v>
      </c>
      <c r="G1003" s="36">
        <v>22.88</v>
      </c>
      <c r="H1003" s="36">
        <v>29.47</v>
      </c>
      <c r="I1003" s="36">
        <v>7327.42</v>
      </c>
      <c r="J1003" s="97">
        <v>6.0789414437653925E-4</v>
      </c>
    </row>
    <row r="1004" spans="1:10" ht="20.100000000000001" customHeight="1" x14ac:dyDescent="0.2">
      <c r="A1004" s="27" t="s">
        <v>2366</v>
      </c>
      <c r="B1004" s="163"/>
      <c r="C1004" s="163"/>
      <c r="D1004" s="27" t="s">
        <v>5</v>
      </c>
      <c r="E1004" s="163" t="s">
        <v>2367</v>
      </c>
      <c r="F1004" s="163"/>
      <c r="G1004" s="163"/>
      <c r="H1004" s="27"/>
      <c r="I1004" s="41" t="s">
        <v>2368</v>
      </c>
      <c r="J1004" s="27"/>
    </row>
    <row r="1005" spans="1:10" ht="20.100000000000001" customHeight="1" x14ac:dyDescent="0.2">
      <c r="A1005" s="163"/>
      <c r="B1005" s="163"/>
      <c r="C1005" s="163"/>
      <c r="D1005" s="27" t="s">
        <v>2726</v>
      </c>
      <c r="E1005" s="163" t="s">
        <v>2727</v>
      </c>
      <c r="F1005" s="163"/>
      <c r="G1005" s="163"/>
      <c r="H1005" s="163"/>
      <c r="I1005" s="98">
        <v>248.64</v>
      </c>
      <c r="J1005" s="27" t="s">
        <v>15</v>
      </c>
    </row>
    <row r="1006" spans="1:10" ht="26.1" customHeight="1" x14ac:dyDescent="0.2">
      <c r="A1006" s="32" t="s">
        <v>833</v>
      </c>
      <c r="B1006" s="32" t="s">
        <v>837</v>
      </c>
      <c r="C1006" s="32" t="s">
        <v>18</v>
      </c>
      <c r="D1006" s="32" t="s">
        <v>838</v>
      </c>
      <c r="E1006" s="34" t="s">
        <v>20</v>
      </c>
      <c r="F1006" s="33">
        <v>618.01</v>
      </c>
      <c r="G1006" s="36">
        <v>1.71</v>
      </c>
      <c r="H1006" s="36">
        <v>2.2000000000000002</v>
      </c>
      <c r="I1006" s="36">
        <v>1359.64</v>
      </c>
      <c r="J1006" s="97">
        <v>1.1279784623511656E-4</v>
      </c>
    </row>
    <row r="1007" spans="1:10" ht="20.100000000000001" customHeight="1" x14ac:dyDescent="0.2">
      <c r="A1007" s="27" t="s">
        <v>2366</v>
      </c>
      <c r="B1007" s="163"/>
      <c r="C1007" s="163"/>
      <c r="D1007" s="27" t="s">
        <v>5</v>
      </c>
      <c r="E1007" s="163" t="s">
        <v>2367</v>
      </c>
      <c r="F1007" s="163"/>
      <c r="G1007" s="163"/>
      <c r="H1007" s="27"/>
      <c r="I1007" s="41" t="s">
        <v>2368</v>
      </c>
      <c r="J1007" s="27"/>
    </row>
    <row r="1008" spans="1:10" ht="20.100000000000001" customHeight="1" x14ac:dyDescent="0.2">
      <c r="A1008" s="163"/>
      <c r="B1008" s="163"/>
      <c r="C1008" s="163"/>
      <c r="D1008" s="27" t="s">
        <v>2728</v>
      </c>
      <c r="E1008" s="163" t="s">
        <v>2729</v>
      </c>
      <c r="F1008" s="163"/>
      <c r="G1008" s="163"/>
      <c r="H1008" s="163"/>
      <c r="I1008" s="98">
        <v>618.01959999999997</v>
      </c>
      <c r="J1008" s="27" t="s">
        <v>15</v>
      </c>
    </row>
    <row r="1009" spans="1:10" ht="26.1" customHeight="1" x14ac:dyDescent="0.2">
      <c r="A1009" s="32" t="s">
        <v>836</v>
      </c>
      <c r="B1009" s="32" t="s">
        <v>839</v>
      </c>
      <c r="C1009" s="32" t="s">
        <v>18</v>
      </c>
      <c r="D1009" s="32" t="s">
        <v>840</v>
      </c>
      <c r="E1009" s="34" t="s">
        <v>20</v>
      </c>
      <c r="F1009" s="33">
        <v>718.54</v>
      </c>
      <c r="G1009" s="36">
        <v>20.84</v>
      </c>
      <c r="H1009" s="36">
        <v>26.84</v>
      </c>
      <c r="I1009" s="36">
        <v>19285.849999999999</v>
      </c>
      <c r="J1009" s="97">
        <v>1.5999840713817797E-3</v>
      </c>
    </row>
    <row r="1010" spans="1:10" ht="20.100000000000001" customHeight="1" x14ac:dyDescent="0.2">
      <c r="A1010" s="27" t="s">
        <v>2366</v>
      </c>
      <c r="B1010" s="163"/>
      <c r="C1010" s="163"/>
      <c r="D1010" s="27" t="s">
        <v>5</v>
      </c>
      <c r="E1010" s="163" t="s">
        <v>2367</v>
      </c>
      <c r="F1010" s="163"/>
      <c r="G1010" s="163"/>
      <c r="H1010" s="27"/>
      <c r="I1010" s="41" t="s">
        <v>2368</v>
      </c>
      <c r="J1010" s="27"/>
    </row>
    <row r="1011" spans="1:10" ht="20.100000000000001" customHeight="1" x14ac:dyDescent="0.2">
      <c r="A1011" s="163"/>
      <c r="B1011" s="163"/>
      <c r="C1011" s="163"/>
      <c r="D1011" s="27" t="s">
        <v>2730</v>
      </c>
      <c r="E1011" s="163" t="s">
        <v>2731</v>
      </c>
      <c r="F1011" s="163"/>
      <c r="G1011" s="163"/>
      <c r="H1011" s="163"/>
      <c r="I1011" s="98">
        <v>270.86399999999998</v>
      </c>
      <c r="J1011" s="27" t="s">
        <v>15</v>
      </c>
    </row>
    <row r="1012" spans="1:10" ht="20.100000000000001" customHeight="1" x14ac:dyDescent="0.2">
      <c r="A1012" s="163"/>
      <c r="B1012" s="163"/>
      <c r="C1012" s="163"/>
      <c r="D1012" s="27" t="s">
        <v>2732</v>
      </c>
      <c r="E1012" s="163" t="s">
        <v>2733</v>
      </c>
      <c r="F1012" s="163"/>
      <c r="G1012" s="163"/>
      <c r="H1012" s="163"/>
      <c r="I1012" s="98">
        <v>123.48</v>
      </c>
      <c r="J1012" s="27" t="s">
        <v>15</v>
      </c>
    </row>
    <row r="1013" spans="1:10" ht="20.100000000000001" customHeight="1" x14ac:dyDescent="0.2">
      <c r="A1013" s="163"/>
      <c r="B1013" s="163"/>
      <c r="C1013" s="163"/>
      <c r="D1013" s="27" t="s">
        <v>2734</v>
      </c>
      <c r="E1013" s="163" t="s">
        <v>2735</v>
      </c>
      <c r="F1013" s="163"/>
      <c r="G1013" s="163"/>
      <c r="H1013" s="163"/>
      <c r="I1013" s="98">
        <v>30.975000000000001</v>
      </c>
      <c r="J1013" s="27" t="s">
        <v>15</v>
      </c>
    </row>
    <row r="1014" spans="1:10" ht="20.100000000000001" customHeight="1" x14ac:dyDescent="0.2">
      <c r="A1014" s="163"/>
      <c r="B1014" s="163"/>
      <c r="C1014" s="163"/>
      <c r="D1014" s="27" t="s">
        <v>2736</v>
      </c>
      <c r="E1014" s="163" t="s">
        <v>2737</v>
      </c>
      <c r="F1014" s="163"/>
      <c r="G1014" s="163"/>
      <c r="H1014" s="163"/>
      <c r="I1014" s="98">
        <v>293.23</v>
      </c>
      <c r="J1014" s="27" t="s">
        <v>15</v>
      </c>
    </row>
    <row r="1015" spans="1:10" ht="24" customHeight="1" x14ac:dyDescent="0.2">
      <c r="A1015" s="92" t="s">
        <v>841</v>
      </c>
      <c r="B1015" s="92" t="s">
        <v>13</v>
      </c>
      <c r="C1015" s="92"/>
      <c r="D1015" s="92" t="s">
        <v>842</v>
      </c>
      <c r="E1015" s="93"/>
      <c r="F1015" s="94">
        <v>1</v>
      </c>
      <c r="G1015" s="94" t="s">
        <v>15</v>
      </c>
      <c r="H1015" s="95">
        <v>28707.24</v>
      </c>
      <c r="I1015" s="95">
        <v>28707.24</v>
      </c>
      <c r="J1015" s="96">
        <v>2.3815972193776203E-3</v>
      </c>
    </row>
    <row r="1016" spans="1:10" ht="39" customHeight="1" x14ac:dyDescent="0.2">
      <c r="A1016" s="32" t="s">
        <v>843</v>
      </c>
      <c r="B1016" s="32" t="s">
        <v>68</v>
      </c>
      <c r="C1016" s="32" t="s">
        <v>18</v>
      </c>
      <c r="D1016" s="32" t="s">
        <v>69</v>
      </c>
      <c r="E1016" s="34" t="s">
        <v>37</v>
      </c>
      <c r="F1016" s="33">
        <v>173.5</v>
      </c>
      <c r="G1016" s="36">
        <v>93.81</v>
      </c>
      <c r="H1016" s="36">
        <v>120.84</v>
      </c>
      <c r="I1016" s="36">
        <v>20965.740000000002</v>
      </c>
      <c r="J1016" s="97">
        <v>1.7393503550391521E-3</v>
      </c>
    </row>
    <row r="1017" spans="1:10" ht="20.100000000000001" customHeight="1" x14ac:dyDescent="0.2">
      <c r="A1017" s="27" t="s">
        <v>2366</v>
      </c>
      <c r="B1017" s="163"/>
      <c r="C1017" s="163"/>
      <c r="D1017" s="27" t="s">
        <v>5</v>
      </c>
      <c r="E1017" s="163" t="s">
        <v>2367</v>
      </c>
      <c r="F1017" s="163"/>
      <c r="G1017" s="163"/>
      <c r="H1017" s="27"/>
      <c r="I1017" s="41" t="s">
        <v>2368</v>
      </c>
      <c r="J1017" s="27"/>
    </row>
    <row r="1018" spans="1:10" ht="20.100000000000001" customHeight="1" x14ac:dyDescent="0.2">
      <c r="A1018" s="163"/>
      <c r="B1018" s="163"/>
      <c r="C1018" s="163"/>
      <c r="D1018" s="27" t="s">
        <v>15</v>
      </c>
      <c r="E1018" s="163"/>
      <c r="F1018" s="163"/>
      <c r="G1018" s="163"/>
      <c r="H1018" s="163"/>
      <c r="I1018" s="98">
        <v>173.5</v>
      </c>
      <c r="J1018" s="27" t="s">
        <v>15</v>
      </c>
    </row>
    <row r="1019" spans="1:10" ht="26.1" customHeight="1" x14ac:dyDescent="0.2">
      <c r="A1019" s="32" t="s">
        <v>844</v>
      </c>
      <c r="B1019" s="32" t="s">
        <v>71</v>
      </c>
      <c r="C1019" s="32" t="s">
        <v>18</v>
      </c>
      <c r="D1019" s="32" t="s">
        <v>72</v>
      </c>
      <c r="E1019" s="34" t="s">
        <v>37</v>
      </c>
      <c r="F1019" s="33">
        <v>65</v>
      </c>
      <c r="G1019" s="36">
        <v>92.46</v>
      </c>
      <c r="H1019" s="36">
        <v>119.1</v>
      </c>
      <c r="I1019" s="36">
        <v>7741.5</v>
      </c>
      <c r="J1019" s="97">
        <v>6.4224686433846817E-4</v>
      </c>
    </row>
    <row r="1020" spans="1:10" ht="20.100000000000001" customHeight="1" x14ac:dyDescent="0.2">
      <c r="A1020" s="27" t="s">
        <v>2366</v>
      </c>
      <c r="B1020" s="163"/>
      <c r="C1020" s="163"/>
      <c r="D1020" s="27" t="s">
        <v>5</v>
      </c>
      <c r="E1020" s="163" t="s">
        <v>2367</v>
      </c>
      <c r="F1020" s="163"/>
      <c r="G1020" s="163"/>
      <c r="H1020" s="27"/>
      <c r="I1020" s="41" t="s">
        <v>2368</v>
      </c>
      <c r="J1020" s="27"/>
    </row>
    <row r="1021" spans="1:10" ht="20.100000000000001" customHeight="1" x14ac:dyDescent="0.2">
      <c r="A1021" s="163"/>
      <c r="B1021" s="163"/>
      <c r="C1021" s="163"/>
      <c r="D1021" s="27" t="s">
        <v>15</v>
      </c>
      <c r="E1021" s="163">
        <f>65</f>
        <v>65</v>
      </c>
      <c r="F1021" s="163"/>
      <c r="G1021" s="163"/>
      <c r="H1021" s="163"/>
      <c r="I1021" s="98">
        <v>65</v>
      </c>
      <c r="J1021" s="27" t="s">
        <v>15</v>
      </c>
    </row>
    <row r="1022" spans="1:10" ht="24" customHeight="1" x14ac:dyDescent="0.2">
      <c r="A1022" s="92" t="s">
        <v>845</v>
      </c>
      <c r="B1022" s="92" t="s">
        <v>13</v>
      </c>
      <c r="C1022" s="92"/>
      <c r="D1022" s="92" t="s">
        <v>846</v>
      </c>
      <c r="E1022" s="93"/>
      <c r="F1022" s="94">
        <v>1</v>
      </c>
      <c r="G1022" s="94" t="s">
        <v>15</v>
      </c>
      <c r="H1022" s="95">
        <v>72778.62</v>
      </c>
      <c r="I1022" s="95">
        <v>72778.62</v>
      </c>
      <c r="J1022" s="96">
        <v>6.0378273572151298E-3</v>
      </c>
    </row>
    <row r="1023" spans="1:10" ht="24" customHeight="1" x14ac:dyDescent="0.2">
      <c r="A1023" s="92" t="s">
        <v>847</v>
      </c>
      <c r="B1023" s="92" t="s">
        <v>13</v>
      </c>
      <c r="C1023" s="92"/>
      <c r="D1023" s="92" t="s">
        <v>848</v>
      </c>
      <c r="E1023" s="93"/>
      <c r="F1023" s="94">
        <v>1</v>
      </c>
      <c r="G1023" s="94" t="s">
        <v>15</v>
      </c>
      <c r="H1023" s="95">
        <v>72778.62</v>
      </c>
      <c r="I1023" s="95">
        <v>72778.62</v>
      </c>
      <c r="J1023" s="96">
        <v>6.0378273572151298E-3</v>
      </c>
    </row>
    <row r="1024" spans="1:10" ht="39" customHeight="1" x14ac:dyDescent="0.2">
      <c r="A1024" s="32" t="s">
        <v>849</v>
      </c>
      <c r="B1024" s="32" t="s">
        <v>119</v>
      </c>
      <c r="C1024" s="32" t="s">
        <v>18</v>
      </c>
      <c r="D1024" s="32" t="s">
        <v>120</v>
      </c>
      <c r="E1024" s="34" t="s">
        <v>20</v>
      </c>
      <c r="F1024" s="33">
        <v>73.98</v>
      </c>
      <c r="G1024" s="36">
        <v>191.2</v>
      </c>
      <c r="H1024" s="36">
        <v>246.3</v>
      </c>
      <c r="I1024" s="36">
        <v>18221.88</v>
      </c>
      <c r="J1024" s="97">
        <v>1.5117154675904989E-3</v>
      </c>
    </row>
    <row r="1025" spans="1:10" ht="20.100000000000001" customHeight="1" x14ac:dyDescent="0.2">
      <c r="A1025" s="27" t="s">
        <v>2366</v>
      </c>
      <c r="B1025" s="163"/>
      <c r="C1025" s="163"/>
      <c r="D1025" s="27" t="s">
        <v>5</v>
      </c>
      <c r="E1025" s="163" t="s">
        <v>2367</v>
      </c>
      <c r="F1025" s="163"/>
      <c r="G1025" s="163"/>
      <c r="H1025" s="27"/>
      <c r="I1025" s="41" t="s">
        <v>2368</v>
      </c>
      <c r="J1025" s="27"/>
    </row>
    <row r="1026" spans="1:10" ht="20.100000000000001" customHeight="1" x14ac:dyDescent="0.2">
      <c r="A1026" s="163"/>
      <c r="B1026" s="163"/>
      <c r="C1026" s="163"/>
      <c r="D1026" s="27" t="s">
        <v>2738</v>
      </c>
      <c r="E1026" s="163"/>
      <c r="F1026" s="163"/>
      <c r="G1026" s="163"/>
      <c r="H1026" s="163"/>
      <c r="I1026" s="98">
        <v>73.982500000000002</v>
      </c>
      <c r="J1026" s="27" t="s">
        <v>15</v>
      </c>
    </row>
    <row r="1027" spans="1:10" ht="39" customHeight="1" x14ac:dyDescent="0.2">
      <c r="A1027" s="32" t="s">
        <v>850</v>
      </c>
      <c r="B1027" s="32" t="s">
        <v>84</v>
      </c>
      <c r="C1027" s="32" t="s">
        <v>18</v>
      </c>
      <c r="D1027" s="32" t="s">
        <v>85</v>
      </c>
      <c r="E1027" s="34" t="s">
        <v>37</v>
      </c>
      <c r="F1027" s="33">
        <v>23.47</v>
      </c>
      <c r="G1027" s="36">
        <v>760.3</v>
      </c>
      <c r="H1027" s="36">
        <v>979.41</v>
      </c>
      <c r="I1027" s="36">
        <v>22986.75</v>
      </c>
      <c r="J1027" s="97">
        <v>1.9070164837347134E-3</v>
      </c>
    </row>
    <row r="1028" spans="1:10" ht="20.100000000000001" customHeight="1" x14ac:dyDescent="0.2">
      <c r="A1028" s="27" t="s">
        <v>2366</v>
      </c>
      <c r="B1028" s="163"/>
      <c r="C1028" s="163"/>
      <c r="D1028" s="27" t="s">
        <v>5</v>
      </c>
      <c r="E1028" s="163" t="s">
        <v>2367</v>
      </c>
      <c r="F1028" s="163"/>
      <c r="G1028" s="163"/>
      <c r="H1028" s="27"/>
      <c r="I1028" s="41" t="s">
        <v>2368</v>
      </c>
      <c r="J1028" s="27"/>
    </row>
    <row r="1029" spans="1:10" ht="20.100000000000001" customHeight="1" x14ac:dyDescent="0.2">
      <c r="A1029" s="163"/>
      <c r="B1029" s="163"/>
      <c r="C1029" s="163"/>
      <c r="D1029" s="27" t="s">
        <v>2738</v>
      </c>
      <c r="E1029" s="163"/>
      <c r="F1029" s="163"/>
      <c r="G1029" s="163"/>
      <c r="H1029" s="163"/>
      <c r="I1029" s="98">
        <v>23.47</v>
      </c>
      <c r="J1029" s="27" t="s">
        <v>15</v>
      </c>
    </row>
    <row r="1030" spans="1:10" ht="39" customHeight="1" x14ac:dyDescent="0.2">
      <c r="A1030" s="32" t="s">
        <v>851</v>
      </c>
      <c r="B1030" s="32" t="s">
        <v>91</v>
      </c>
      <c r="C1030" s="32" t="s">
        <v>18</v>
      </c>
      <c r="D1030" s="32" t="s">
        <v>92</v>
      </c>
      <c r="E1030" s="34" t="s">
        <v>89</v>
      </c>
      <c r="F1030" s="33">
        <v>627</v>
      </c>
      <c r="G1030" s="36">
        <v>14.4</v>
      </c>
      <c r="H1030" s="36">
        <v>18.55</v>
      </c>
      <c r="I1030" s="36">
        <v>11630.85</v>
      </c>
      <c r="J1030" s="97">
        <v>9.6491338139780057E-4</v>
      </c>
    </row>
    <row r="1031" spans="1:10" ht="20.100000000000001" customHeight="1" x14ac:dyDescent="0.2">
      <c r="A1031" s="27" t="s">
        <v>2366</v>
      </c>
      <c r="B1031" s="163"/>
      <c r="C1031" s="163"/>
      <c r="D1031" s="27" t="s">
        <v>5</v>
      </c>
      <c r="E1031" s="163" t="s">
        <v>2367</v>
      </c>
      <c r="F1031" s="163"/>
      <c r="G1031" s="163"/>
      <c r="H1031" s="27"/>
      <c r="I1031" s="41" t="s">
        <v>2368</v>
      </c>
      <c r="J1031" s="27"/>
    </row>
    <row r="1032" spans="1:10" ht="20.100000000000001" customHeight="1" x14ac:dyDescent="0.2">
      <c r="A1032" s="163"/>
      <c r="B1032" s="163"/>
      <c r="C1032" s="163"/>
      <c r="D1032" s="27" t="s">
        <v>2738</v>
      </c>
      <c r="E1032" s="163"/>
      <c r="F1032" s="163"/>
      <c r="G1032" s="163"/>
      <c r="H1032" s="163"/>
      <c r="I1032" s="98">
        <v>627</v>
      </c>
      <c r="J1032" s="27" t="s">
        <v>15</v>
      </c>
    </row>
    <row r="1033" spans="1:10" ht="39" customHeight="1" x14ac:dyDescent="0.2">
      <c r="A1033" s="32" t="s">
        <v>852</v>
      </c>
      <c r="B1033" s="32" t="s">
        <v>853</v>
      </c>
      <c r="C1033" s="32" t="s">
        <v>18</v>
      </c>
      <c r="D1033" s="32" t="s">
        <v>854</v>
      </c>
      <c r="E1033" s="34" t="s">
        <v>89</v>
      </c>
      <c r="F1033" s="33">
        <v>548.1</v>
      </c>
      <c r="G1033" s="36">
        <v>15.97</v>
      </c>
      <c r="H1033" s="36">
        <v>20.57</v>
      </c>
      <c r="I1033" s="36">
        <v>11274.41</v>
      </c>
      <c r="J1033" s="97">
        <v>9.3534256536411157E-4</v>
      </c>
    </row>
    <row r="1034" spans="1:10" ht="20.100000000000001" customHeight="1" x14ac:dyDescent="0.2">
      <c r="A1034" s="27" t="s">
        <v>2366</v>
      </c>
      <c r="B1034" s="163"/>
      <c r="C1034" s="163"/>
      <c r="D1034" s="27" t="s">
        <v>5</v>
      </c>
      <c r="E1034" s="163" t="s">
        <v>2367</v>
      </c>
      <c r="F1034" s="163"/>
      <c r="G1034" s="163"/>
      <c r="H1034" s="27"/>
      <c r="I1034" s="41" t="s">
        <v>2368</v>
      </c>
      <c r="J1034" s="27"/>
    </row>
    <row r="1035" spans="1:10" ht="20.100000000000001" customHeight="1" x14ac:dyDescent="0.2">
      <c r="A1035" s="163"/>
      <c r="B1035" s="163"/>
      <c r="C1035" s="163"/>
      <c r="D1035" s="27" t="s">
        <v>846</v>
      </c>
      <c r="E1035" s="163"/>
      <c r="F1035" s="163"/>
      <c r="G1035" s="163"/>
      <c r="H1035" s="163"/>
      <c r="I1035" s="98">
        <v>548.1</v>
      </c>
      <c r="J1035" s="27" t="s">
        <v>15</v>
      </c>
    </row>
    <row r="1036" spans="1:10" ht="39" customHeight="1" x14ac:dyDescent="0.2">
      <c r="A1036" s="32" t="s">
        <v>3238</v>
      </c>
      <c r="B1036" s="32" t="s">
        <v>3239</v>
      </c>
      <c r="C1036" s="32" t="s">
        <v>18</v>
      </c>
      <c r="D1036" s="32" t="s">
        <v>3240</v>
      </c>
      <c r="E1036" s="34" t="s">
        <v>89</v>
      </c>
      <c r="F1036" s="33">
        <v>169.1</v>
      </c>
      <c r="G1036" s="36">
        <v>12.28</v>
      </c>
      <c r="H1036" s="36">
        <v>15.81</v>
      </c>
      <c r="I1036" s="36">
        <v>2673.47</v>
      </c>
      <c r="J1036" s="97">
        <v>2.21795223716717E-4</v>
      </c>
    </row>
    <row r="1037" spans="1:10" ht="20.100000000000001" customHeight="1" x14ac:dyDescent="0.2">
      <c r="A1037" s="27" t="s">
        <v>2366</v>
      </c>
      <c r="B1037" s="163"/>
      <c r="C1037" s="163"/>
      <c r="D1037" s="27" t="s">
        <v>5</v>
      </c>
      <c r="E1037" s="163" t="s">
        <v>2367</v>
      </c>
      <c r="F1037" s="163"/>
      <c r="G1037" s="163"/>
      <c r="H1037" s="27"/>
      <c r="I1037" s="41" t="s">
        <v>2368</v>
      </c>
      <c r="J1037" s="27"/>
    </row>
    <row r="1038" spans="1:10" ht="20.100000000000001" customHeight="1" x14ac:dyDescent="0.2">
      <c r="A1038" s="163"/>
      <c r="B1038" s="163"/>
      <c r="C1038" s="163"/>
      <c r="D1038" s="27" t="s">
        <v>846</v>
      </c>
      <c r="E1038" s="163"/>
      <c r="F1038" s="163"/>
      <c r="G1038" s="163"/>
      <c r="H1038" s="163"/>
      <c r="I1038" s="98">
        <v>169.1</v>
      </c>
      <c r="J1038" s="27" t="s">
        <v>15</v>
      </c>
    </row>
    <row r="1039" spans="1:10" ht="39" customHeight="1" x14ac:dyDescent="0.2">
      <c r="A1039" s="32" t="s">
        <v>3241</v>
      </c>
      <c r="B1039" s="32" t="s">
        <v>87</v>
      </c>
      <c r="C1039" s="32" t="s">
        <v>18</v>
      </c>
      <c r="D1039" s="32" t="s">
        <v>88</v>
      </c>
      <c r="E1039" s="34" t="s">
        <v>89</v>
      </c>
      <c r="F1039" s="33">
        <v>263.7</v>
      </c>
      <c r="G1039" s="36">
        <v>17.64</v>
      </c>
      <c r="H1039" s="36">
        <v>22.72</v>
      </c>
      <c r="I1039" s="36">
        <v>5991.26</v>
      </c>
      <c r="J1039" s="97">
        <v>4.9704423541128864E-4</v>
      </c>
    </row>
    <row r="1040" spans="1:10" ht="20.100000000000001" customHeight="1" x14ac:dyDescent="0.2">
      <c r="A1040" s="27" t="s">
        <v>2366</v>
      </c>
      <c r="B1040" s="163"/>
      <c r="C1040" s="163"/>
      <c r="D1040" s="27" t="s">
        <v>5</v>
      </c>
      <c r="E1040" s="163" t="s">
        <v>2367</v>
      </c>
      <c r="F1040" s="163"/>
      <c r="G1040" s="163"/>
      <c r="H1040" s="27"/>
      <c r="I1040" s="41" t="s">
        <v>2368</v>
      </c>
      <c r="J1040" s="27"/>
    </row>
    <row r="1041" spans="1:10" ht="20.100000000000001" customHeight="1" x14ac:dyDescent="0.2">
      <c r="A1041" s="163"/>
      <c r="B1041" s="163"/>
      <c r="C1041" s="163"/>
      <c r="D1041" s="27" t="s">
        <v>846</v>
      </c>
      <c r="E1041" s="163"/>
      <c r="F1041" s="163"/>
      <c r="G1041" s="163"/>
      <c r="H1041" s="163"/>
      <c r="I1041" s="98">
        <v>263.7</v>
      </c>
      <c r="J1041" s="27" t="s">
        <v>15</v>
      </c>
    </row>
    <row r="1042" spans="1:10" ht="24" customHeight="1" x14ac:dyDescent="0.2">
      <c r="A1042" s="92" t="s">
        <v>855</v>
      </c>
      <c r="B1042" s="92" t="s">
        <v>13</v>
      </c>
      <c r="C1042" s="92"/>
      <c r="D1042" s="92" t="s">
        <v>97</v>
      </c>
      <c r="E1042" s="93"/>
      <c r="F1042" s="94">
        <v>1</v>
      </c>
      <c r="G1042" s="94" t="s">
        <v>15</v>
      </c>
      <c r="H1042" s="95">
        <v>1656297.82</v>
      </c>
      <c r="I1042" s="95">
        <v>1656297.82</v>
      </c>
      <c r="J1042" s="96">
        <v>0.13740903976046512</v>
      </c>
    </row>
    <row r="1043" spans="1:10" ht="24" customHeight="1" x14ac:dyDescent="0.2">
      <c r="A1043" s="92" t="s">
        <v>856</v>
      </c>
      <c r="B1043" s="92" t="s">
        <v>13</v>
      </c>
      <c r="C1043" s="92"/>
      <c r="D1043" s="92" t="s">
        <v>857</v>
      </c>
      <c r="E1043" s="93"/>
      <c r="F1043" s="94">
        <v>1</v>
      </c>
      <c r="G1043" s="94" t="s">
        <v>15</v>
      </c>
      <c r="H1043" s="95">
        <v>28254.91</v>
      </c>
      <c r="I1043" s="95">
        <v>28254.91</v>
      </c>
      <c r="J1043" s="96">
        <v>2.3440712200046023E-3</v>
      </c>
    </row>
    <row r="1044" spans="1:10" ht="24" customHeight="1" x14ac:dyDescent="0.2">
      <c r="A1044" s="92" t="s">
        <v>858</v>
      </c>
      <c r="B1044" s="92" t="s">
        <v>13</v>
      </c>
      <c r="C1044" s="92"/>
      <c r="D1044" s="92" t="s">
        <v>859</v>
      </c>
      <c r="E1044" s="93"/>
      <c r="F1044" s="94">
        <v>1</v>
      </c>
      <c r="G1044" s="94" t="s">
        <v>15</v>
      </c>
      <c r="H1044" s="95">
        <v>28254.91</v>
      </c>
      <c r="I1044" s="95">
        <v>28254.91</v>
      </c>
      <c r="J1044" s="96">
        <v>2.3440712200046023E-3</v>
      </c>
    </row>
    <row r="1045" spans="1:10" ht="51.95" customHeight="1" x14ac:dyDescent="0.2">
      <c r="A1045" s="32" t="s">
        <v>860</v>
      </c>
      <c r="B1045" s="32" t="s">
        <v>861</v>
      </c>
      <c r="C1045" s="32" t="s">
        <v>18</v>
      </c>
      <c r="D1045" s="32" t="s">
        <v>862</v>
      </c>
      <c r="E1045" s="34" t="s">
        <v>20</v>
      </c>
      <c r="F1045" s="33">
        <v>45.82</v>
      </c>
      <c r="G1045" s="36">
        <v>89.82</v>
      </c>
      <c r="H1045" s="36">
        <v>115.7</v>
      </c>
      <c r="I1045" s="36">
        <v>5302.24</v>
      </c>
      <c r="J1045" s="97">
        <v>4.3988206600400435E-4</v>
      </c>
    </row>
    <row r="1046" spans="1:10" ht="20.100000000000001" customHeight="1" x14ac:dyDescent="0.2">
      <c r="A1046" s="27" t="s">
        <v>2366</v>
      </c>
      <c r="B1046" s="163"/>
      <c r="C1046" s="163"/>
      <c r="D1046" s="27" t="s">
        <v>5</v>
      </c>
      <c r="E1046" s="163" t="s">
        <v>2367</v>
      </c>
      <c r="F1046" s="163"/>
      <c r="G1046" s="163"/>
      <c r="H1046" s="27"/>
      <c r="I1046" s="41" t="s">
        <v>2368</v>
      </c>
      <c r="J1046" s="27"/>
    </row>
    <row r="1047" spans="1:10" ht="20.100000000000001" customHeight="1" x14ac:dyDescent="0.2">
      <c r="A1047" s="163"/>
      <c r="B1047" s="163"/>
      <c r="C1047" s="163"/>
      <c r="D1047" s="27" t="s">
        <v>2739</v>
      </c>
      <c r="E1047" s="163"/>
      <c r="F1047" s="163"/>
      <c r="G1047" s="163"/>
      <c r="H1047" s="163"/>
      <c r="I1047" s="98">
        <v>45.827500000000001</v>
      </c>
      <c r="J1047" s="27" t="s">
        <v>15</v>
      </c>
    </row>
    <row r="1048" spans="1:10" ht="39" customHeight="1" x14ac:dyDescent="0.2">
      <c r="A1048" s="32" t="s">
        <v>863</v>
      </c>
      <c r="B1048" s="32" t="s">
        <v>107</v>
      </c>
      <c r="C1048" s="32" t="s">
        <v>18</v>
      </c>
      <c r="D1048" s="32" t="s">
        <v>108</v>
      </c>
      <c r="E1048" s="34" t="s">
        <v>89</v>
      </c>
      <c r="F1048" s="33">
        <v>475.2</v>
      </c>
      <c r="G1048" s="36">
        <v>12.9</v>
      </c>
      <c r="H1048" s="36">
        <v>16.61</v>
      </c>
      <c r="I1048" s="36">
        <v>7893.07</v>
      </c>
      <c r="J1048" s="97">
        <v>6.5482134696170425E-4</v>
      </c>
    </row>
    <row r="1049" spans="1:10" ht="20.100000000000001" customHeight="1" x14ac:dyDescent="0.2">
      <c r="A1049" s="27" t="s">
        <v>2366</v>
      </c>
      <c r="B1049" s="163"/>
      <c r="C1049" s="163"/>
      <c r="D1049" s="27" t="s">
        <v>5</v>
      </c>
      <c r="E1049" s="163" t="s">
        <v>2367</v>
      </c>
      <c r="F1049" s="163"/>
      <c r="G1049" s="163"/>
      <c r="H1049" s="27"/>
      <c r="I1049" s="41" t="s">
        <v>2368</v>
      </c>
      <c r="J1049" s="27"/>
    </row>
    <row r="1050" spans="1:10" ht="20.100000000000001" customHeight="1" x14ac:dyDescent="0.2">
      <c r="A1050" s="163"/>
      <c r="B1050" s="163"/>
      <c r="C1050" s="163"/>
      <c r="D1050" s="27" t="s">
        <v>2739</v>
      </c>
      <c r="E1050" s="163"/>
      <c r="F1050" s="163"/>
      <c r="G1050" s="163"/>
      <c r="H1050" s="163"/>
      <c r="I1050" s="98">
        <v>475.2</v>
      </c>
      <c r="J1050" s="27" t="s">
        <v>15</v>
      </c>
    </row>
    <row r="1051" spans="1:10" ht="39" customHeight="1" x14ac:dyDescent="0.2">
      <c r="A1051" s="32" t="s">
        <v>864</v>
      </c>
      <c r="B1051" s="32" t="s">
        <v>110</v>
      </c>
      <c r="C1051" s="32" t="s">
        <v>18</v>
      </c>
      <c r="D1051" s="32" t="s">
        <v>111</v>
      </c>
      <c r="E1051" s="34" t="s">
        <v>89</v>
      </c>
      <c r="F1051" s="33">
        <v>100.8</v>
      </c>
      <c r="G1051" s="36">
        <v>10.94</v>
      </c>
      <c r="H1051" s="36">
        <v>14.09</v>
      </c>
      <c r="I1051" s="36">
        <v>1420.27</v>
      </c>
      <c r="J1051" s="97">
        <v>1.1782780520751744E-4</v>
      </c>
    </row>
    <row r="1052" spans="1:10" ht="20.100000000000001" customHeight="1" x14ac:dyDescent="0.2">
      <c r="A1052" s="27" t="s">
        <v>2366</v>
      </c>
      <c r="B1052" s="163"/>
      <c r="C1052" s="163"/>
      <c r="D1052" s="27" t="s">
        <v>5</v>
      </c>
      <c r="E1052" s="163" t="s">
        <v>2367</v>
      </c>
      <c r="F1052" s="163"/>
      <c r="G1052" s="163"/>
      <c r="H1052" s="27"/>
      <c r="I1052" s="41" t="s">
        <v>2368</v>
      </c>
      <c r="J1052" s="27"/>
    </row>
    <row r="1053" spans="1:10" ht="20.100000000000001" customHeight="1" x14ac:dyDescent="0.2">
      <c r="A1053" s="163"/>
      <c r="B1053" s="163"/>
      <c r="C1053" s="163"/>
      <c r="D1053" s="27" t="s">
        <v>859</v>
      </c>
      <c r="E1053" s="163"/>
      <c r="F1053" s="163"/>
      <c r="G1053" s="163"/>
      <c r="H1053" s="163"/>
      <c r="I1053" s="98">
        <v>100.8</v>
      </c>
      <c r="J1053" s="27" t="s">
        <v>15</v>
      </c>
    </row>
    <row r="1054" spans="1:10" ht="39" customHeight="1" x14ac:dyDescent="0.2">
      <c r="A1054" s="32" t="s">
        <v>865</v>
      </c>
      <c r="B1054" s="32" t="s">
        <v>104</v>
      </c>
      <c r="C1054" s="32" t="s">
        <v>18</v>
      </c>
      <c r="D1054" s="32" t="s">
        <v>105</v>
      </c>
      <c r="E1054" s="34" t="s">
        <v>89</v>
      </c>
      <c r="F1054" s="33">
        <v>243.2</v>
      </c>
      <c r="G1054" s="36">
        <v>15.33</v>
      </c>
      <c r="H1054" s="36">
        <v>19.739999999999998</v>
      </c>
      <c r="I1054" s="36">
        <v>4800.76</v>
      </c>
      <c r="J1054" s="97">
        <v>3.9827850628967832E-4</v>
      </c>
    </row>
    <row r="1055" spans="1:10" ht="20.100000000000001" customHeight="1" x14ac:dyDescent="0.2">
      <c r="A1055" s="27" t="s">
        <v>2366</v>
      </c>
      <c r="B1055" s="163"/>
      <c r="C1055" s="163"/>
      <c r="D1055" s="27" t="s">
        <v>5</v>
      </c>
      <c r="E1055" s="163" t="s">
        <v>2367</v>
      </c>
      <c r="F1055" s="163"/>
      <c r="G1055" s="163"/>
      <c r="H1055" s="27"/>
      <c r="I1055" s="41" t="s">
        <v>2368</v>
      </c>
      <c r="J1055" s="27"/>
    </row>
    <row r="1056" spans="1:10" ht="20.100000000000001" customHeight="1" x14ac:dyDescent="0.2">
      <c r="A1056" s="163"/>
      <c r="B1056" s="163"/>
      <c r="C1056" s="163"/>
      <c r="D1056" s="27" t="s">
        <v>2739</v>
      </c>
      <c r="E1056" s="163"/>
      <c r="F1056" s="163"/>
      <c r="G1056" s="163"/>
      <c r="H1056" s="163"/>
      <c r="I1056" s="98">
        <v>243.2</v>
      </c>
      <c r="J1056" s="27" t="s">
        <v>15</v>
      </c>
    </row>
    <row r="1057" spans="1:10" ht="39" customHeight="1" x14ac:dyDescent="0.2">
      <c r="A1057" s="32" t="s">
        <v>866</v>
      </c>
      <c r="B1057" s="32" t="s">
        <v>867</v>
      </c>
      <c r="C1057" s="32" t="s">
        <v>23</v>
      </c>
      <c r="D1057" s="32" t="s">
        <v>868</v>
      </c>
      <c r="E1057" s="34" t="s">
        <v>869</v>
      </c>
      <c r="F1057" s="33">
        <v>9.59</v>
      </c>
      <c r="G1057" s="36">
        <v>693.88</v>
      </c>
      <c r="H1057" s="36">
        <v>893.85</v>
      </c>
      <c r="I1057" s="36">
        <v>8572.02</v>
      </c>
      <c r="J1057" s="97">
        <v>7.1114809352795143E-4</v>
      </c>
    </row>
    <row r="1058" spans="1:10" ht="20.100000000000001" customHeight="1" x14ac:dyDescent="0.2">
      <c r="A1058" s="27" t="s">
        <v>2366</v>
      </c>
      <c r="B1058" s="163"/>
      <c r="C1058" s="163"/>
      <c r="D1058" s="27" t="s">
        <v>5</v>
      </c>
      <c r="E1058" s="163" t="s">
        <v>2367</v>
      </c>
      <c r="F1058" s="163"/>
      <c r="G1058" s="163"/>
      <c r="H1058" s="27"/>
      <c r="I1058" s="41" t="s">
        <v>2368</v>
      </c>
      <c r="J1058" s="27"/>
    </row>
    <row r="1059" spans="1:10" ht="20.100000000000001" customHeight="1" x14ac:dyDescent="0.2">
      <c r="A1059" s="163"/>
      <c r="B1059" s="163"/>
      <c r="C1059" s="163"/>
      <c r="D1059" s="27" t="s">
        <v>2739</v>
      </c>
      <c r="E1059" s="163"/>
      <c r="F1059" s="163"/>
      <c r="G1059" s="163"/>
      <c r="H1059" s="163"/>
      <c r="I1059" s="98">
        <v>9.59</v>
      </c>
      <c r="J1059" s="27" t="s">
        <v>15</v>
      </c>
    </row>
    <row r="1060" spans="1:10" ht="39" customHeight="1" x14ac:dyDescent="0.2">
      <c r="A1060" s="32" t="s">
        <v>3242</v>
      </c>
      <c r="B1060" s="32" t="s">
        <v>881</v>
      </c>
      <c r="C1060" s="32" t="s">
        <v>18</v>
      </c>
      <c r="D1060" s="32" t="s">
        <v>882</v>
      </c>
      <c r="E1060" s="34" t="s">
        <v>89</v>
      </c>
      <c r="F1060" s="33">
        <v>19.399999999999999</v>
      </c>
      <c r="G1060" s="36">
        <v>10.67</v>
      </c>
      <c r="H1060" s="36">
        <v>13.74</v>
      </c>
      <c r="I1060" s="36">
        <v>266.55</v>
      </c>
      <c r="J1060" s="97">
        <v>2.2113402013746521E-5</v>
      </c>
    </row>
    <row r="1061" spans="1:10" ht="20.100000000000001" customHeight="1" x14ac:dyDescent="0.2">
      <c r="A1061" s="27" t="s">
        <v>2366</v>
      </c>
      <c r="B1061" s="163"/>
      <c r="C1061" s="163"/>
      <c r="D1061" s="27" t="s">
        <v>5</v>
      </c>
      <c r="E1061" s="163" t="s">
        <v>2367</v>
      </c>
      <c r="F1061" s="163"/>
      <c r="G1061" s="163"/>
      <c r="H1061" s="27"/>
      <c r="I1061" s="41" t="s">
        <v>2368</v>
      </c>
      <c r="J1061" s="27"/>
    </row>
    <row r="1062" spans="1:10" ht="20.100000000000001" customHeight="1" x14ac:dyDescent="0.2">
      <c r="A1062" s="163"/>
      <c r="B1062" s="163"/>
      <c r="C1062" s="163"/>
      <c r="D1062" s="27" t="s">
        <v>15</v>
      </c>
      <c r="E1062" s="163" t="s">
        <v>3315</v>
      </c>
      <c r="F1062" s="163"/>
      <c r="G1062" s="163"/>
      <c r="H1062" s="163"/>
      <c r="I1062" s="98">
        <v>19.399999999999999</v>
      </c>
      <c r="J1062" s="27" t="s">
        <v>15</v>
      </c>
    </row>
    <row r="1063" spans="1:10" ht="24" customHeight="1" x14ac:dyDescent="0.2">
      <c r="A1063" s="92" t="s">
        <v>870</v>
      </c>
      <c r="B1063" s="92" t="s">
        <v>13</v>
      </c>
      <c r="C1063" s="92"/>
      <c r="D1063" s="92" t="s">
        <v>871</v>
      </c>
      <c r="E1063" s="93"/>
      <c r="F1063" s="94">
        <v>1</v>
      </c>
      <c r="G1063" s="94" t="s">
        <v>15</v>
      </c>
      <c r="H1063" s="95">
        <v>39001.33</v>
      </c>
      <c r="I1063" s="95">
        <v>39001.33</v>
      </c>
      <c r="J1063" s="96">
        <v>3.2356109148782316E-3</v>
      </c>
    </row>
    <row r="1064" spans="1:10" ht="39" customHeight="1" x14ac:dyDescent="0.2">
      <c r="A1064" s="32" t="s">
        <v>872</v>
      </c>
      <c r="B1064" s="32" t="s">
        <v>873</v>
      </c>
      <c r="C1064" s="32" t="s">
        <v>18</v>
      </c>
      <c r="D1064" s="32" t="s">
        <v>874</v>
      </c>
      <c r="E1064" s="34" t="s">
        <v>20</v>
      </c>
      <c r="F1064" s="33">
        <v>41.43</v>
      </c>
      <c r="G1064" s="36">
        <v>159.81</v>
      </c>
      <c r="H1064" s="36">
        <v>205.86</v>
      </c>
      <c r="I1064" s="36">
        <v>8530.32</v>
      </c>
      <c r="J1064" s="97">
        <v>7.0768859675821505E-4</v>
      </c>
    </row>
    <row r="1065" spans="1:10" ht="20.100000000000001" customHeight="1" x14ac:dyDescent="0.2">
      <c r="A1065" s="27" t="s">
        <v>2366</v>
      </c>
      <c r="B1065" s="163"/>
      <c r="C1065" s="163"/>
      <c r="D1065" s="27" t="s">
        <v>5</v>
      </c>
      <c r="E1065" s="163" t="s">
        <v>2367</v>
      </c>
      <c r="F1065" s="163"/>
      <c r="G1065" s="163"/>
      <c r="H1065" s="27"/>
      <c r="I1065" s="41" t="s">
        <v>2368</v>
      </c>
      <c r="J1065" s="27"/>
    </row>
    <row r="1066" spans="1:10" ht="20.100000000000001" customHeight="1" x14ac:dyDescent="0.2">
      <c r="A1066" s="163"/>
      <c r="B1066" s="163"/>
      <c r="C1066" s="163"/>
      <c r="D1066" s="27" t="s">
        <v>2740</v>
      </c>
      <c r="E1066" s="163"/>
      <c r="F1066" s="163"/>
      <c r="G1066" s="163"/>
      <c r="H1066" s="163"/>
      <c r="I1066" s="98">
        <v>41.4375</v>
      </c>
      <c r="J1066" s="27" t="s">
        <v>15</v>
      </c>
    </row>
    <row r="1067" spans="1:10" ht="39" customHeight="1" x14ac:dyDescent="0.2">
      <c r="A1067" s="32" t="s">
        <v>875</v>
      </c>
      <c r="B1067" s="32" t="s">
        <v>876</v>
      </c>
      <c r="C1067" s="32" t="s">
        <v>18</v>
      </c>
      <c r="D1067" s="32" t="s">
        <v>877</v>
      </c>
      <c r="E1067" s="34" t="s">
        <v>89</v>
      </c>
      <c r="F1067" s="33">
        <v>143.69999999999999</v>
      </c>
      <c r="G1067" s="36">
        <v>14.28</v>
      </c>
      <c r="H1067" s="36">
        <v>18.39</v>
      </c>
      <c r="I1067" s="36">
        <v>2642.64</v>
      </c>
      <c r="J1067" s="97">
        <v>2.1923751903060254E-4</v>
      </c>
    </row>
    <row r="1068" spans="1:10" ht="20.100000000000001" customHeight="1" x14ac:dyDescent="0.2">
      <c r="A1068" s="27" t="s">
        <v>2366</v>
      </c>
      <c r="B1068" s="163"/>
      <c r="C1068" s="163"/>
      <c r="D1068" s="27" t="s">
        <v>5</v>
      </c>
      <c r="E1068" s="163" t="s">
        <v>2367</v>
      </c>
      <c r="F1068" s="163"/>
      <c r="G1068" s="163"/>
      <c r="H1068" s="27"/>
      <c r="I1068" s="41" t="s">
        <v>2368</v>
      </c>
      <c r="J1068" s="27"/>
    </row>
    <row r="1069" spans="1:10" ht="20.100000000000001" customHeight="1" x14ac:dyDescent="0.2">
      <c r="A1069" s="163"/>
      <c r="B1069" s="163"/>
      <c r="C1069" s="163"/>
      <c r="D1069" s="27" t="s">
        <v>2740</v>
      </c>
      <c r="E1069" s="163"/>
      <c r="F1069" s="163"/>
      <c r="G1069" s="163"/>
      <c r="H1069" s="163"/>
      <c r="I1069" s="98">
        <v>143.69999999999999</v>
      </c>
      <c r="J1069" s="27" t="s">
        <v>15</v>
      </c>
    </row>
    <row r="1070" spans="1:10" ht="39" customHeight="1" x14ac:dyDescent="0.2">
      <c r="A1070" s="32" t="s">
        <v>878</v>
      </c>
      <c r="B1070" s="32" t="s">
        <v>107</v>
      </c>
      <c r="C1070" s="32" t="s">
        <v>18</v>
      </c>
      <c r="D1070" s="32" t="s">
        <v>108</v>
      </c>
      <c r="E1070" s="34" t="s">
        <v>89</v>
      </c>
      <c r="F1070" s="33">
        <v>314.3</v>
      </c>
      <c r="G1070" s="36">
        <v>12.9</v>
      </c>
      <c r="H1070" s="36">
        <v>16.61</v>
      </c>
      <c r="I1070" s="36">
        <v>5220.5200000000004</v>
      </c>
      <c r="J1070" s="97">
        <v>4.331024478739598E-4</v>
      </c>
    </row>
    <row r="1071" spans="1:10" ht="20.100000000000001" customHeight="1" x14ac:dyDescent="0.2">
      <c r="A1071" s="27" t="s">
        <v>2366</v>
      </c>
      <c r="B1071" s="163"/>
      <c r="C1071" s="163"/>
      <c r="D1071" s="27" t="s">
        <v>5</v>
      </c>
      <c r="E1071" s="163" t="s">
        <v>2367</v>
      </c>
      <c r="F1071" s="163"/>
      <c r="G1071" s="163"/>
      <c r="H1071" s="27"/>
      <c r="I1071" s="41" t="s">
        <v>2368</v>
      </c>
      <c r="J1071" s="27"/>
    </row>
    <row r="1072" spans="1:10" ht="20.100000000000001" customHeight="1" x14ac:dyDescent="0.2">
      <c r="A1072" s="163"/>
      <c r="B1072" s="163"/>
      <c r="C1072" s="163"/>
      <c r="D1072" s="27" t="s">
        <v>2740</v>
      </c>
      <c r="E1072" s="163"/>
      <c r="F1072" s="163"/>
      <c r="G1072" s="163"/>
      <c r="H1072" s="163"/>
      <c r="I1072" s="98">
        <v>314.3</v>
      </c>
      <c r="J1072" s="27" t="s">
        <v>15</v>
      </c>
    </row>
    <row r="1073" spans="1:10" ht="39" customHeight="1" x14ac:dyDescent="0.2">
      <c r="A1073" s="32" t="s">
        <v>879</v>
      </c>
      <c r="B1073" s="32" t="s">
        <v>110</v>
      </c>
      <c r="C1073" s="32" t="s">
        <v>18</v>
      </c>
      <c r="D1073" s="32" t="s">
        <v>111</v>
      </c>
      <c r="E1073" s="34" t="s">
        <v>89</v>
      </c>
      <c r="F1073" s="33">
        <v>301</v>
      </c>
      <c r="G1073" s="36">
        <v>10.94</v>
      </c>
      <c r="H1073" s="36">
        <v>14.09</v>
      </c>
      <c r="I1073" s="36">
        <v>4241.09</v>
      </c>
      <c r="J1073" s="97">
        <v>3.5184741379283525E-4</v>
      </c>
    </row>
    <row r="1074" spans="1:10" ht="20.100000000000001" customHeight="1" x14ac:dyDescent="0.2">
      <c r="A1074" s="27" t="s">
        <v>2366</v>
      </c>
      <c r="B1074" s="163"/>
      <c r="C1074" s="163"/>
      <c r="D1074" s="27" t="s">
        <v>5</v>
      </c>
      <c r="E1074" s="163" t="s">
        <v>2367</v>
      </c>
      <c r="F1074" s="163"/>
      <c r="G1074" s="163"/>
      <c r="H1074" s="27"/>
      <c r="I1074" s="41" t="s">
        <v>2368</v>
      </c>
      <c r="J1074" s="27"/>
    </row>
    <row r="1075" spans="1:10" ht="20.100000000000001" customHeight="1" x14ac:dyDescent="0.2">
      <c r="A1075" s="163"/>
      <c r="B1075" s="163"/>
      <c r="C1075" s="163"/>
      <c r="D1075" s="27" t="s">
        <v>2740</v>
      </c>
      <c r="E1075" s="163"/>
      <c r="F1075" s="163"/>
      <c r="G1075" s="163"/>
      <c r="H1075" s="163"/>
      <c r="I1075" s="98">
        <v>301</v>
      </c>
      <c r="J1075" s="27" t="s">
        <v>15</v>
      </c>
    </row>
    <row r="1076" spans="1:10" ht="39" customHeight="1" x14ac:dyDescent="0.2">
      <c r="A1076" s="32" t="s">
        <v>880</v>
      </c>
      <c r="B1076" s="32" t="s">
        <v>881</v>
      </c>
      <c r="C1076" s="32" t="s">
        <v>18</v>
      </c>
      <c r="D1076" s="32" t="s">
        <v>882</v>
      </c>
      <c r="E1076" s="34" t="s">
        <v>89</v>
      </c>
      <c r="F1076" s="33">
        <v>124.8</v>
      </c>
      <c r="G1076" s="36">
        <v>10.67</v>
      </c>
      <c r="H1076" s="36">
        <v>13.74</v>
      </c>
      <c r="I1076" s="36">
        <v>1714.75</v>
      </c>
      <c r="J1076" s="97">
        <v>1.4225832340300824E-4</v>
      </c>
    </row>
    <row r="1077" spans="1:10" ht="20.100000000000001" customHeight="1" x14ac:dyDescent="0.2">
      <c r="A1077" s="27" t="s">
        <v>2366</v>
      </c>
      <c r="B1077" s="163"/>
      <c r="C1077" s="163"/>
      <c r="D1077" s="27" t="s">
        <v>5</v>
      </c>
      <c r="E1077" s="163" t="s">
        <v>2367</v>
      </c>
      <c r="F1077" s="163"/>
      <c r="G1077" s="163"/>
      <c r="H1077" s="27"/>
      <c r="I1077" s="41" t="s">
        <v>2368</v>
      </c>
      <c r="J1077" s="27"/>
    </row>
    <row r="1078" spans="1:10" ht="20.100000000000001" customHeight="1" x14ac:dyDescent="0.2">
      <c r="A1078" s="163"/>
      <c r="B1078" s="163"/>
      <c r="C1078" s="163"/>
      <c r="D1078" s="27" t="s">
        <v>871</v>
      </c>
      <c r="E1078" s="163"/>
      <c r="F1078" s="163"/>
      <c r="G1078" s="163"/>
      <c r="H1078" s="163"/>
      <c r="I1078" s="98">
        <v>124.8</v>
      </c>
      <c r="J1078" s="27" t="s">
        <v>15</v>
      </c>
    </row>
    <row r="1079" spans="1:10" ht="39" customHeight="1" x14ac:dyDescent="0.2">
      <c r="A1079" s="32" t="s">
        <v>883</v>
      </c>
      <c r="B1079" s="32" t="s">
        <v>104</v>
      </c>
      <c r="C1079" s="32" t="s">
        <v>18</v>
      </c>
      <c r="D1079" s="32" t="s">
        <v>105</v>
      </c>
      <c r="E1079" s="34" t="s">
        <v>89</v>
      </c>
      <c r="F1079" s="33">
        <v>223.5</v>
      </c>
      <c r="G1079" s="36">
        <v>15.33</v>
      </c>
      <c r="H1079" s="36">
        <v>19.739999999999998</v>
      </c>
      <c r="I1079" s="36">
        <v>4411.8900000000003</v>
      </c>
      <c r="J1079" s="97">
        <v>3.6601724708470507E-4</v>
      </c>
    </row>
    <row r="1080" spans="1:10" ht="20.100000000000001" customHeight="1" x14ac:dyDescent="0.2">
      <c r="A1080" s="27" t="s">
        <v>2366</v>
      </c>
      <c r="B1080" s="163"/>
      <c r="C1080" s="163"/>
      <c r="D1080" s="27" t="s">
        <v>5</v>
      </c>
      <c r="E1080" s="163" t="s">
        <v>2367</v>
      </c>
      <c r="F1080" s="163"/>
      <c r="G1080" s="163"/>
      <c r="H1080" s="27"/>
      <c r="I1080" s="41" t="s">
        <v>2368</v>
      </c>
      <c r="J1080" s="27"/>
    </row>
    <row r="1081" spans="1:10" ht="20.100000000000001" customHeight="1" x14ac:dyDescent="0.2">
      <c r="A1081" s="163"/>
      <c r="B1081" s="163"/>
      <c r="C1081" s="163"/>
      <c r="D1081" s="27" t="s">
        <v>2740</v>
      </c>
      <c r="E1081" s="163"/>
      <c r="F1081" s="163"/>
      <c r="G1081" s="163"/>
      <c r="H1081" s="163"/>
      <c r="I1081" s="98">
        <v>223.5</v>
      </c>
      <c r="J1081" s="27" t="s">
        <v>15</v>
      </c>
    </row>
    <row r="1082" spans="1:10" ht="39" customHeight="1" x14ac:dyDescent="0.2">
      <c r="A1082" s="32" t="s">
        <v>886</v>
      </c>
      <c r="B1082" s="32" t="s">
        <v>867</v>
      </c>
      <c r="C1082" s="32" t="s">
        <v>23</v>
      </c>
      <c r="D1082" s="32" t="s">
        <v>868</v>
      </c>
      <c r="E1082" s="34" t="s">
        <v>869</v>
      </c>
      <c r="F1082" s="33">
        <v>13.51</v>
      </c>
      <c r="G1082" s="36">
        <v>693.88</v>
      </c>
      <c r="H1082" s="36">
        <v>893.85</v>
      </c>
      <c r="I1082" s="36">
        <v>12075.91</v>
      </c>
      <c r="J1082" s="97">
        <v>1.0018362502788286E-3</v>
      </c>
    </row>
    <row r="1083" spans="1:10" ht="20.100000000000001" customHeight="1" x14ac:dyDescent="0.2">
      <c r="A1083" s="27" t="s">
        <v>2366</v>
      </c>
      <c r="B1083" s="163"/>
      <c r="C1083" s="163"/>
      <c r="D1083" s="27" t="s">
        <v>5</v>
      </c>
      <c r="E1083" s="163" t="s">
        <v>2367</v>
      </c>
      <c r="F1083" s="163"/>
      <c r="G1083" s="163"/>
      <c r="H1083" s="27"/>
      <c r="I1083" s="41" t="s">
        <v>2368</v>
      </c>
      <c r="J1083" s="27"/>
    </row>
    <row r="1084" spans="1:10" ht="20.100000000000001" customHeight="1" x14ac:dyDescent="0.2">
      <c r="A1084" s="163"/>
      <c r="B1084" s="163"/>
      <c r="C1084" s="163"/>
      <c r="D1084" s="27" t="s">
        <v>2740</v>
      </c>
      <c r="E1084" s="163"/>
      <c r="F1084" s="163"/>
      <c r="G1084" s="163"/>
      <c r="H1084" s="163"/>
      <c r="I1084" s="98">
        <v>13.51</v>
      </c>
      <c r="J1084" s="27" t="s">
        <v>15</v>
      </c>
    </row>
    <row r="1085" spans="1:10" ht="39" customHeight="1" x14ac:dyDescent="0.2">
      <c r="A1085" s="32" t="s">
        <v>887</v>
      </c>
      <c r="B1085" s="32" t="s">
        <v>3243</v>
      </c>
      <c r="C1085" s="32" t="s">
        <v>18</v>
      </c>
      <c r="D1085" s="32" t="s">
        <v>3244</v>
      </c>
      <c r="E1085" s="34" t="s">
        <v>89</v>
      </c>
      <c r="F1085" s="33">
        <v>6.7</v>
      </c>
      <c r="G1085" s="36">
        <v>19.03</v>
      </c>
      <c r="H1085" s="36">
        <v>24.51</v>
      </c>
      <c r="I1085" s="36">
        <v>164.21</v>
      </c>
      <c r="J1085" s="97">
        <v>1.3623116656076969E-5</v>
      </c>
    </row>
    <row r="1086" spans="1:10" ht="20.100000000000001" customHeight="1" x14ac:dyDescent="0.2">
      <c r="A1086" s="27" t="s">
        <v>2366</v>
      </c>
      <c r="B1086" s="163"/>
      <c r="C1086" s="163"/>
      <c r="D1086" s="27" t="s">
        <v>5</v>
      </c>
      <c r="E1086" s="163" t="s">
        <v>2367</v>
      </c>
      <c r="F1086" s="163"/>
      <c r="G1086" s="163"/>
      <c r="H1086" s="27"/>
      <c r="I1086" s="41" t="s">
        <v>2368</v>
      </c>
      <c r="J1086" s="27"/>
    </row>
    <row r="1087" spans="1:10" ht="20.100000000000001" customHeight="1" x14ac:dyDescent="0.2">
      <c r="A1087" s="163"/>
      <c r="B1087" s="163"/>
      <c r="C1087" s="163"/>
      <c r="D1087" s="27" t="s">
        <v>15</v>
      </c>
      <c r="E1087" s="163" t="s">
        <v>2462</v>
      </c>
      <c r="F1087" s="163"/>
      <c r="G1087" s="163"/>
      <c r="H1087" s="163"/>
      <c r="I1087" s="98">
        <v>6.7</v>
      </c>
      <c r="J1087" s="27" t="s">
        <v>15</v>
      </c>
    </row>
    <row r="1088" spans="1:10" ht="24" customHeight="1" x14ac:dyDescent="0.2">
      <c r="A1088" s="92" t="s">
        <v>888</v>
      </c>
      <c r="B1088" s="92" t="s">
        <v>13</v>
      </c>
      <c r="C1088" s="92"/>
      <c r="D1088" s="92" t="s">
        <v>889</v>
      </c>
      <c r="E1088" s="93"/>
      <c r="F1088" s="94">
        <v>1</v>
      </c>
      <c r="G1088" s="94" t="s">
        <v>15</v>
      </c>
      <c r="H1088" s="95">
        <v>152059.41</v>
      </c>
      <c r="I1088" s="95">
        <v>152059.41</v>
      </c>
      <c r="J1088" s="96">
        <v>1.2615084837002844E-2</v>
      </c>
    </row>
    <row r="1089" spans="1:10" ht="39" customHeight="1" x14ac:dyDescent="0.2">
      <c r="A1089" s="32" t="s">
        <v>890</v>
      </c>
      <c r="B1089" s="32" t="s">
        <v>144</v>
      </c>
      <c r="C1089" s="32" t="s">
        <v>18</v>
      </c>
      <c r="D1089" s="32" t="s">
        <v>145</v>
      </c>
      <c r="E1089" s="34" t="s">
        <v>89</v>
      </c>
      <c r="F1089" s="33">
        <v>101.1</v>
      </c>
      <c r="G1089" s="36">
        <v>14.88</v>
      </c>
      <c r="H1089" s="36">
        <v>19.16</v>
      </c>
      <c r="I1089" s="36">
        <v>1937.07</v>
      </c>
      <c r="J1089" s="97">
        <v>1.6070233591734375E-4</v>
      </c>
    </row>
    <row r="1090" spans="1:10" ht="20.100000000000001" customHeight="1" x14ac:dyDescent="0.2">
      <c r="A1090" s="27" t="s">
        <v>2366</v>
      </c>
      <c r="B1090" s="163"/>
      <c r="C1090" s="163"/>
      <c r="D1090" s="27" t="s">
        <v>5</v>
      </c>
      <c r="E1090" s="163" t="s">
        <v>2367</v>
      </c>
      <c r="F1090" s="163"/>
      <c r="G1090" s="163"/>
      <c r="H1090" s="27"/>
      <c r="I1090" s="41" t="s">
        <v>2368</v>
      </c>
      <c r="J1090" s="27"/>
    </row>
    <row r="1091" spans="1:10" ht="20.100000000000001" customHeight="1" x14ac:dyDescent="0.2">
      <c r="A1091" s="163"/>
      <c r="B1091" s="163"/>
      <c r="C1091" s="163"/>
      <c r="D1091" s="27" t="s">
        <v>2741</v>
      </c>
      <c r="E1091" s="163"/>
      <c r="F1091" s="163"/>
      <c r="G1091" s="163"/>
      <c r="H1091" s="163"/>
      <c r="I1091" s="98">
        <v>101.1</v>
      </c>
      <c r="J1091" s="27" t="s">
        <v>15</v>
      </c>
    </row>
    <row r="1092" spans="1:10" ht="39" customHeight="1" x14ac:dyDescent="0.2">
      <c r="A1092" s="32" t="s">
        <v>891</v>
      </c>
      <c r="B1092" s="32" t="s">
        <v>147</v>
      </c>
      <c r="C1092" s="32" t="s">
        <v>18</v>
      </c>
      <c r="D1092" s="32" t="s">
        <v>148</v>
      </c>
      <c r="E1092" s="34" t="s">
        <v>89</v>
      </c>
      <c r="F1092" s="33">
        <v>296.39999999999998</v>
      </c>
      <c r="G1092" s="36">
        <v>14.45</v>
      </c>
      <c r="H1092" s="36">
        <v>18.61</v>
      </c>
      <c r="I1092" s="36">
        <v>5516</v>
      </c>
      <c r="J1092" s="97">
        <v>4.5761592762268171E-4</v>
      </c>
    </row>
    <row r="1093" spans="1:10" ht="20.100000000000001" customHeight="1" x14ac:dyDescent="0.2">
      <c r="A1093" s="27" t="s">
        <v>2366</v>
      </c>
      <c r="B1093" s="163"/>
      <c r="C1093" s="163"/>
      <c r="D1093" s="27" t="s">
        <v>5</v>
      </c>
      <c r="E1093" s="163" t="s">
        <v>2367</v>
      </c>
      <c r="F1093" s="163"/>
      <c r="G1093" s="163"/>
      <c r="H1093" s="27"/>
      <c r="I1093" s="41" t="s">
        <v>2368</v>
      </c>
      <c r="J1093" s="27"/>
    </row>
    <row r="1094" spans="1:10" ht="20.100000000000001" customHeight="1" x14ac:dyDescent="0.2">
      <c r="A1094" s="163"/>
      <c r="B1094" s="163"/>
      <c r="C1094" s="163"/>
      <c r="D1094" s="27" t="s">
        <v>2741</v>
      </c>
      <c r="E1094" s="163"/>
      <c r="F1094" s="163"/>
      <c r="G1094" s="163"/>
      <c r="H1094" s="163"/>
      <c r="I1094" s="98">
        <v>296.39999999999998</v>
      </c>
      <c r="J1094" s="27" t="s">
        <v>15</v>
      </c>
    </row>
    <row r="1095" spans="1:10" ht="39" customHeight="1" x14ac:dyDescent="0.2">
      <c r="A1095" s="32" t="s">
        <v>892</v>
      </c>
      <c r="B1095" s="32" t="s">
        <v>150</v>
      </c>
      <c r="C1095" s="32" t="s">
        <v>18</v>
      </c>
      <c r="D1095" s="32" t="s">
        <v>151</v>
      </c>
      <c r="E1095" s="34" t="s">
        <v>89</v>
      </c>
      <c r="F1095" s="33">
        <v>131.80000000000001</v>
      </c>
      <c r="G1095" s="36">
        <v>13.85</v>
      </c>
      <c r="H1095" s="36">
        <v>17.84</v>
      </c>
      <c r="I1095" s="36">
        <v>2351.31</v>
      </c>
      <c r="J1095" s="97">
        <v>1.9506832972778965E-4</v>
      </c>
    </row>
    <row r="1096" spans="1:10" ht="20.100000000000001" customHeight="1" x14ac:dyDescent="0.2">
      <c r="A1096" s="27" t="s">
        <v>2366</v>
      </c>
      <c r="B1096" s="163"/>
      <c r="C1096" s="163"/>
      <c r="D1096" s="27" t="s">
        <v>5</v>
      </c>
      <c r="E1096" s="163" t="s">
        <v>2367</v>
      </c>
      <c r="F1096" s="163"/>
      <c r="G1096" s="163"/>
      <c r="H1096" s="27"/>
      <c r="I1096" s="41" t="s">
        <v>2368</v>
      </c>
      <c r="J1096" s="27"/>
    </row>
    <row r="1097" spans="1:10" ht="20.100000000000001" customHeight="1" x14ac:dyDescent="0.2">
      <c r="A1097" s="163"/>
      <c r="B1097" s="163"/>
      <c r="C1097" s="163"/>
      <c r="D1097" s="27" t="s">
        <v>889</v>
      </c>
      <c r="E1097" s="163"/>
      <c r="F1097" s="163"/>
      <c r="G1097" s="163"/>
      <c r="H1097" s="163"/>
      <c r="I1097" s="98">
        <v>131.80000000000001</v>
      </c>
      <c r="J1097" s="27" t="s">
        <v>15</v>
      </c>
    </row>
    <row r="1098" spans="1:10" ht="51.95" customHeight="1" x14ac:dyDescent="0.2">
      <c r="A1098" s="32" t="s">
        <v>893</v>
      </c>
      <c r="B1098" s="32" t="s">
        <v>894</v>
      </c>
      <c r="C1098" s="32" t="s">
        <v>23</v>
      </c>
      <c r="D1098" s="32" t="s">
        <v>895</v>
      </c>
      <c r="E1098" s="34" t="s">
        <v>20</v>
      </c>
      <c r="F1098" s="33">
        <v>430.88</v>
      </c>
      <c r="G1098" s="36">
        <v>256.29000000000002</v>
      </c>
      <c r="H1098" s="36">
        <v>330.15</v>
      </c>
      <c r="I1098" s="36">
        <v>142255.03</v>
      </c>
      <c r="J1098" s="97">
        <v>1.1801698243735028E-2</v>
      </c>
    </row>
    <row r="1099" spans="1:10" ht="20.100000000000001" customHeight="1" x14ac:dyDescent="0.2">
      <c r="A1099" s="27" t="s">
        <v>2366</v>
      </c>
      <c r="B1099" s="163"/>
      <c r="C1099" s="163"/>
      <c r="D1099" s="27" t="s">
        <v>5</v>
      </c>
      <c r="E1099" s="163" t="s">
        <v>2367</v>
      </c>
      <c r="F1099" s="163"/>
      <c r="G1099" s="163"/>
      <c r="H1099" s="27"/>
      <c r="I1099" s="41" t="s">
        <v>2368</v>
      </c>
      <c r="J1099" s="27"/>
    </row>
    <row r="1100" spans="1:10" ht="20.100000000000001" customHeight="1" x14ac:dyDescent="0.2">
      <c r="A1100" s="163"/>
      <c r="B1100" s="163"/>
      <c r="C1100" s="163"/>
      <c r="D1100" s="27" t="s">
        <v>2742</v>
      </c>
      <c r="E1100" s="163" t="s">
        <v>2743</v>
      </c>
      <c r="F1100" s="163"/>
      <c r="G1100" s="163"/>
      <c r="H1100" s="163"/>
      <c r="I1100" s="98">
        <v>81.72</v>
      </c>
      <c r="J1100" s="27" t="s">
        <v>15</v>
      </c>
    </row>
    <row r="1101" spans="1:10" ht="20.100000000000001" customHeight="1" x14ac:dyDescent="0.2">
      <c r="A1101" s="163"/>
      <c r="B1101" s="163"/>
      <c r="C1101" s="163"/>
      <c r="D1101" s="27" t="s">
        <v>2744</v>
      </c>
      <c r="E1101" s="163" t="s">
        <v>2743</v>
      </c>
      <c r="F1101" s="163"/>
      <c r="G1101" s="163"/>
      <c r="H1101" s="163"/>
      <c r="I1101" s="98">
        <v>81.72</v>
      </c>
      <c r="J1101" s="27" t="s">
        <v>15</v>
      </c>
    </row>
    <row r="1102" spans="1:10" ht="20.100000000000001" customHeight="1" x14ac:dyDescent="0.2">
      <c r="A1102" s="163"/>
      <c r="B1102" s="163"/>
      <c r="C1102" s="163"/>
      <c r="D1102" s="27" t="s">
        <v>2746</v>
      </c>
      <c r="E1102" s="163" t="s">
        <v>2747</v>
      </c>
      <c r="F1102" s="163"/>
      <c r="G1102" s="163"/>
      <c r="H1102" s="163"/>
      <c r="I1102" s="98">
        <v>21.92</v>
      </c>
      <c r="J1102" s="27" t="s">
        <v>15</v>
      </c>
    </row>
    <row r="1103" spans="1:10" ht="20.100000000000001" customHeight="1" x14ac:dyDescent="0.2">
      <c r="A1103" s="163"/>
      <c r="B1103" s="163"/>
      <c r="C1103" s="163"/>
      <c r="D1103" s="27" t="s">
        <v>2750</v>
      </c>
      <c r="E1103" s="163" t="s">
        <v>2751</v>
      </c>
      <c r="F1103" s="163"/>
      <c r="G1103" s="163"/>
      <c r="H1103" s="163"/>
      <c r="I1103" s="98">
        <v>221.19</v>
      </c>
      <c r="J1103" s="27" t="s">
        <v>15</v>
      </c>
    </row>
    <row r="1104" spans="1:10" ht="20.100000000000001" customHeight="1" x14ac:dyDescent="0.2">
      <c r="A1104" s="163"/>
      <c r="B1104" s="163"/>
      <c r="C1104" s="163"/>
      <c r="D1104" s="27" t="s">
        <v>2752</v>
      </c>
      <c r="E1104" s="163" t="s">
        <v>2753</v>
      </c>
      <c r="F1104" s="163"/>
      <c r="G1104" s="163"/>
      <c r="H1104" s="163"/>
      <c r="I1104" s="98">
        <v>24.33</v>
      </c>
      <c r="J1104" s="27" t="s">
        <v>15</v>
      </c>
    </row>
    <row r="1105" spans="1:10" ht="24" customHeight="1" x14ac:dyDescent="0.2">
      <c r="A1105" s="92" t="s">
        <v>896</v>
      </c>
      <c r="B1105" s="92" t="s">
        <v>13</v>
      </c>
      <c r="C1105" s="92"/>
      <c r="D1105" s="92" t="s">
        <v>440</v>
      </c>
      <c r="E1105" s="93"/>
      <c r="F1105" s="94">
        <v>1</v>
      </c>
      <c r="G1105" s="94" t="s">
        <v>15</v>
      </c>
      <c r="H1105" s="95">
        <v>11857.33</v>
      </c>
      <c r="I1105" s="95">
        <v>11857.33</v>
      </c>
      <c r="J1105" s="96">
        <v>9.8370251397357738E-4</v>
      </c>
    </row>
    <row r="1106" spans="1:10" ht="39" customHeight="1" x14ac:dyDescent="0.2">
      <c r="A1106" s="32" t="s">
        <v>897</v>
      </c>
      <c r="B1106" s="32" t="s">
        <v>884</v>
      </c>
      <c r="C1106" s="32" t="s">
        <v>18</v>
      </c>
      <c r="D1106" s="32" t="s">
        <v>885</v>
      </c>
      <c r="E1106" s="34" t="s">
        <v>89</v>
      </c>
      <c r="F1106" s="33">
        <v>110.5</v>
      </c>
      <c r="G1106" s="36">
        <v>14.9</v>
      </c>
      <c r="H1106" s="36">
        <v>19.190000000000001</v>
      </c>
      <c r="I1106" s="36">
        <v>2120.4899999999998</v>
      </c>
      <c r="J1106" s="97">
        <v>1.7591914401098992E-4</v>
      </c>
    </row>
    <row r="1107" spans="1:10" ht="20.100000000000001" customHeight="1" x14ac:dyDescent="0.2">
      <c r="A1107" s="27" t="s">
        <v>2366</v>
      </c>
      <c r="B1107" s="163"/>
      <c r="C1107" s="163"/>
      <c r="D1107" s="27" t="s">
        <v>5</v>
      </c>
      <c r="E1107" s="163" t="s">
        <v>2367</v>
      </c>
      <c r="F1107" s="163"/>
      <c r="G1107" s="163"/>
      <c r="H1107" s="27"/>
      <c r="I1107" s="41" t="s">
        <v>2368</v>
      </c>
      <c r="J1107" s="27"/>
    </row>
    <row r="1108" spans="1:10" ht="20.100000000000001" customHeight="1" x14ac:dyDescent="0.2">
      <c r="A1108" s="163"/>
      <c r="B1108" s="163"/>
      <c r="C1108" s="163"/>
      <c r="D1108" s="27" t="s">
        <v>2756</v>
      </c>
      <c r="E1108" s="163" t="s">
        <v>2757</v>
      </c>
      <c r="F1108" s="163"/>
      <c r="G1108" s="163"/>
      <c r="H1108" s="163"/>
      <c r="I1108" s="98">
        <v>110.5</v>
      </c>
      <c r="J1108" s="27" t="s">
        <v>15</v>
      </c>
    </row>
    <row r="1109" spans="1:10" ht="39" customHeight="1" x14ac:dyDescent="0.2">
      <c r="A1109" s="32" t="s">
        <v>898</v>
      </c>
      <c r="B1109" s="32" t="s">
        <v>876</v>
      </c>
      <c r="C1109" s="32" t="s">
        <v>18</v>
      </c>
      <c r="D1109" s="32" t="s">
        <v>877</v>
      </c>
      <c r="E1109" s="34" t="s">
        <v>89</v>
      </c>
      <c r="F1109" s="33">
        <v>25</v>
      </c>
      <c r="G1109" s="36">
        <v>14.28</v>
      </c>
      <c r="H1109" s="36">
        <v>18.39</v>
      </c>
      <c r="I1109" s="36">
        <v>459.75</v>
      </c>
      <c r="J1109" s="97">
        <v>3.8141574097992737E-5</v>
      </c>
    </row>
    <row r="1110" spans="1:10" ht="20.100000000000001" customHeight="1" x14ac:dyDescent="0.2">
      <c r="A1110" s="27" t="s">
        <v>2366</v>
      </c>
      <c r="B1110" s="163"/>
      <c r="C1110" s="163"/>
      <c r="D1110" s="27" t="s">
        <v>5</v>
      </c>
      <c r="E1110" s="163" t="s">
        <v>2367</v>
      </c>
      <c r="F1110" s="163"/>
      <c r="G1110" s="163"/>
      <c r="H1110" s="27"/>
      <c r="I1110" s="41" t="s">
        <v>2368</v>
      </c>
      <c r="J1110" s="27"/>
    </row>
    <row r="1111" spans="1:10" ht="20.100000000000001" customHeight="1" x14ac:dyDescent="0.2">
      <c r="A1111" s="163"/>
      <c r="B1111" s="163"/>
      <c r="C1111" s="163"/>
      <c r="D1111" s="27" t="s">
        <v>440</v>
      </c>
      <c r="E1111" s="163"/>
      <c r="F1111" s="163"/>
      <c r="G1111" s="163"/>
      <c r="H1111" s="163"/>
      <c r="I1111" s="98">
        <v>25</v>
      </c>
      <c r="J1111" s="27" t="s">
        <v>15</v>
      </c>
    </row>
    <row r="1112" spans="1:10" ht="39" customHeight="1" x14ac:dyDescent="0.2">
      <c r="A1112" s="32" t="s">
        <v>899</v>
      </c>
      <c r="B1112" s="32" t="s">
        <v>107</v>
      </c>
      <c r="C1112" s="32" t="s">
        <v>18</v>
      </c>
      <c r="D1112" s="32" t="s">
        <v>108</v>
      </c>
      <c r="E1112" s="34" t="s">
        <v>89</v>
      </c>
      <c r="F1112" s="33">
        <v>236.9</v>
      </c>
      <c r="G1112" s="36">
        <v>12.9</v>
      </c>
      <c r="H1112" s="36">
        <v>16.61</v>
      </c>
      <c r="I1112" s="36">
        <v>3934.9</v>
      </c>
      <c r="J1112" s="97">
        <v>3.264454158090084E-4</v>
      </c>
    </row>
    <row r="1113" spans="1:10" ht="20.100000000000001" customHeight="1" x14ac:dyDescent="0.2">
      <c r="A1113" s="27" t="s">
        <v>2366</v>
      </c>
      <c r="B1113" s="163"/>
      <c r="C1113" s="163"/>
      <c r="D1113" s="27" t="s">
        <v>5</v>
      </c>
      <c r="E1113" s="163" t="s">
        <v>2367</v>
      </c>
      <c r="F1113" s="163"/>
      <c r="G1113" s="163"/>
      <c r="H1113" s="27"/>
      <c r="I1113" s="41" t="s">
        <v>2368</v>
      </c>
      <c r="J1113" s="27"/>
    </row>
    <row r="1114" spans="1:10" ht="20.100000000000001" customHeight="1" x14ac:dyDescent="0.2">
      <c r="A1114" s="163"/>
      <c r="B1114" s="163"/>
      <c r="C1114" s="163"/>
      <c r="D1114" s="27" t="s">
        <v>440</v>
      </c>
      <c r="E1114" s="163"/>
      <c r="F1114" s="163"/>
      <c r="G1114" s="163"/>
      <c r="H1114" s="163"/>
      <c r="I1114" s="98">
        <v>236.9</v>
      </c>
      <c r="J1114" s="27" t="s">
        <v>15</v>
      </c>
    </row>
    <row r="1115" spans="1:10" ht="39" customHeight="1" x14ac:dyDescent="0.2">
      <c r="A1115" s="32" t="s">
        <v>900</v>
      </c>
      <c r="B1115" s="32" t="s">
        <v>867</v>
      </c>
      <c r="C1115" s="32" t="s">
        <v>23</v>
      </c>
      <c r="D1115" s="32" t="s">
        <v>868</v>
      </c>
      <c r="E1115" s="34" t="s">
        <v>869</v>
      </c>
      <c r="F1115" s="33">
        <v>3.6</v>
      </c>
      <c r="G1115" s="36">
        <v>693.88</v>
      </c>
      <c r="H1115" s="36">
        <v>893.85</v>
      </c>
      <c r="I1115" s="36">
        <v>3217.86</v>
      </c>
      <c r="J1115" s="97">
        <v>2.6695866368018901E-4</v>
      </c>
    </row>
    <row r="1116" spans="1:10" ht="20.100000000000001" customHeight="1" x14ac:dyDescent="0.2">
      <c r="A1116" s="27" t="s">
        <v>2366</v>
      </c>
      <c r="B1116" s="163"/>
      <c r="C1116" s="163"/>
      <c r="D1116" s="27" t="s">
        <v>5</v>
      </c>
      <c r="E1116" s="163" t="s">
        <v>2367</v>
      </c>
      <c r="F1116" s="163"/>
      <c r="G1116" s="163"/>
      <c r="H1116" s="27"/>
      <c r="I1116" s="41" t="s">
        <v>2368</v>
      </c>
      <c r="J1116" s="27"/>
    </row>
    <row r="1117" spans="1:10" ht="20.100000000000001" customHeight="1" x14ac:dyDescent="0.2">
      <c r="A1117" s="163"/>
      <c r="B1117" s="163"/>
      <c r="C1117" s="163"/>
      <c r="D1117" s="27" t="s">
        <v>440</v>
      </c>
      <c r="E1117" s="163"/>
      <c r="F1117" s="163"/>
      <c r="G1117" s="163"/>
      <c r="H1117" s="163"/>
      <c r="I1117" s="98">
        <v>3.6</v>
      </c>
      <c r="J1117" s="27" t="s">
        <v>15</v>
      </c>
    </row>
    <row r="1118" spans="1:10" ht="39" customHeight="1" x14ac:dyDescent="0.2">
      <c r="A1118" s="32" t="s">
        <v>901</v>
      </c>
      <c r="B1118" s="32" t="s">
        <v>119</v>
      </c>
      <c r="C1118" s="32" t="s">
        <v>18</v>
      </c>
      <c r="D1118" s="32" t="s">
        <v>120</v>
      </c>
      <c r="E1118" s="34" t="s">
        <v>20</v>
      </c>
      <c r="F1118" s="33">
        <v>8.6199999999999992</v>
      </c>
      <c r="G1118" s="36">
        <v>191.2</v>
      </c>
      <c r="H1118" s="36">
        <v>246.3</v>
      </c>
      <c r="I1118" s="36">
        <v>2124.33</v>
      </c>
      <c r="J1118" s="97">
        <v>1.762377163753973E-4</v>
      </c>
    </row>
    <row r="1119" spans="1:10" ht="20.100000000000001" customHeight="1" x14ac:dyDescent="0.2">
      <c r="A1119" s="27" t="s">
        <v>2366</v>
      </c>
      <c r="B1119" s="163"/>
      <c r="C1119" s="163"/>
      <c r="D1119" s="27" t="s">
        <v>5</v>
      </c>
      <c r="E1119" s="163" t="s">
        <v>2367</v>
      </c>
      <c r="F1119" s="163"/>
      <c r="G1119" s="163"/>
      <c r="H1119" s="27"/>
      <c r="I1119" s="41" t="s">
        <v>2368</v>
      </c>
      <c r="J1119" s="27"/>
    </row>
    <row r="1120" spans="1:10" ht="20.100000000000001" customHeight="1" x14ac:dyDescent="0.2">
      <c r="A1120" s="163"/>
      <c r="B1120" s="163"/>
      <c r="C1120" s="163"/>
      <c r="D1120" s="27" t="s">
        <v>440</v>
      </c>
      <c r="E1120" s="163"/>
      <c r="F1120" s="163"/>
      <c r="G1120" s="163"/>
      <c r="H1120" s="163"/>
      <c r="I1120" s="98">
        <v>8.625</v>
      </c>
      <c r="J1120" s="27" t="s">
        <v>15</v>
      </c>
    </row>
    <row r="1121" spans="1:10" ht="24" customHeight="1" x14ac:dyDescent="0.2">
      <c r="A1121" s="92" t="s">
        <v>902</v>
      </c>
      <c r="B1121" s="92" t="s">
        <v>13</v>
      </c>
      <c r="C1121" s="92"/>
      <c r="D1121" s="92" t="s">
        <v>903</v>
      </c>
      <c r="E1121" s="93"/>
      <c r="F1121" s="94">
        <v>1</v>
      </c>
      <c r="G1121" s="94" t="s">
        <v>15</v>
      </c>
      <c r="H1121" s="95">
        <v>1425124.84</v>
      </c>
      <c r="I1121" s="95">
        <v>1425124.84</v>
      </c>
      <c r="J1121" s="96">
        <v>0.11823057027460586</v>
      </c>
    </row>
    <row r="1122" spans="1:10" ht="39" customHeight="1" x14ac:dyDescent="0.2">
      <c r="A1122" s="32" t="s">
        <v>904</v>
      </c>
      <c r="B1122" s="32" t="s">
        <v>905</v>
      </c>
      <c r="C1122" s="32" t="s">
        <v>23</v>
      </c>
      <c r="D1122" s="32" t="s">
        <v>906</v>
      </c>
      <c r="E1122" s="34" t="s">
        <v>20</v>
      </c>
      <c r="F1122" s="33">
        <v>2376.98</v>
      </c>
      <c r="G1122" s="36">
        <v>330</v>
      </c>
      <c r="H1122" s="36">
        <v>425.1</v>
      </c>
      <c r="I1122" s="36">
        <v>1010456.74</v>
      </c>
      <c r="J1122" s="97">
        <v>8.3829060623221707E-2</v>
      </c>
    </row>
    <row r="1123" spans="1:10" ht="20.100000000000001" customHeight="1" x14ac:dyDescent="0.2">
      <c r="A1123" s="27" t="s">
        <v>2366</v>
      </c>
      <c r="B1123" s="163"/>
      <c r="C1123" s="163"/>
      <c r="D1123" s="27" t="s">
        <v>5</v>
      </c>
      <c r="E1123" s="163" t="s">
        <v>2367</v>
      </c>
      <c r="F1123" s="163"/>
      <c r="G1123" s="163"/>
      <c r="H1123" s="27"/>
      <c r="I1123" s="41" t="s">
        <v>2368</v>
      </c>
      <c r="J1123" s="27"/>
    </row>
    <row r="1124" spans="1:10" ht="20.100000000000001" customHeight="1" x14ac:dyDescent="0.2">
      <c r="A1124" s="163"/>
      <c r="B1124" s="163"/>
      <c r="C1124" s="163"/>
      <c r="D1124" s="27" t="s">
        <v>2758</v>
      </c>
      <c r="E1124" s="163" t="s">
        <v>2759</v>
      </c>
      <c r="F1124" s="163"/>
      <c r="G1124" s="163"/>
      <c r="H1124" s="163"/>
      <c r="I1124" s="98">
        <v>1501.95</v>
      </c>
      <c r="J1124" s="27" t="s">
        <v>15</v>
      </c>
    </row>
    <row r="1125" spans="1:10" ht="20.100000000000001" customHeight="1" x14ac:dyDescent="0.2">
      <c r="A1125" s="163"/>
      <c r="B1125" s="163"/>
      <c r="C1125" s="163"/>
      <c r="D1125" s="27" t="s">
        <v>2760</v>
      </c>
      <c r="E1125" s="163" t="s">
        <v>2761</v>
      </c>
      <c r="F1125" s="163"/>
      <c r="G1125" s="163"/>
      <c r="H1125" s="163"/>
      <c r="I1125" s="98">
        <v>647.9</v>
      </c>
      <c r="J1125" s="27" t="s">
        <v>15</v>
      </c>
    </row>
    <row r="1126" spans="1:10" ht="20.100000000000001" customHeight="1" x14ac:dyDescent="0.2">
      <c r="A1126" s="163"/>
      <c r="B1126" s="163"/>
      <c r="C1126" s="163"/>
      <c r="D1126" s="27" t="s">
        <v>2762</v>
      </c>
      <c r="E1126" s="163" t="s">
        <v>2763</v>
      </c>
      <c r="F1126" s="163"/>
      <c r="G1126" s="163"/>
      <c r="H1126" s="163"/>
      <c r="I1126" s="98">
        <v>227.136</v>
      </c>
      <c r="J1126" s="27" t="s">
        <v>15</v>
      </c>
    </row>
    <row r="1127" spans="1:10" ht="39" customHeight="1" x14ac:dyDescent="0.2">
      <c r="A1127" s="32" t="s">
        <v>907</v>
      </c>
      <c r="B1127" s="32" t="s">
        <v>908</v>
      </c>
      <c r="C1127" s="32" t="s">
        <v>23</v>
      </c>
      <c r="D1127" s="32" t="s">
        <v>909</v>
      </c>
      <c r="E1127" s="34" t="s">
        <v>20</v>
      </c>
      <c r="F1127" s="33">
        <v>870</v>
      </c>
      <c r="G1127" s="36">
        <v>370</v>
      </c>
      <c r="H1127" s="36">
        <v>476.63</v>
      </c>
      <c r="I1127" s="36">
        <v>414668.1</v>
      </c>
      <c r="J1127" s="97">
        <v>3.4401509651384145E-2</v>
      </c>
    </row>
    <row r="1128" spans="1:10" ht="20.100000000000001" customHeight="1" x14ac:dyDescent="0.2">
      <c r="A1128" s="27" t="s">
        <v>2366</v>
      </c>
      <c r="B1128" s="163"/>
      <c r="C1128" s="163"/>
      <c r="D1128" s="27" t="s">
        <v>5</v>
      </c>
      <c r="E1128" s="163" t="s">
        <v>2367</v>
      </c>
      <c r="F1128" s="163"/>
      <c r="G1128" s="163"/>
      <c r="H1128" s="27"/>
      <c r="I1128" s="41" t="s">
        <v>2368</v>
      </c>
      <c r="J1128" s="27"/>
    </row>
    <row r="1129" spans="1:10" ht="20.100000000000001" customHeight="1" x14ac:dyDescent="0.2">
      <c r="A1129" s="163"/>
      <c r="B1129" s="163"/>
      <c r="C1129" s="163"/>
      <c r="D1129" s="27" t="s">
        <v>2764</v>
      </c>
      <c r="E1129" s="163" t="s">
        <v>2765</v>
      </c>
      <c r="F1129" s="163"/>
      <c r="G1129" s="163"/>
      <c r="H1129" s="163"/>
      <c r="I1129" s="98">
        <v>870</v>
      </c>
      <c r="J1129" s="27" t="s">
        <v>15</v>
      </c>
    </row>
    <row r="1130" spans="1:10" ht="24" customHeight="1" x14ac:dyDescent="0.2">
      <c r="A1130" s="92" t="s">
        <v>910</v>
      </c>
      <c r="B1130" s="92" t="s">
        <v>13</v>
      </c>
      <c r="C1130" s="92"/>
      <c r="D1130" s="92" t="s">
        <v>911</v>
      </c>
      <c r="E1130" s="93"/>
      <c r="F1130" s="94">
        <v>1</v>
      </c>
      <c r="G1130" s="94" t="s">
        <v>15</v>
      </c>
      <c r="H1130" s="95">
        <v>125712.53</v>
      </c>
      <c r="I1130" s="95">
        <v>125712.53</v>
      </c>
      <c r="J1130" s="96">
        <v>1.0429306749409754E-2</v>
      </c>
    </row>
    <row r="1131" spans="1:10" ht="24" customHeight="1" x14ac:dyDescent="0.2">
      <c r="A1131" s="92" t="s">
        <v>912</v>
      </c>
      <c r="B1131" s="92" t="s">
        <v>13</v>
      </c>
      <c r="C1131" s="92"/>
      <c r="D1131" s="92" t="s">
        <v>186</v>
      </c>
      <c r="E1131" s="93"/>
      <c r="F1131" s="94">
        <v>1</v>
      </c>
      <c r="G1131" s="94" t="s">
        <v>15</v>
      </c>
      <c r="H1131" s="95">
        <v>105207.62</v>
      </c>
      <c r="I1131" s="95">
        <v>105207.62</v>
      </c>
      <c r="J1131" s="96">
        <v>8.7281875669460839E-3</v>
      </c>
    </row>
    <row r="1132" spans="1:10" ht="51.95" customHeight="1" x14ac:dyDescent="0.2">
      <c r="A1132" s="32" t="s">
        <v>913</v>
      </c>
      <c r="B1132" s="32" t="s">
        <v>914</v>
      </c>
      <c r="C1132" s="32" t="s">
        <v>18</v>
      </c>
      <c r="D1132" s="32" t="s">
        <v>915</v>
      </c>
      <c r="E1132" s="34" t="s">
        <v>20</v>
      </c>
      <c r="F1132" s="33">
        <v>902.65</v>
      </c>
      <c r="G1132" s="36">
        <v>78.44</v>
      </c>
      <c r="H1132" s="36">
        <v>101.04</v>
      </c>
      <c r="I1132" s="36">
        <v>91204.36</v>
      </c>
      <c r="J1132" s="97">
        <v>7.5664553670473185E-3</v>
      </c>
    </row>
    <row r="1133" spans="1:10" ht="20.100000000000001" customHeight="1" x14ac:dyDescent="0.2">
      <c r="A1133" s="27" t="s">
        <v>2366</v>
      </c>
      <c r="B1133" s="163"/>
      <c r="C1133" s="163"/>
      <c r="D1133" s="27" t="s">
        <v>5</v>
      </c>
      <c r="E1133" s="163" t="s">
        <v>2367</v>
      </c>
      <c r="F1133" s="163"/>
      <c r="G1133" s="163"/>
      <c r="H1133" s="27"/>
      <c r="I1133" s="41" t="s">
        <v>2368</v>
      </c>
      <c r="J1133" s="27"/>
    </row>
    <row r="1134" spans="1:10" ht="20.100000000000001" customHeight="1" x14ac:dyDescent="0.2">
      <c r="A1134" s="163"/>
      <c r="B1134" s="163"/>
      <c r="C1134" s="163"/>
      <c r="D1134" s="27" t="s">
        <v>2766</v>
      </c>
      <c r="E1134" s="163" t="s">
        <v>2767</v>
      </c>
      <c r="F1134" s="163"/>
      <c r="G1134" s="163"/>
      <c r="H1134" s="163"/>
      <c r="I1134" s="98">
        <v>175.47</v>
      </c>
      <c r="J1134" s="27" t="s">
        <v>15</v>
      </c>
    </row>
    <row r="1135" spans="1:10" ht="20.100000000000001" customHeight="1" x14ac:dyDescent="0.2">
      <c r="A1135" s="163"/>
      <c r="B1135" s="163"/>
      <c r="C1135" s="163"/>
      <c r="D1135" s="27" t="s">
        <v>2768</v>
      </c>
      <c r="E1135" s="163" t="s">
        <v>2769</v>
      </c>
      <c r="F1135" s="163"/>
      <c r="G1135" s="163"/>
      <c r="H1135" s="163"/>
      <c r="I1135" s="98">
        <v>242.97</v>
      </c>
      <c r="J1135" s="27" t="s">
        <v>15</v>
      </c>
    </row>
    <row r="1136" spans="1:10" ht="20.100000000000001" customHeight="1" x14ac:dyDescent="0.2">
      <c r="A1136" s="163"/>
      <c r="B1136" s="163"/>
      <c r="C1136" s="163"/>
      <c r="D1136" s="27" t="s">
        <v>2770</v>
      </c>
      <c r="E1136" s="163" t="s">
        <v>2771</v>
      </c>
      <c r="F1136" s="163"/>
      <c r="G1136" s="163"/>
      <c r="H1136" s="163"/>
      <c r="I1136" s="98">
        <v>30.844000000000001</v>
      </c>
      <c r="J1136" s="27" t="s">
        <v>15</v>
      </c>
    </row>
    <row r="1137" spans="1:10" ht="20.100000000000001" customHeight="1" x14ac:dyDescent="0.2">
      <c r="A1137" s="163"/>
      <c r="B1137" s="163"/>
      <c r="C1137" s="163"/>
      <c r="D1137" s="27" t="s">
        <v>2772</v>
      </c>
      <c r="E1137" s="163" t="s">
        <v>2773</v>
      </c>
      <c r="F1137" s="163"/>
      <c r="G1137" s="163"/>
      <c r="H1137" s="163"/>
      <c r="I1137" s="98">
        <v>76.23</v>
      </c>
      <c r="J1137" s="27" t="s">
        <v>15</v>
      </c>
    </row>
    <row r="1138" spans="1:10" ht="20.100000000000001" customHeight="1" x14ac:dyDescent="0.2">
      <c r="A1138" s="163"/>
      <c r="B1138" s="163"/>
      <c r="C1138" s="163"/>
      <c r="D1138" s="27" t="s">
        <v>2774</v>
      </c>
      <c r="E1138" s="163" t="s">
        <v>2775</v>
      </c>
      <c r="F1138" s="163"/>
      <c r="G1138" s="163"/>
      <c r="H1138" s="163"/>
      <c r="I1138" s="98">
        <v>145.88999999999999</v>
      </c>
      <c r="J1138" s="27" t="s">
        <v>15</v>
      </c>
    </row>
    <row r="1139" spans="1:10" ht="20.100000000000001" customHeight="1" x14ac:dyDescent="0.2">
      <c r="A1139" s="163"/>
      <c r="B1139" s="163"/>
      <c r="C1139" s="163"/>
      <c r="D1139" s="27" t="s">
        <v>2776</v>
      </c>
      <c r="E1139" s="163" t="s">
        <v>2777</v>
      </c>
      <c r="F1139" s="163"/>
      <c r="G1139" s="163"/>
      <c r="H1139" s="163"/>
      <c r="I1139" s="98">
        <v>60.456000000000003</v>
      </c>
      <c r="J1139" s="27" t="s">
        <v>15</v>
      </c>
    </row>
    <row r="1140" spans="1:10" ht="20.100000000000001" customHeight="1" x14ac:dyDescent="0.2">
      <c r="A1140" s="163"/>
      <c r="B1140" s="163"/>
      <c r="C1140" s="163"/>
      <c r="D1140" s="27" t="s">
        <v>2778</v>
      </c>
      <c r="E1140" s="163" t="s">
        <v>2777</v>
      </c>
      <c r="F1140" s="163"/>
      <c r="G1140" s="163"/>
      <c r="H1140" s="163"/>
      <c r="I1140" s="98">
        <v>60.456000000000003</v>
      </c>
      <c r="J1140" s="27" t="s">
        <v>15</v>
      </c>
    </row>
    <row r="1141" spans="1:10" ht="20.100000000000001" customHeight="1" x14ac:dyDescent="0.2">
      <c r="A1141" s="163"/>
      <c r="B1141" s="163"/>
      <c r="C1141" s="163"/>
      <c r="D1141" s="27" t="s">
        <v>2781</v>
      </c>
      <c r="E1141" s="163" t="s">
        <v>2782</v>
      </c>
      <c r="F1141" s="163"/>
      <c r="G1141" s="163"/>
      <c r="H1141" s="163"/>
      <c r="I1141" s="98">
        <v>110.34</v>
      </c>
      <c r="J1141" s="27" t="s">
        <v>15</v>
      </c>
    </row>
    <row r="1142" spans="1:10" ht="26.1" customHeight="1" x14ac:dyDescent="0.2">
      <c r="A1142" s="32" t="s">
        <v>916</v>
      </c>
      <c r="B1142" s="32" t="s">
        <v>917</v>
      </c>
      <c r="C1142" s="32" t="s">
        <v>18</v>
      </c>
      <c r="D1142" s="32" t="s">
        <v>918</v>
      </c>
      <c r="E1142" s="34" t="s">
        <v>29</v>
      </c>
      <c r="F1142" s="33">
        <v>116.2</v>
      </c>
      <c r="G1142" s="36">
        <v>67.36</v>
      </c>
      <c r="H1142" s="36">
        <v>86.77</v>
      </c>
      <c r="I1142" s="36">
        <v>10082.67</v>
      </c>
      <c r="J1142" s="97">
        <v>8.364739639164946E-4</v>
      </c>
    </row>
    <row r="1143" spans="1:10" ht="20.100000000000001" customHeight="1" x14ac:dyDescent="0.2">
      <c r="A1143" s="27" t="s">
        <v>2366</v>
      </c>
      <c r="B1143" s="163"/>
      <c r="C1143" s="163"/>
      <c r="D1143" s="27" t="s">
        <v>5</v>
      </c>
      <c r="E1143" s="163" t="s">
        <v>2367</v>
      </c>
      <c r="F1143" s="163"/>
      <c r="G1143" s="163"/>
      <c r="H1143" s="27"/>
      <c r="I1143" s="41" t="s">
        <v>2368</v>
      </c>
      <c r="J1143" s="27"/>
    </row>
    <row r="1144" spans="1:10" ht="20.100000000000001" customHeight="1" x14ac:dyDescent="0.2">
      <c r="A1144" s="163"/>
      <c r="B1144" s="163"/>
      <c r="C1144" s="163"/>
      <c r="D1144" s="27" t="s">
        <v>2672</v>
      </c>
      <c r="E1144" s="163" t="s">
        <v>2789</v>
      </c>
      <c r="F1144" s="163"/>
      <c r="G1144" s="163"/>
      <c r="H1144" s="163"/>
      <c r="I1144" s="98">
        <v>24</v>
      </c>
      <c r="J1144" s="27" t="s">
        <v>15</v>
      </c>
    </row>
    <row r="1145" spans="1:10" ht="20.100000000000001" customHeight="1" x14ac:dyDescent="0.2">
      <c r="A1145" s="163"/>
      <c r="B1145" s="163"/>
      <c r="C1145" s="163"/>
      <c r="D1145" s="27" t="s">
        <v>2670</v>
      </c>
      <c r="E1145" s="163" t="s">
        <v>2790</v>
      </c>
      <c r="F1145" s="163"/>
      <c r="G1145" s="163"/>
      <c r="H1145" s="163"/>
      <c r="I1145" s="98">
        <v>6</v>
      </c>
      <c r="J1145" s="27" t="s">
        <v>15</v>
      </c>
    </row>
    <row r="1146" spans="1:10" ht="20.100000000000001" customHeight="1" x14ac:dyDescent="0.2">
      <c r="A1146" s="163"/>
      <c r="B1146" s="163"/>
      <c r="C1146" s="163"/>
      <c r="D1146" s="27" t="s">
        <v>2791</v>
      </c>
      <c r="E1146" s="163" t="s">
        <v>2792</v>
      </c>
      <c r="F1146" s="163"/>
      <c r="G1146" s="163"/>
      <c r="H1146" s="163"/>
      <c r="I1146" s="98">
        <v>3.7</v>
      </c>
      <c r="J1146" s="27" t="s">
        <v>15</v>
      </c>
    </row>
    <row r="1147" spans="1:10" ht="20.100000000000001" customHeight="1" x14ac:dyDescent="0.2">
      <c r="A1147" s="163"/>
      <c r="B1147" s="163"/>
      <c r="C1147" s="163"/>
      <c r="D1147" s="27" t="s">
        <v>2793</v>
      </c>
      <c r="E1147" s="163" t="s">
        <v>2794</v>
      </c>
      <c r="F1147" s="163"/>
      <c r="G1147" s="163"/>
      <c r="H1147" s="163"/>
      <c r="I1147" s="98">
        <v>64.7</v>
      </c>
      <c r="J1147" s="27" t="s">
        <v>15</v>
      </c>
    </row>
    <row r="1148" spans="1:10" ht="20.100000000000001" customHeight="1" x14ac:dyDescent="0.2">
      <c r="A1148" s="163"/>
      <c r="B1148" s="163"/>
      <c r="C1148" s="163"/>
      <c r="D1148" s="27" t="s">
        <v>2795</v>
      </c>
      <c r="E1148" s="163" t="s">
        <v>2796</v>
      </c>
      <c r="F1148" s="163"/>
      <c r="G1148" s="163"/>
      <c r="H1148" s="163"/>
      <c r="I1148" s="98">
        <v>2.6</v>
      </c>
      <c r="J1148" s="27" t="s">
        <v>15</v>
      </c>
    </row>
    <row r="1149" spans="1:10" ht="20.100000000000001" customHeight="1" x14ac:dyDescent="0.2">
      <c r="A1149" s="163"/>
      <c r="B1149" s="163"/>
      <c r="C1149" s="163"/>
      <c r="D1149" s="27" t="s">
        <v>2746</v>
      </c>
      <c r="E1149" s="163" t="s">
        <v>2797</v>
      </c>
      <c r="F1149" s="163"/>
      <c r="G1149" s="163"/>
      <c r="H1149" s="163"/>
      <c r="I1149" s="98">
        <v>4.8</v>
      </c>
      <c r="J1149" s="27" t="s">
        <v>15</v>
      </c>
    </row>
    <row r="1150" spans="1:10" ht="20.100000000000001" customHeight="1" x14ac:dyDescent="0.2">
      <c r="A1150" s="163"/>
      <c r="B1150" s="163"/>
      <c r="C1150" s="163"/>
      <c r="D1150" s="27" t="s">
        <v>2798</v>
      </c>
      <c r="E1150" s="163" t="s">
        <v>2799</v>
      </c>
      <c r="F1150" s="163"/>
      <c r="G1150" s="163"/>
      <c r="H1150" s="163"/>
      <c r="I1150" s="98">
        <v>5.2</v>
      </c>
      <c r="J1150" s="27" t="s">
        <v>15</v>
      </c>
    </row>
    <row r="1151" spans="1:10" ht="20.100000000000001" customHeight="1" x14ac:dyDescent="0.2">
      <c r="A1151" s="163"/>
      <c r="B1151" s="163"/>
      <c r="C1151" s="163"/>
      <c r="D1151" s="27" t="s">
        <v>2800</v>
      </c>
      <c r="E1151" s="163" t="s">
        <v>2799</v>
      </c>
      <c r="F1151" s="163"/>
      <c r="G1151" s="163"/>
      <c r="H1151" s="163"/>
      <c r="I1151" s="98">
        <v>5.2</v>
      </c>
      <c r="J1151" s="27" t="s">
        <v>15</v>
      </c>
    </row>
    <row r="1152" spans="1:10" ht="26.1" customHeight="1" x14ac:dyDescent="0.2">
      <c r="A1152" s="32" t="s">
        <v>919</v>
      </c>
      <c r="B1152" s="32" t="s">
        <v>920</v>
      </c>
      <c r="C1152" s="32" t="s">
        <v>18</v>
      </c>
      <c r="D1152" s="32" t="s">
        <v>921</v>
      </c>
      <c r="E1152" s="34" t="s">
        <v>29</v>
      </c>
      <c r="F1152" s="33">
        <v>62.4</v>
      </c>
      <c r="G1152" s="36">
        <v>48.78</v>
      </c>
      <c r="H1152" s="36">
        <v>62.83</v>
      </c>
      <c r="I1152" s="36">
        <v>3920.59</v>
      </c>
      <c r="J1152" s="97">
        <v>3.2525823598227152E-4</v>
      </c>
    </row>
    <row r="1153" spans="1:10" ht="20.100000000000001" customHeight="1" x14ac:dyDescent="0.2">
      <c r="A1153" s="27" t="s">
        <v>2366</v>
      </c>
      <c r="B1153" s="163"/>
      <c r="C1153" s="163"/>
      <c r="D1153" s="27" t="s">
        <v>5</v>
      </c>
      <c r="E1153" s="163" t="s">
        <v>2367</v>
      </c>
      <c r="F1153" s="163"/>
      <c r="G1153" s="163"/>
      <c r="H1153" s="27"/>
      <c r="I1153" s="41" t="s">
        <v>2368</v>
      </c>
      <c r="J1153" s="27"/>
    </row>
    <row r="1154" spans="1:10" ht="20.100000000000001" customHeight="1" x14ac:dyDescent="0.2">
      <c r="A1154" s="163"/>
      <c r="B1154" s="163"/>
      <c r="C1154" s="163"/>
      <c r="D1154" s="27" t="s">
        <v>2793</v>
      </c>
      <c r="E1154" s="163" t="s">
        <v>2801</v>
      </c>
      <c r="F1154" s="163"/>
      <c r="G1154" s="163"/>
      <c r="H1154" s="163"/>
      <c r="I1154" s="98">
        <v>38.4</v>
      </c>
      <c r="J1154" s="27" t="s">
        <v>15</v>
      </c>
    </row>
    <row r="1155" spans="1:10" ht="20.100000000000001" customHeight="1" x14ac:dyDescent="0.2">
      <c r="A1155" s="163"/>
      <c r="B1155" s="163"/>
      <c r="C1155" s="163"/>
      <c r="D1155" s="27" t="s">
        <v>2791</v>
      </c>
      <c r="E1155" s="163" t="s">
        <v>2797</v>
      </c>
      <c r="F1155" s="163"/>
      <c r="G1155" s="163"/>
      <c r="H1155" s="163"/>
      <c r="I1155" s="98">
        <v>4.8</v>
      </c>
      <c r="J1155" s="27" t="s">
        <v>15</v>
      </c>
    </row>
    <row r="1156" spans="1:10" ht="20.100000000000001" customHeight="1" x14ac:dyDescent="0.2">
      <c r="A1156" s="163"/>
      <c r="B1156" s="163"/>
      <c r="C1156" s="163"/>
      <c r="D1156" s="27" t="s">
        <v>2798</v>
      </c>
      <c r="E1156" s="163" t="s">
        <v>2802</v>
      </c>
      <c r="F1156" s="163"/>
      <c r="G1156" s="163"/>
      <c r="H1156" s="163"/>
      <c r="I1156" s="98">
        <v>9.6</v>
      </c>
      <c r="J1156" s="27" t="s">
        <v>15</v>
      </c>
    </row>
    <row r="1157" spans="1:10" ht="20.100000000000001" customHeight="1" x14ac:dyDescent="0.2">
      <c r="A1157" s="163"/>
      <c r="B1157" s="163"/>
      <c r="C1157" s="163"/>
      <c r="D1157" s="27" t="s">
        <v>2800</v>
      </c>
      <c r="E1157" s="163" t="s">
        <v>2802</v>
      </c>
      <c r="F1157" s="163"/>
      <c r="G1157" s="163"/>
      <c r="H1157" s="163"/>
      <c r="I1157" s="98">
        <v>9.6</v>
      </c>
      <c r="J1157" s="27" t="s">
        <v>15</v>
      </c>
    </row>
    <row r="1158" spans="1:10" ht="24" customHeight="1" x14ac:dyDescent="0.2">
      <c r="A1158" s="92" t="s">
        <v>922</v>
      </c>
      <c r="B1158" s="92" t="s">
        <v>13</v>
      </c>
      <c r="C1158" s="92"/>
      <c r="D1158" s="92" t="s">
        <v>923</v>
      </c>
      <c r="E1158" s="93"/>
      <c r="F1158" s="94">
        <v>1</v>
      </c>
      <c r="G1158" s="94" t="s">
        <v>15</v>
      </c>
      <c r="H1158" s="95">
        <v>20504.91</v>
      </c>
      <c r="I1158" s="95">
        <v>20504.91</v>
      </c>
      <c r="J1158" s="96">
        <v>1.7011191824636699E-3</v>
      </c>
    </row>
    <row r="1159" spans="1:10" ht="39" customHeight="1" x14ac:dyDescent="0.2">
      <c r="A1159" s="32" t="s">
        <v>924</v>
      </c>
      <c r="B1159" s="32" t="s">
        <v>925</v>
      </c>
      <c r="C1159" s="32" t="s">
        <v>23</v>
      </c>
      <c r="D1159" s="32" t="s">
        <v>926</v>
      </c>
      <c r="E1159" s="34" t="s">
        <v>20</v>
      </c>
      <c r="F1159" s="33">
        <v>90.33</v>
      </c>
      <c r="G1159" s="36">
        <v>176.22</v>
      </c>
      <c r="H1159" s="36">
        <v>227</v>
      </c>
      <c r="I1159" s="36">
        <v>20504.91</v>
      </c>
      <c r="J1159" s="97">
        <v>1.7011191824636699E-3</v>
      </c>
    </row>
    <row r="1160" spans="1:10" ht="20.100000000000001" customHeight="1" x14ac:dyDescent="0.2">
      <c r="A1160" s="27" t="s">
        <v>2366</v>
      </c>
      <c r="B1160" s="163"/>
      <c r="C1160" s="163"/>
      <c r="D1160" s="27" t="s">
        <v>5</v>
      </c>
      <c r="E1160" s="163" t="s">
        <v>2367</v>
      </c>
      <c r="F1160" s="163"/>
      <c r="G1160" s="163"/>
      <c r="H1160" s="27"/>
      <c r="I1160" s="41" t="s">
        <v>2368</v>
      </c>
      <c r="J1160" s="27"/>
    </row>
    <row r="1161" spans="1:10" ht="20.100000000000001" customHeight="1" x14ac:dyDescent="0.2">
      <c r="A1161" s="163"/>
      <c r="B1161" s="163"/>
      <c r="C1161" s="163"/>
      <c r="D1161" s="27" t="s">
        <v>2803</v>
      </c>
      <c r="E1161" s="163" t="s">
        <v>2804</v>
      </c>
      <c r="F1161" s="163"/>
      <c r="G1161" s="163"/>
      <c r="H1161" s="163"/>
      <c r="I1161" s="98">
        <v>40.200000000000003</v>
      </c>
      <c r="J1161" s="27" t="s">
        <v>15</v>
      </c>
    </row>
    <row r="1162" spans="1:10" ht="20.100000000000001" customHeight="1" x14ac:dyDescent="0.2">
      <c r="A1162" s="163"/>
      <c r="B1162" s="163"/>
      <c r="C1162" s="163"/>
      <c r="D1162" s="27" t="s">
        <v>2805</v>
      </c>
      <c r="E1162" s="163" t="s">
        <v>2806</v>
      </c>
      <c r="F1162" s="163"/>
      <c r="G1162" s="163"/>
      <c r="H1162" s="163"/>
      <c r="I1162" s="98">
        <v>50.13</v>
      </c>
      <c r="J1162" s="27" t="s">
        <v>15</v>
      </c>
    </row>
    <row r="1163" spans="1:10" ht="24" customHeight="1" x14ac:dyDescent="0.2">
      <c r="A1163" s="92" t="s">
        <v>927</v>
      </c>
      <c r="B1163" s="92" t="s">
        <v>13</v>
      </c>
      <c r="C1163" s="92"/>
      <c r="D1163" s="92" t="s">
        <v>928</v>
      </c>
      <c r="E1163" s="93"/>
      <c r="F1163" s="94">
        <v>1</v>
      </c>
      <c r="G1163" s="94" t="s">
        <v>15</v>
      </c>
      <c r="H1163" s="95">
        <v>987215.56</v>
      </c>
      <c r="I1163" s="95">
        <v>987215.56</v>
      </c>
      <c r="J1163" s="96">
        <v>8.1900936231498411E-2</v>
      </c>
    </row>
    <row r="1164" spans="1:10" ht="24" customHeight="1" x14ac:dyDescent="0.2">
      <c r="A1164" s="92" t="s">
        <v>929</v>
      </c>
      <c r="B1164" s="92" t="s">
        <v>13</v>
      </c>
      <c r="C1164" s="92"/>
      <c r="D1164" s="92" t="s">
        <v>930</v>
      </c>
      <c r="E1164" s="93"/>
      <c r="F1164" s="94">
        <v>1</v>
      </c>
      <c r="G1164" s="94" t="s">
        <v>15</v>
      </c>
      <c r="H1164" s="95">
        <v>850773.44</v>
      </c>
      <c r="I1164" s="95">
        <v>850773.44</v>
      </c>
      <c r="J1164" s="96">
        <v>7.0581486030155904E-2</v>
      </c>
    </row>
    <row r="1165" spans="1:10" ht="39" customHeight="1" x14ac:dyDescent="0.2">
      <c r="A1165" s="32" t="s">
        <v>931</v>
      </c>
      <c r="B1165" s="32" t="s">
        <v>932</v>
      </c>
      <c r="C1165" s="32" t="s">
        <v>18</v>
      </c>
      <c r="D1165" s="32" t="s">
        <v>933</v>
      </c>
      <c r="E1165" s="34" t="s">
        <v>20</v>
      </c>
      <c r="F1165" s="33">
        <v>3067.92</v>
      </c>
      <c r="G1165" s="36">
        <v>185.93</v>
      </c>
      <c r="H1165" s="36">
        <v>239.51</v>
      </c>
      <c r="I1165" s="36">
        <v>734797.51</v>
      </c>
      <c r="J1165" s="97">
        <v>6.0959942739935963E-2</v>
      </c>
    </row>
    <row r="1166" spans="1:10" ht="20.100000000000001" customHeight="1" x14ac:dyDescent="0.2">
      <c r="A1166" s="27" t="s">
        <v>2366</v>
      </c>
      <c r="B1166" s="163"/>
      <c r="C1166" s="163"/>
      <c r="D1166" s="27" t="s">
        <v>5</v>
      </c>
      <c r="E1166" s="163" t="s">
        <v>2367</v>
      </c>
      <c r="F1166" s="163"/>
      <c r="G1166" s="163"/>
      <c r="H1166" s="27"/>
      <c r="I1166" s="41" t="s">
        <v>2368</v>
      </c>
      <c r="J1166" s="27"/>
    </row>
    <row r="1167" spans="1:10" ht="20.100000000000001" customHeight="1" x14ac:dyDescent="0.2">
      <c r="A1167" s="163"/>
      <c r="B1167" s="163"/>
      <c r="C1167" s="163"/>
      <c r="D1167" s="27" t="s">
        <v>2807</v>
      </c>
      <c r="E1167" s="163" t="s">
        <v>2808</v>
      </c>
      <c r="F1167" s="163"/>
      <c r="G1167" s="163"/>
      <c r="H1167" s="163"/>
      <c r="I1167" s="98">
        <v>599.29</v>
      </c>
      <c r="J1167" s="27" t="s">
        <v>15</v>
      </c>
    </row>
    <row r="1168" spans="1:10" ht="20.100000000000001" customHeight="1" x14ac:dyDescent="0.2">
      <c r="A1168" s="163"/>
      <c r="B1168" s="163"/>
      <c r="C1168" s="163"/>
      <c r="D1168" s="27" t="s">
        <v>2809</v>
      </c>
      <c r="E1168" s="163" t="s">
        <v>2810</v>
      </c>
      <c r="F1168" s="163"/>
      <c r="G1168" s="163"/>
      <c r="H1168" s="163"/>
      <c r="I1168" s="98">
        <v>2468.63</v>
      </c>
      <c r="J1168" s="27" t="s">
        <v>15</v>
      </c>
    </row>
    <row r="1169" spans="1:10" ht="51.95" customHeight="1" x14ac:dyDescent="0.2">
      <c r="A1169" s="32" t="s">
        <v>3245</v>
      </c>
      <c r="B1169" s="32" t="s">
        <v>3246</v>
      </c>
      <c r="C1169" s="32" t="s">
        <v>18</v>
      </c>
      <c r="D1169" s="32" t="s">
        <v>3247</v>
      </c>
      <c r="E1169" s="34" t="s">
        <v>20</v>
      </c>
      <c r="F1169" s="33">
        <v>1241.19</v>
      </c>
      <c r="G1169" s="36">
        <v>61.46</v>
      </c>
      <c r="H1169" s="36">
        <v>79.17</v>
      </c>
      <c r="I1169" s="36">
        <v>98265.01</v>
      </c>
      <c r="J1169" s="97">
        <v>8.1522178578684011E-3</v>
      </c>
    </row>
    <row r="1170" spans="1:10" ht="20.100000000000001" customHeight="1" x14ac:dyDescent="0.2">
      <c r="A1170" s="27" t="s">
        <v>2366</v>
      </c>
      <c r="B1170" s="163"/>
      <c r="C1170" s="163"/>
      <c r="D1170" s="27" t="s">
        <v>5</v>
      </c>
      <c r="E1170" s="163" t="s">
        <v>2367</v>
      </c>
      <c r="F1170" s="163"/>
      <c r="G1170" s="163"/>
      <c r="H1170" s="27"/>
      <c r="I1170" s="41" t="s">
        <v>2368</v>
      </c>
      <c r="J1170" s="27"/>
    </row>
    <row r="1171" spans="1:10" ht="20.100000000000001" customHeight="1" x14ac:dyDescent="0.2">
      <c r="A1171" s="163"/>
      <c r="B1171" s="163"/>
      <c r="C1171" s="163"/>
      <c r="D1171" s="27" t="s">
        <v>3316</v>
      </c>
      <c r="E1171" s="163" t="s">
        <v>3317</v>
      </c>
      <c r="F1171" s="163"/>
      <c r="G1171" s="163"/>
      <c r="H1171" s="163"/>
      <c r="I1171" s="98">
        <v>321.68</v>
      </c>
      <c r="J1171" s="27" t="s">
        <v>15</v>
      </c>
    </row>
    <row r="1172" spans="1:10" ht="20.100000000000001" customHeight="1" x14ac:dyDescent="0.2">
      <c r="A1172" s="163"/>
      <c r="B1172" s="163"/>
      <c r="C1172" s="163"/>
      <c r="D1172" s="27" t="s">
        <v>3318</v>
      </c>
      <c r="E1172" s="163" t="s">
        <v>3319</v>
      </c>
      <c r="F1172" s="163"/>
      <c r="G1172" s="163"/>
      <c r="H1172" s="163"/>
      <c r="I1172" s="98">
        <v>919.51</v>
      </c>
      <c r="J1172" s="27" t="s">
        <v>15</v>
      </c>
    </row>
    <row r="1173" spans="1:10" ht="39" customHeight="1" x14ac:dyDescent="0.2">
      <c r="A1173" s="32" t="s">
        <v>3248</v>
      </c>
      <c r="B1173" s="32" t="s">
        <v>1648</v>
      </c>
      <c r="C1173" s="32" t="s">
        <v>18</v>
      </c>
      <c r="D1173" s="32" t="s">
        <v>1649</v>
      </c>
      <c r="E1173" s="34" t="s">
        <v>20</v>
      </c>
      <c r="F1173" s="33">
        <v>948.63</v>
      </c>
      <c r="G1173" s="36">
        <v>14.5</v>
      </c>
      <c r="H1173" s="36">
        <v>18.670000000000002</v>
      </c>
      <c r="I1173" s="36">
        <v>17710.919999999998</v>
      </c>
      <c r="J1173" s="97">
        <v>1.4693254323515422E-3</v>
      </c>
    </row>
    <row r="1174" spans="1:10" ht="20.100000000000001" customHeight="1" x14ac:dyDescent="0.2">
      <c r="A1174" s="27" t="s">
        <v>2366</v>
      </c>
      <c r="B1174" s="163"/>
      <c r="C1174" s="163"/>
      <c r="D1174" s="27" t="s">
        <v>5</v>
      </c>
      <c r="E1174" s="163" t="s">
        <v>2367</v>
      </c>
      <c r="F1174" s="163"/>
      <c r="G1174" s="163"/>
      <c r="H1174" s="27"/>
      <c r="I1174" s="41" t="s">
        <v>2368</v>
      </c>
      <c r="J1174" s="27"/>
    </row>
    <row r="1175" spans="1:10" ht="20.100000000000001" customHeight="1" x14ac:dyDescent="0.2">
      <c r="A1175" s="163"/>
      <c r="B1175" s="163"/>
      <c r="C1175" s="163"/>
      <c r="D1175" s="27" t="s">
        <v>3316</v>
      </c>
      <c r="E1175" s="163" t="s">
        <v>3317</v>
      </c>
      <c r="F1175" s="163"/>
      <c r="G1175" s="163"/>
      <c r="H1175" s="163"/>
      <c r="I1175" s="98">
        <v>321.68</v>
      </c>
      <c r="J1175" s="27" t="s">
        <v>15</v>
      </c>
    </row>
    <row r="1176" spans="1:10" ht="20.100000000000001" customHeight="1" x14ac:dyDescent="0.2">
      <c r="A1176" s="163"/>
      <c r="B1176" s="163"/>
      <c r="C1176" s="163"/>
      <c r="D1176" s="27" t="s">
        <v>3318</v>
      </c>
      <c r="E1176" s="163" t="s">
        <v>3320</v>
      </c>
      <c r="F1176" s="163"/>
      <c r="G1176" s="163"/>
      <c r="H1176" s="163"/>
      <c r="I1176" s="98">
        <v>626.95000000000005</v>
      </c>
      <c r="J1176" s="27" t="s">
        <v>15</v>
      </c>
    </row>
    <row r="1177" spans="1:10" ht="24" customHeight="1" x14ac:dyDescent="0.2">
      <c r="A1177" s="92" t="s">
        <v>934</v>
      </c>
      <c r="B1177" s="92" t="s">
        <v>13</v>
      </c>
      <c r="C1177" s="92"/>
      <c r="D1177" s="92" t="s">
        <v>935</v>
      </c>
      <c r="E1177" s="93"/>
      <c r="F1177" s="94">
        <v>1</v>
      </c>
      <c r="G1177" s="94" t="s">
        <v>15</v>
      </c>
      <c r="H1177" s="95">
        <v>136442.12</v>
      </c>
      <c r="I1177" s="95">
        <v>136442.12</v>
      </c>
      <c r="J1177" s="96">
        <v>1.1319450201342505E-2</v>
      </c>
    </row>
    <row r="1178" spans="1:10" ht="24" customHeight="1" x14ac:dyDescent="0.2">
      <c r="A1178" s="32" t="s">
        <v>936</v>
      </c>
      <c r="B1178" s="32" t="s">
        <v>168</v>
      </c>
      <c r="C1178" s="32" t="s">
        <v>23</v>
      </c>
      <c r="D1178" s="32" t="s">
        <v>169</v>
      </c>
      <c r="E1178" s="34" t="s">
        <v>29</v>
      </c>
      <c r="F1178" s="33">
        <v>506.74</v>
      </c>
      <c r="G1178" s="36">
        <v>139.79</v>
      </c>
      <c r="H1178" s="36">
        <v>180.07</v>
      </c>
      <c r="I1178" s="36">
        <v>91248.67</v>
      </c>
      <c r="J1178" s="97">
        <v>7.5701313934709883E-3</v>
      </c>
    </row>
    <row r="1179" spans="1:10" ht="20.100000000000001" customHeight="1" x14ac:dyDescent="0.2">
      <c r="A1179" s="27" t="s">
        <v>2366</v>
      </c>
      <c r="B1179" s="163"/>
      <c r="C1179" s="163"/>
      <c r="D1179" s="27" t="s">
        <v>5</v>
      </c>
      <c r="E1179" s="163" t="s">
        <v>2367</v>
      </c>
      <c r="F1179" s="163"/>
      <c r="G1179" s="163"/>
      <c r="H1179" s="27"/>
      <c r="I1179" s="41" t="s">
        <v>2368</v>
      </c>
      <c r="J1179" s="27"/>
    </row>
    <row r="1180" spans="1:10" ht="20.100000000000001" customHeight="1" x14ac:dyDescent="0.2">
      <c r="A1180" s="163"/>
      <c r="B1180" s="163"/>
      <c r="C1180" s="163"/>
      <c r="D1180" s="27" t="s">
        <v>2684</v>
      </c>
      <c r="E1180" s="163" t="s">
        <v>2811</v>
      </c>
      <c r="F1180" s="163"/>
      <c r="G1180" s="163"/>
      <c r="H1180" s="163"/>
      <c r="I1180" s="98">
        <v>49.8</v>
      </c>
      <c r="J1180" s="27" t="s">
        <v>15</v>
      </c>
    </row>
    <row r="1181" spans="1:10" ht="20.100000000000001" customHeight="1" x14ac:dyDescent="0.2">
      <c r="A1181" s="163"/>
      <c r="B1181" s="163"/>
      <c r="C1181" s="163"/>
      <c r="D1181" s="27" t="s">
        <v>2812</v>
      </c>
      <c r="E1181" s="163" t="s">
        <v>2813</v>
      </c>
      <c r="F1181" s="163"/>
      <c r="G1181" s="163"/>
      <c r="H1181" s="163"/>
      <c r="I1181" s="98">
        <v>76</v>
      </c>
      <c r="J1181" s="27" t="s">
        <v>15</v>
      </c>
    </row>
    <row r="1182" spans="1:10" ht="20.100000000000001" customHeight="1" x14ac:dyDescent="0.2">
      <c r="A1182" s="163"/>
      <c r="B1182" s="163"/>
      <c r="C1182" s="163"/>
      <c r="D1182" s="27" t="s">
        <v>2809</v>
      </c>
      <c r="E1182" s="163" t="s">
        <v>2814</v>
      </c>
      <c r="F1182" s="163"/>
      <c r="G1182" s="163"/>
      <c r="H1182" s="163"/>
      <c r="I1182" s="98">
        <v>380.94</v>
      </c>
      <c r="J1182" s="27" t="s">
        <v>15</v>
      </c>
    </row>
    <row r="1183" spans="1:10" ht="24" customHeight="1" x14ac:dyDescent="0.2">
      <c r="A1183" s="32" t="s">
        <v>937</v>
      </c>
      <c r="B1183" s="32" t="s">
        <v>938</v>
      </c>
      <c r="C1183" s="32" t="s">
        <v>23</v>
      </c>
      <c r="D1183" s="32" t="s">
        <v>939</v>
      </c>
      <c r="E1183" s="34" t="s">
        <v>29</v>
      </c>
      <c r="F1183" s="33">
        <v>227.87</v>
      </c>
      <c r="G1183" s="36">
        <v>153.96</v>
      </c>
      <c r="H1183" s="36">
        <v>198.33</v>
      </c>
      <c r="I1183" s="36">
        <v>45193.45</v>
      </c>
      <c r="J1183" s="97">
        <v>3.7493188078715168E-3</v>
      </c>
    </row>
    <row r="1184" spans="1:10" ht="20.100000000000001" customHeight="1" x14ac:dyDescent="0.2">
      <c r="A1184" s="27" t="s">
        <v>2366</v>
      </c>
      <c r="B1184" s="163"/>
      <c r="C1184" s="163"/>
      <c r="D1184" s="27" t="s">
        <v>5</v>
      </c>
      <c r="E1184" s="163" t="s">
        <v>2367</v>
      </c>
      <c r="F1184" s="163"/>
      <c r="G1184" s="163"/>
      <c r="H1184" s="27"/>
      <c r="I1184" s="41" t="s">
        <v>2368</v>
      </c>
      <c r="J1184" s="27"/>
    </row>
    <row r="1185" spans="1:10" ht="20.100000000000001" customHeight="1" x14ac:dyDescent="0.2">
      <c r="A1185" s="163"/>
      <c r="B1185" s="163"/>
      <c r="C1185" s="163"/>
      <c r="D1185" s="27" t="s">
        <v>2812</v>
      </c>
      <c r="E1185" s="163" t="s">
        <v>2815</v>
      </c>
      <c r="F1185" s="163"/>
      <c r="G1185" s="163"/>
      <c r="H1185" s="163"/>
      <c r="I1185" s="98">
        <v>37.4</v>
      </c>
      <c r="J1185" s="27" t="s">
        <v>15</v>
      </c>
    </row>
    <row r="1186" spans="1:10" ht="20.100000000000001" customHeight="1" x14ac:dyDescent="0.2">
      <c r="A1186" s="163"/>
      <c r="B1186" s="163"/>
      <c r="C1186" s="163"/>
      <c r="D1186" s="27" t="s">
        <v>2809</v>
      </c>
      <c r="E1186" s="163" t="s">
        <v>2816</v>
      </c>
      <c r="F1186" s="163"/>
      <c r="G1186" s="163"/>
      <c r="H1186" s="163"/>
      <c r="I1186" s="98">
        <v>190.47</v>
      </c>
      <c r="J1186" s="27" t="s">
        <v>15</v>
      </c>
    </row>
    <row r="1187" spans="1:10" ht="24" customHeight="1" x14ac:dyDescent="0.2">
      <c r="A1187" s="92" t="s">
        <v>940</v>
      </c>
      <c r="B1187" s="92" t="s">
        <v>13</v>
      </c>
      <c r="C1187" s="92"/>
      <c r="D1187" s="92" t="s">
        <v>285</v>
      </c>
      <c r="E1187" s="93"/>
      <c r="F1187" s="94">
        <v>1</v>
      </c>
      <c r="G1187" s="94" t="s">
        <v>15</v>
      </c>
      <c r="H1187" s="95">
        <v>114582.18</v>
      </c>
      <c r="I1187" s="95">
        <v>114582.18</v>
      </c>
      <c r="J1187" s="96">
        <v>9.5059156254041141E-3</v>
      </c>
    </row>
    <row r="1188" spans="1:10" ht="39" customHeight="1" x14ac:dyDescent="0.2">
      <c r="A1188" s="32" t="s">
        <v>941</v>
      </c>
      <c r="B1188" s="32" t="s">
        <v>292</v>
      </c>
      <c r="C1188" s="32" t="s">
        <v>18</v>
      </c>
      <c r="D1188" s="32" t="s">
        <v>293</v>
      </c>
      <c r="E1188" s="34" t="s">
        <v>20</v>
      </c>
      <c r="F1188" s="33">
        <v>430.88</v>
      </c>
      <c r="G1188" s="36">
        <v>51.08</v>
      </c>
      <c r="H1188" s="36">
        <v>65.8</v>
      </c>
      <c r="I1188" s="36">
        <v>28351.9</v>
      </c>
      <c r="J1188" s="97">
        <v>2.3521176610524857E-3</v>
      </c>
    </row>
    <row r="1189" spans="1:10" ht="20.100000000000001" customHeight="1" x14ac:dyDescent="0.2">
      <c r="A1189" s="27" t="s">
        <v>2366</v>
      </c>
      <c r="B1189" s="163"/>
      <c r="C1189" s="163"/>
      <c r="D1189" s="27" t="s">
        <v>5</v>
      </c>
      <c r="E1189" s="163" t="s">
        <v>2367</v>
      </c>
      <c r="F1189" s="163"/>
      <c r="G1189" s="163"/>
      <c r="H1189" s="27"/>
      <c r="I1189" s="41" t="s">
        <v>2368</v>
      </c>
      <c r="J1189" s="27"/>
    </row>
    <row r="1190" spans="1:10" ht="20.100000000000001" customHeight="1" x14ac:dyDescent="0.2">
      <c r="A1190" s="163"/>
      <c r="B1190" s="163"/>
      <c r="C1190" s="163"/>
      <c r="D1190" s="27" t="s">
        <v>2742</v>
      </c>
      <c r="E1190" s="163" t="s">
        <v>2743</v>
      </c>
      <c r="F1190" s="163"/>
      <c r="G1190" s="163"/>
      <c r="H1190" s="163"/>
      <c r="I1190" s="98">
        <v>81.72</v>
      </c>
      <c r="J1190" s="27" t="s">
        <v>15</v>
      </c>
    </row>
    <row r="1191" spans="1:10" ht="20.100000000000001" customHeight="1" x14ac:dyDescent="0.2">
      <c r="A1191" s="163"/>
      <c r="B1191" s="163"/>
      <c r="C1191" s="163"/>
      <c r="D1191" s="27" t="s">
        <v>2744</v>
      </c>
      <c r="E1191" s="163" t="s">
        <v>2743</v>
      </c>
      <c r="F1191" s="163"/>
      <c r="G1191" s="163"/>
      <c r="H1191" s="163"/>
      <c r="I1191" s="98">
        <v>81.72</v>
      </c>
      <c r="J1191" s="27" t="s">
        <v>15</v>
      </c>
    </row>
    <row r="1192" spans="1:10" ht="20.100000000000001" customHeight="1" x14ac:dyDescent="0.2">
      <c r="A1192" s="163"/>
      <c r="B1192" s="163"/>
      <c r="C1192" s="163"/>
      <c r="D1192" s="27" t="s">
        <v>2746</v>
      </c>
      <c r="E1192" s="163" t="s">
        <v>2747</v>
      </c>
      <c r="F1192" s="163"/>
      <c r="G1192" s="163"/>
      <c r="H1192" s="163"/>
      <c r="I1192" s="98">
        <v>21.92</v>
      </c>
      <c r="J1192" s="27" t="s">
        <v>15</v>
      </c>
    </row>
    <row r="1193" spans="1:10" ht="20.100000000000001" customHeight="1" x14ac:dyDescent="0.2">
      <c r="A1193" s="163"/>
      <c r="B1193" s="163"/>
      <c r="C1193" s="163"/>
      <c r="D1193" s="27" t="s">
        <v>2750</v>
      </c>
      <c r="E1193" s="163" t="s">
        <v>2751</v>
      </c>
      <c r="F1193" s="163"/>
      <c r="G1193" s="163"/>
      <c r="H1193" s="163"/>
      <c r="I1193" s="98">
        <v>221.19</v>
      </c>
      <c r="J1193" s="27" t="s">
        <v>15</v>
      </c>
    </row>
    <row r="1194" spans="1:10" ht="20.100000000000001" customHeight="1" x14ac:dyDescent="0.2">
      <c r="A1194" s="163"/>
      <c r="B1194" s="163"/>
      <c r="C1194" s="163"/>
      <c r="D1194" s="27" t="s">
        <v>2752</v>
      </c>
      <c r="E1194" s="163" t="s">
        <v>2753</v>
      </c>
      <c r="F1194" s="163"/>
      <c r="G1194" s="163"/>
      <c r="H1194" s="163"/>
      <c r="I1194" s="98">
        <v>24.33</v>
      </c>
      <c r="J1194" s="27" t="s">
        <v>15</v>
      </c>
    </row>
    <row r="1195" spans="1:10" ht="39" customHeight="1" x14ac:dyDescent="0.2">
      <c r="A1195" s="32" t="s">
        <v>942</v>
      </c>
      <c r="B1195" s="32" t="s">
        <v>943</v>
      </c>
      <c r="C1195" s="32" t="s">
        <v>18</v>
      </c>
      <c r="D1195" s="32" t="s">
        <v>944</v>
      </c>
      <c r="E1195" s="34" t="s">
        <v>20</v>
      </c>
      <c r="F1195" s="33">
        <v>519.71</v>
      </c>
      <c r="G1195" s="36">
        <v>128.80000000000001</v>
      </c>
      <c r="H1195" s="36">
        <v>165.92</v>
      </c>
      <c r="I1195" s="36">
        <v>86230.28</v>
      </c>
      <c r="J1195" s="97">
        <v>7.153797964351628E-3</v>
      </c>
    </row>
    <row r="1196" spans="1:10" ht="20.100000000000001" customHeight="1" x14ac:dyDescent="0.2">
      <c r="A1196" s="27" t="s">
        <v>2366</v>
      </c>
      <c r="B1196" s="163"/>
      <c r="C1196" s="163"/>
      <c r="D1196" s="27" t="s">
        <v>5</v>
      </c>
      <c r="E1196" s="163" t="s">
        <v>2367</v>
      </c>
      <c r="F1196" s="163"/>
      <c r="G1196" s="163"/>
      <c r="H1196" s="27"/>
      <c r="I1196" s="41" t="s">
        <v>2368</v>
      </c>
      <c r="J1196" s="27"/>
    </row>
    <row r="1197" spans="1:10" ht="20.100000000000001" customHeight="1" x14ac:dyDescent="0.2">
      <c r="A1197" s="163"/>
      <c r="B1197" s="163"/>
      <c r="C1197" s="163"/>
      <c r="D1197" s="27" t="s">
        <v>2742</v>
      </c>
      <c r="E1197" s="163" t="s">
        <v>2817</v>
      </c>
      <c r="F1197" s="163"/>
      <c r="G1197" s="163"/>
      <c r="H1197" s="163"/>
      <c r="I1197" s="98">
        <v>99.26</v>
      </c>
      <c r="J1197" s="27" t="s">
        <v>15</v>
      </c>
    </row>
    <row r="1198" spans="1:10" ht="20.100000000000001" customHeight="1" x14ac:dyDescent="0.2">
      <c r="A1198" s="163"/>
      <c r="B1198" s="163"/>
      <c r="C1198" s="163"/>
      <c r="D1198" s="27" t="s">
        <v>2744</v>
      </c>
      <c r="E1198" s="163" t="s">
        <v>2817</v>
      </c>
      <c r="F1198" s="163"/>
      <c r="G1198" s="163"/>
      <c r="H1198" s="163"/>
      <c r="I1198" s="98">
        <v>99.26</v>
      </c>
      <c r="J1198" s="27" t="s">
        <v>15</v>
      </c>
    </row>
    <row r="1199" spans="1:10" ht="20.100000000000001" customHeight="1" x14ac:dyDescent="0.2">
      <c r="A1199" s="163"/>
      <c r="B1199" s="163"/>
      <c r="C1199" s="163"/>
      <c r="D1199" s="27" t="s">
        <v>2746</v>
      </c>
      <c r="E1199" s="163" t="s">
        <v>2818</v>
      </c>
      <c r="F1199" s="163"/>
      <c r="G1199" s="163"/>
      <c r="H1199" s="163"/>
      <c r="I1199" s="98">
        <v>32.869999999999997</v>
      </c>
      <c r="J1199" s="27" t="s">
        <v>15</v>
      </c>
    </row>
    <row r="1200" spans="1:10" ht="20.100000000000001" customHeight="1" x14ac:dyDescent="0.2">
      <c r="A1200" s="163"/>
      <c r="B1200" s="163"/>
      <c r="C1200" s="163"/>
      <c r="D1200" s="27" t="s">
        <v>2750</v>
      </c>
      <c r="E1200" s="163" t="s">
        <v>2819</v>
      </c>
      <c r="F1200" s="163"/>
      <c r="G1200" s="163"/>
      <c r="H1200" s="163"/>
      <c r="I1200" s="98">
        <v>254.15</v>
      </c>
      <c r="J1200" s="27" t="s">
        <v>15</v>
      </c>
    </row>
    <row r="1201" spans="1:10" ht="20.100000000000001" customHeight="1" x14ac:dyDescent="0.2">
      <c r="A1201" s="163"/>
      <c r="B1201" s="163"/>
      <c r="C1201" s="163"/>
      <c r="D1201" s="27" t="s">
        <v>2752</v>
      </c>
      <c r="E1201" s="163" t="s">
        <v>2820</v>
      </c>
      <c r="F1201" s="163"/>
      <c r="G1201" s="163"/>
      <c r="H1201" s="163"/>
      <c r="I1201" s="98">
        <v>34.17</v>
      </c>
      <c r="J1201" s="27" t="s">
        <v>15</v>
      </c>
    </row>
    <row r="1202" spans="1:10" ht="24" customHeight="1" x14ac:dyDescent="0.2">
      <c r="A1202" s="92" t="s">
        <v>945</v>
      </c>
      <c r="B1202" s="92" t="s">
        <v>13</v>
      </c>
      <c r="C1202" s="92"/>
      <c r="D1202" s="92" t="s">
        <v>244</v>
      </c>
      <c r="E1202" s="93"/>
      <c r="F1202" s="94">
        <v>1</v>
      </c>
      <c r="G1202" s="94" t="s">
        <v>15</v>
      </c>
      <c r="H1202" s="95">
        <v>851580.18</v>
      </c>
      <c r="I1202" s="95">
        <v>851580.18</v>
      </c>
      <c r="J1202" s="96">
        <v>7.0648414433609544E-2</v>
      </c>
    </row>
    <row r="1203" spans="1:10" ht="24" customHeight="1" x14ac:dyDescent="0.2">
      <c r="A1203" s="92" t="s">
        <v>946</v>
      </c>
      <c r="B1203" s="92" t="s">
        <v>13</v>
      </c>
      <c r="C1203" s="92"/>
      <c r="D1203" s="92" t="s">
        <v>947</v>
      </c>
      <c r="E1203" s="93"/>
      <c r="F1203" s="94">
        <v>1</v>
      </c>
      <c r="G1203" s="94" t="s">
        <v>15</v>
      </c>
      <c r="H1203" s="95">
        <v>123228.13</v>
      </c>
      <c r="I1203" s="95">
        <v>123228.13</v>
      </c>
      <c r="J1203" s="96">
        <v>1.0223197066562439E-2</v>
      </c>
    </row>
    <row r="1204" spans="1:10" ht="24" customHeight="1" x14ac:dyDescent="0.2">
      <c r="A1204" s="92" t="s">
        <v>948</v>
      </c>
      <c r="B1204" s="92" t="s">
        <v>13</v>
      </c>
      <c r="C1204" s="92"/>
      <c r="D1204" s="92" t="s">
        <v>949</v>
      </c>
      <c r="E1204" s="93"/>
      <c r="F1204" s="94">
        <v>1</v>
      </c>
      <c r="G1204" s="94" t="s">
        <v>15</v>
      </c>
      <c r="H1204" s="95">
        <v>123228.13</v>
      </c>
      <c r="I1204" s="95">
        <v>123228.13</v>
      </c>
      <c r="J1204" s="96">
        <v>1.0223197066562439E-2</v>
      </c>
    </row>
    <row r="1205" spans="1:10" ht="65.099999999999994" customHeight="1" x14ac:dyDescent="0.2">
      <c r="A1205" s="32" t="s">
        <v>950</v>
      </c>
      <c r="B1205" s="32" t="s">
        <v>951</v>
      </c>
      <c r="C1205" s="32" t="s">
        <v>18</v>
      </c>
      <c r="D1205" s="32" t="s">
        <v>952</v>
      </c>
      <c r="E1205" s="34" t="s">
        <v>25</v>
      </c>
      <c r="F1205" s="33">
        <v>27</v>
      </c>
      <c r="G1205" s="36">
        <v>2283.71</v>
      </c>
      <c r="H1205" s="36">
        <v>2941.87</v>
      </c>
      <c r="I1205" s="36">
        <v>79430.490000000005</v>
      </c>
      <c r="J1205" s="97">
        <v>6.5896768243064079E-3</v>
      </c>
    </row>
    <row r="1206" spans="1:10" ht="20.100000000000001" customHeight="1" x14ac:dyDescent="0.2">
      <c r="A1206" s="27" t="s">
        <v>2366</v>
      </c>
      <c r="B1206" s="163"/>
      <c r="C1206" s="163"/>
      <c r="D1206" s="27" t="s">
        <v>5</v>
      </c>
      <c r="E1206" s="163" t="s">
        <v>2367</v>
      </c>
      <c r="F1206" s="163"/>
      <c r="G1206" s="163"/>
      <c r="H1206" s="27"/>
      <c r="I1206" s="41" t="s">
        <v>2368</v>
      </c>
      <c r="J1206" s="27"/>
    </row>
    <row r="1207" spans="1:10" ht="20.100000000000001" customHeight="1" x14ac:dyDescent="0.2">
      <c r="A1207" s="163"/>
      <c r="B1207" s="163"/>
      <c r="C1207" s="163"/>
      <c r="D1207" s="27" t="s">
        <v>2821</v>
      </c>
      <c r="E1207" s="163" t="s">
        <v>2822</v>
      </c>
      <c r="F1207" s="163"/>
      <c r="G1207" s="163"/>
      <c r="H1207" s="163"/>
      <c r="I1207" s="98">
        <v>27</v>
      </c>
      <c r="J1207" s="27" t="s">
        <v>15</v>
      </c>
    </row>
    <row r="1208" spans="1:10" ht="65.099999999999994" customHeight="1" x14ac:dyDescent="0.2">
      <c r="A1208" s="32" t="s">
        <v>953</v>
      </c>
      <c r="B1208" s="32" t="s">
        <v>954</v>
      </c>
      <c r="C1208" s="32" t="s">
        <v>23</v>
      </c>
      <c r="D1208" s="32" t="s">
        <v>3249</v>
      </c>
      <c r="E1208" s="34" t="s">
        <v>25</v>
      </c>
      <c r="F1208" s="33">
        <v>4</v>
      </c>
      <c r="G1208" s="36">
        <v>2119.9299999999998</v>
      </c>
      <c r="H1208" s="36">
        <v>2730.89</v>
      </c>
      <c r="I1208" s="36">
        <v>10923.56</v>
      </c>
      <c r="J1208" s="97">
        <v>9.0623550441298428E-4</v>
      </c>
    </row>
    <row r="1209" spans="1:10" ht="20.100000000000001" customHeight="1" x14ac:dyDescent="0.2">
      <c r="A1209" s="27" t="s">
        <v>2366</v>
      </c>
      <c r="B1209" s="163"/>
      <c r="C1209" s="163"/>
      <c r="D1209" s="27" t="s">
        <v>5</v>
      </c>
      <c r="E1209" s="163" t="s">
        <v>2367</v>
      </c>
      <c r="F1209" s="163"/>
      <c r="G1209" s="163"/>
      <c r="H1209" s="27"/>
      <c r="I1209" s="41" t="s">
        <v>2368</v>
      </c>
      <c r="J1209" s="27"/>
    </row>
    <row r="1210" spans="1:10" ht="20.100000000000001" customHeight="1" x14ac:dyDescent="0.2">
      <c r="A1210" s="163"/>
      <c r="B1210" s="163"/>
      <c r="C1210" s="163"/>
      <c r="D1210" s="27" t="s">
        <v>2823</v>
      </c>
      <c r="E1210" s="163">
        <v>4</v>
      </c>
      <c r="F1210" s="163"/>
      <c r="G1210" s="163"/>
      <c r="H1210" s="163"/>
      <c r="I1210" s="98">
        <v>4</v>
      </c>
      <c r="J1210" s="27" t="s">
        <v>15</v>
      </c>
    </row>
    <row r="1211" spans="1:10" ht="51.95" customHeight="1" x14ac:dyDescent="0.2">
      <c r="A1211" s="32" t="s">
        <v>955</v>
      </c>
      <c r="B1211" s="32" t="s">
        <v>956</v>
      </c>
      <c r="C1211" s="32" t="s">
        <v>23</v>
      </c>
      <c r="D1211" s="32" t="s">
        <v>3250</v>
      </c>
      <c r="E1211" s="34" t="s">
        <v>25</v>
      </c>
      <c r="F1211" s="33">
        <v>16</v>
      </c>
      <c r="G1211" s="36">
        <v>1150.8599999999999</v>
      </c>
      <c r="H1211" s="36">
        <v>1482.53</v>
      </c>
      <c r="I1211" s="36">
        <v>23720.48</v>
      </c>
      <c r="J1211" s="97">
        <v>1.9678878641869596E-3</v>
      </c>
    </row>
    <row r="1212" spans="1:10" ht="20.100000000000001" customHeight="1" x14ac:dyDescent="0.2">
      <c r="A1212" s="27" t="s">
        <v>2366</v>
      </c>
      <c r="B1212" s="163"/>
      <c r="C1212" s="163"/>
      <c r="D1212" s="27" t="s">
        <v>5</v>
      </c>
      <c r="E1212" s="163" t="s">
        <v>2367</v>
      </c>
      <c r="F1212" s="163"/>
      <c r="G1212" s="163"/>
      <c r="H1212" s="27"/>
      <c r="I1212" s="41" t="s">
        <v>2368</v>
      </c>
      <c r="J1212" s="27"/>
    </row>
    <row r="1213" spans="1:10" ht="20.100000000000001" customHeight="1" x14ac:dyDescent="0.2">
      <c r="A1213" s="163"/>
      <c r="B1213" s="163"/>
      <c r="C1213" s="163"/>
      <c r="D1213" s="27" t="s">
        <v>2824</v>
      </c>
      <c r="E1213" s="163">
        <v>16</v>
      </c>
      <c r="F1213" s="163"/>
      <c r="G1213" s="163"/>
      <c r="H1213" s="163"/>
      <c r="I1213" s="98">
        <v>16</v>
      </c>
      <c r="J1213" s="27" t="s">
        <v>15</v>
      </c>
    </row>
    <row r="1214" spans="1:10" ht="78" customHeight="1" x14ac:dyDescent="0.2">
      <c r="A1214" s="32" t="s">
        <v>957</v>
      </c>
      <c r="B1214" s="32" t="s">
        <v>958</v>
      </c>
      <c r="C1214" s="32" t="s">
        <v>23</v>
      </c>
      <c r="D1214" s="32" t="s">
        <v>3251</v>
      </c>
      <c r="E1214" s="34" t="s">
        <v>25</v>
      </c>
      <c r="F1214" s="33">
        <v>3</v>
      </c>
      <c r="G1214" s="36">
        <v>2368.58</v>
      </c>
      <c r="H1214" s="36">
        <v>3051.2</v>
      </c>
      <c r="I1214" s="36">
        <v>9153.6</v>
      </c>
      <c r="J1214" s="97">
        <v>7.5939687365608765E-4</v>
      </c>
    </row>
    <row r="1215" spans="1:10" ht="20.100000000000001" customHeight="1" x14ac:dyDescent="0.2">
      <c r="A1215" s="27" t="s">
        <v>2366</v>
      </c>
      <c r="B1215" s="163"/>
      <c r="C1215" s="163"/>
      <c r="D1215" s="27" t="s">
        <v>5</v>
      </c>
      <c r="E1215" s="163" t="s">
        <v>2367</v>
      </c>
      <c r="F1215" s="163"/>
      <c r="G1215" s="163"/>
      <c r="H1215" s="27"/>
      <c r="I1215" s="41" t="s">
        <v>2368</v>
      </c>
      <c r="J1215" s="27"/>
    </row>
    <row r="1216" spans="1:10" ht="20.100000000000001" customHeight="1" x14ac:dyDescent="0.2">
      <c r="A1216" s="163"/>
      <c r="B1216" s="163"/>
      <c r="C1216" s="163"/>
      <c r="D1216" s="27" t="s">
        <v>2825</v>
      </c>
      <c r="E1216" s="163" t="s">
        <v>2700</v>
      </c>
      <c r="F1216" s="163"/>
      <c r="G1216" s="163"/>
      <c r="H1216" s="163"/>
      <c r="I1216" s="98">
        <v>3</v>
      </c>
      <c r="J1216" s="27" t="s">
        <v>15</v>
      </c>
    </row>
    <row r="1217" spans="1:10" ht="24" customHeight="1" x14ac:dyDescent="0.2">
      <c r="A1217" s="92" t="s">
        <v>959</v>
      </c>
      <c r="B1217" s="92" t="s">
        <v>13</v>
      </c>
      <c r="C1217" s="92"/>
      <c r="D1217" s="92" t="s">
        <v>960</v>
      </c>
      <c r="E1217" s="93"/>
      <c r="F1217" s="94">
        <v>1</v>
      </c>
      <c r="G1217" s="94" t="s">
        <v>15</v>
      </c>
      <c r="H1217" s="95">
        <v>512410.38</v>
      </c>
      <c r="I1217" s="95">
        <v>512410.38</v>
      </c>
      <c r="J1217" s="96">
        <v>4.2510361016532057E-2</v>
      </c>
    </row>
    <row r="1218" spans="1:10" ht="24" customHeight="1" x14ac:dyDescent="0.2">
      <c r="A1218" s="92" t="s">
        <v>961</v>
      </c>
      <c r="B1218" s="92" t="s">
        <v>13</v>
      </c>
      <c r="C1218" s="92"/>
      <c r="D1218" s="92" t="s">
        <v>962</v>
      </c>
      <c r="E1218" s="93"/>
      <c r="F1218" s="94">
        <v>1</v>
      </c>
      <c r="G1218" s="94" t="s">
        <v>15</v>
      </c>
      <c r="H1218" s="95">
        <v>23983.54</v>
      </c>
      <c r="I1218" s="95">
        <v>23983.54</v>
      </c>
      <c r="J1218" s="96">
        <v>1.9897117303799296E-3</v>
      </c>
    </row>
    <row r="1219" spans="1:10" ht="26.1" customHeight="1" x14ac:dyDescent="0.2">
      <c r="A1219" s="32" t="s">
        <v>963</v>
      </c>
      <c r="B1219" s="32" t="s">
        <v>964</v>
      </c>
      <c r="C1219" s="32" t="s">
        <v>23</v>
      </c>
      <c r="D1219" s="32" t="s">
        <v>965</v>
      </c>
      <c r="E1219" s="34" t="s">
        <v>25</v>
      </c>
      <c r="F1219" s="33">
        <v>20</v>
      </c>
      <c r="G1219" s="36">
        <v>710.49</v>
      </c>
      <c r="H1219" s="36">
        <v>915.25</v>
      </c>
      <c r="I1219" s="36">
        <v>18305</v>
      </c>
      <c r="J1219" s="97">
        <v>1.518611231895067E-3</v>
      </c>
    </row>
    <row r="1220" spans="1:10" ht="20.100000000000001" customHeight="1" x14ac:dyDescent="0.2">
      <c r="A1220" s="27" t="s">
        <v>2366</v>
      </c>
      <c r="B1220" s="163"/>
      <c r="C1220" s="163"/>
      <c r="D1220" s="27" t="s">
        <v>5</v>
      </c>
      <c r="E1220" s="163" t="s">
        <v>2367</v>
      </c>
      <c r="F1220" s="163"/>
      <c r="G1220" s="163"/>
      <c r="H1220" s="27"/>
      <c r="I1220" s="41" t="s">
        <v>2368</v>
      </c>
      <c r="J1220" s="27"/>
    </row>
    <row r="1221" spans="1:10" ht="20.100000000000001" customHeight="1" x14ac:dyDescent="0.2">
      <c r="A1221" s="163"/>
      <c r="B1221" s="163"/>
      <c r="C1221" s="163"/>
      <c r="D1221" s="27" t="s">
        <v>2826</v>
      </c>
      <c r="E1221" s="163" t="s">
        <v>2698</v>
      </c>
      <c r="F1221" s="163"/>
      <c r="G1221" s="163"/>
      <c r="H1221" s="163"/>
      <c r="I1221" s="98">
        <v>10</v>
      </c>
      <c r="J1221" s="27" t="s">
        <v>15</v>
      </c>
    </row>
    <row r="1222" spans="1:10" ht="20.100000000000001" customHeight="1" x14ac:dyDescent="0.2">
      <c r="A1222" s="163"/>
      <c r="B1222" s="163"/>
      <c r="C1222" s="163"/>
      <c r="D1222" s="27" t="s">
        <v>2827</v>
      </c>
      <c r="E1222" s="163" t="s">
        <v>2698</v>
      </c>
      <c r="F1222" s="163"/>
      <c r="G1222" s="163"/>
      <c r="H1222" s="163"/>
      <c r="I1222" s="98">
        <v>10</v>
      </c>
      <c r="J1222" s="27" t="s">
        <v>15</v>
      </c>
    </row>
    <row r="1223" spans="1:10" ht="26.1" customHeight="1" x14ac:dyDescent="0.2">
      <c r="A1223" s="32" t="s">
        <v>966</v>
      </c>
      <c r="B1223" s="32" t="s">
        <v>967</v>
      </c>
      <c r="C1223" s="32" t="s">
        <v>23</v>
      </c>
      <c r="D1223" s="32" t="s">
        <v>968</v>
      </c>
      <c r="E1223" s="34" t="s">
        <v>25</v>
      </c>
      <c r="F1223" s="33">
        <v>2</v>
      </c>
      <c r="G1223" s="36">
        <v>2204.06</v>
      </c>
      <c r="H1223" s="36">
        <v>2839.27</v>
      </c>
      <c r="I1223" s="36">
        <v>5678.54</v>
      </c>
      <c r="J1223" s="97">
        <v>4.7110049848486278E-4</v>
      </c>
    </row>
    <row r="1224" spans="1:10" ht="20.100000000000001" customHeight="1" x14ac:dyDescent="0.2">
      <c r="A1224" s="27" t="s">
        <v>2366</v>
      </c>
      <c r="B1224" s="163"/>
      <c r="C1224" s="163"/>
      <c r="D1224" s="27" t="s">
        <v>5</v>
      </c>
      <c r="E1224" s="163" t="s">
        <v>2367</v>
      </c>
      <c r="F1224" s="163"/>
      <c r="G1224" s="163"/>
      <c r="H1224" s="27"/>
      <c r="I1224" s="41" t="s">
        <v>2368</v>
      </c>
      <c r="J1224" s="27"/>
    </row>
    <row r="1225" spans="1:10" ht="20.100000000000001" customHeight="1" x14ac:dyDescent="0.2">
      <c r="A1225" s="163"/>
      <c r="B1225" s="163"/>
      <c r="C1225" s="163"/>
      <c r="D1225" s="27" t="s">
        <v>2746</v>
      </c>
      <c r="E1225" s="163">
        <v>2</v>
      </c>
      <c r="F1225" s="163"/>
      <c r="G1225" s="163"/>
      <c r="H1225" s="163"/>
      <c r="I1225" s="98">
        <v>2</v>
      </c>
      <c r="J1225" s="27" t="s">
        <v>15</v>
      </c>
    </row>
    <row r="1226" spans="1:10" ht="24" customHeight="1" x14ac:dyDescent="0.2">
      <c r="A1226" s="92" t="s">
        <v>969</v>
      </c>
      <c r="B1226" s="92" t="s">
        <v>13</v>
      </c>
      <c r="C1226" s="92"/>
      <c r="D1226" s="92" t="s">
        <v>970</v>
      </c>
      <c r="E1226" s="93"/>
      <c r="F1226" s="94">
        <v>1</v>
      </c>
      <c r="G1226" s="94" t="s">
        <v>15</v>
      </c>
      <c r="H1226" s="95">
        <v>28054.49</v>
      </c>
      <c r="I1226" s="95">
        <v>28054.49</v>
      </c>
      <c r="J1226" s="96">
        <v>2.3274440655060278E-3</v>
      </c>
    </row>
    <row r="1227" spans="1:10" ht="78" customHeight="1" x14ac:dyDescent="0.2">
      <c r="A1227" s="32" t="s">
        <v>971</v>
      </c>
      <c r="B1227" s="32" t="s">
        <v>972</v>
      </c>
      <c r="C1227" s="32" t="s">
        <v>18</v>
      </c>
      <c r="D1227" s="32" t="s">
        <v>973</v>
      </c>
      <c r="E1227" s="34" t="s">
        <v>20</v>
      </c>
      <c r="F1227" s="33">
        <v>43</v>
      </c>
      <c r="G1227" s="36">
        <v>506.47</v>
      </c>
      <c r="H1227" s="36">
        <v>652.42999999999995</v>
      </c>
      <c r="I1227" s="36">
        <v>28054.49</v>
      </c>
      <c r="J1227" s="97">
        <v>2.3274440655060278E-3</v>
      </c>
    </row>
    <row r="1228" spans="1:10" ht="20.100000000000001" customHeight="1" x14ac:dyDescent="0.2">
      <c r="A1228" s="27" t="s">
        <v>2366</v>
      </c>
      <c r="B1228" s="163"/>
      <c r="C1228" s="163"/>
      <c r="D1228" s="27" t="s">
        <v>5</v>
      </c>
      <c r="E1228" s="163" t="s">
        <v>2367</v>
      </c>
      <c r="F1228" s="163"/>
      <c r="G1228" s="163"/>
      <c r="H1228" s="27"/>
      <c r="I1228" s="41" t="s">
        <v>2368</v>
      </c>
      <c r="J1228" s="27"/>
    </row>
    <row r="1229" spans="1:10" ht="20.100000000000001" customHeight="1" x14ac:dyDescent="0.2">
      <c r="A1229" s="163"/>
      <c r="B1229" s="163"/>
      <c r="C1229" s="163"/>
      <c r="D1229" s="27" t="s">
        <v>2828</v>
      </c>
      <c r="E1229" s="163" t="s">
        <v>2829</v>
      </c>
      <c r="F1229" s="163"/>
      <c r="G1229" s="163"/>
      <c r="H1229" s="163"/>
      <c r="I1229" s="98">
        <v>30</v>
      </c>
      <c r="J1229" s="27" t="s">
        <v>15</v>
      </c>
    </row>
    <row r="1230" spans="1:10" ht="20.100000000000001" customHeight="1" x14ac:dyDescent="0.2">
      <c r="A1230" s="163"/>
      <c r="B1230" s="163"/>
      <c r="C1230" s="163"/>
      <c r="D1230" s="27" t="s">
        <v>2830</v>
      </c>
      <c r="E1230" s="163" t="s">
        <v>2831</v>
      </c>
      <c r="F1230" s="163"/>
      <c r="G1230" s="163"/>
      <c r="H1230" s="163"/>
      <c r="I1230" s="98">
        <v>13</v>
      </c>
      <c r="J1230" s="27" t="s">
        <v>15</v>
      </c>
    </row>
    <row r="1231" spans="1:10" ht="24" customHeight="1" x14ac:dyDescent="0.2">
      <c r="A1231" s="92" t="s">
        <v>974</v>
      </c>
      <c r="B1231" s="92" t="s">
        <v>13</v>
      </c>
      <c r="C1231" s="92"/>
      <c r="D1231" s="92" t="s">
        <v>975</v>
      </c>
      <c r="E1231" s="93"/>
      <c r="F1231" s="94">
        <v>1</v>
      </c>
      <c r="G1231" s="94" t="s">
        <v>15</v>
      </c>
      <c r="H1231" s="95">
        <v>460372.35</v>
      </c>
      <c r="I1231" s="95">
        <v>460372.35</v>
      </c>
      <c r="J1231" s="96">
        <v>3.81932052206461E-2</v>
      </c>
    </row>
    <row r="1232" spans="1:10" ht="26.1" customHeight="1" x14ac:dyDescent="0.2">
      <c r="A1232" s="32" t="s">
        <v>976</v>
      </c>
      <c r="B1232" s="32" t="s">
        <v>977</v>
      </c>
      <c r="C1232" s="32" t="s">
        <v>23</v>
      </c>
      <c r="D1232" s="32" t="s">
        <v>978</v>
      </c>
      <c r="E1232" s="34" t="s">
        <v>20</v>
      </c>
      <c r="F1232" s="33">
        <v>748.6</v>
      </c>
      <c r="G1232" s="36">
        <v>477.39</v>
      </c>
      <c r="H1232" s="36">
        <v>614.97</v>
      </c>
      <c r="I1232" s="36">
        <v>460372.35</v>
      </c>
      <c r="J1232" s="97">
        <v>3.81932052206461E-2</v>
      </c>
    </row>
    <row r="1233" spans="1:10" ht="20.100000000000001" customHeight="1" x14ac:dyDescent="0.2">
      <c r="A1233" s="27" t="s">
        <v>2366</v>
      </c>
      <c r="B1233" s="163"/>
      <c r="C1233" s="163"/>
      <c r="D1233" s="27" t="s">
        <v>5</v>
      </c>
      <c r="E1233" s="163" t="s">
        <v>2367</v>
      </c>
      <c r="F1233" s="163"/>
      <c r="G1233" s="163"/>
      <c r="H1233" s="27"/>
      <c r="I1233" s="41" t="s">
        <v>2368</v>
      </c>
      <c r="J1233" s="27"/>
    </row>
    <row r="1234" spans="1:10" ht="20.100000000000001" customHeight="1" x14ac:dyDescent="0.2">
      <c r="A1234" s="163"/>
      <c r="B1234" s="163"/>
      <c r="C1234" s="163"/>
      <c r="D1234" s="27" t="s">
        <v>2832</v>
      </c>
      <c r="E1234" s="163" t="s">
        <v>2833</v>
      </c>
      <c r="F1234" s="163"/>
      <c r="G1234" s="163"/>
      <c r="H1234" s="163"/>
      <c r="I1234" s="98">
        <v>194.45025000000001</v>
      </c>
      <c r="J1234" s="27" t="s">
        <v>15</v>
      </c>
    </row>
    <row r="1235" spans="1:10" ht="20.100000000000001" customHeight="1" x14ac:dyDescent="0.2">
      <c r="A1235" s="163"/>
      <c r="B1235" s="163"/>
      <c r="C1235" s="163"/>
      <c r="D1235" s="27" t="s">
        <v>2834</v>
      </c>
      <c r="E1235" s="163" t="s">
        <v>2835</v>
      </c>
      <c r="F1235" s="163"/>
      <c r="G1235" s="163"/>
      <c r="H1235" s="163"/>
      <c r="I1235" s="98">
        <v>200.59039999999999</v>
      </c>
      <c r="J1235" s="27" t="s">
        <v>15</v>
      </c>
    </row>
    <row r="1236" spans="1:10" ht="20.100000000000001" customHeight="1" x14ac:dyDescent="0.2">
      <c r="A1236" s="163"/>
      <c r="B1236" s="163"/>
      <c r="C1236" s="163"/>
      <c r="D1236" s="27" t="s">
        <v>2836</v>
      </c>
      <c r="E1236" s="163" t="s">
        <v>2837</v>
      </c>
      <c r="F1236" s="163"/>
      <c r="G1236" s="163"/>
      <c r="H1236" s="163"/>
      <c r="I1236" s="98">
        <v>-35.06</v>
      </c>
      <c r="J1236" s="27" t="s">
        <v>15</v>
      </c>
    </row>
    <row r="1237" spans="1:10" ht="20.100000000000001" customHeight="1" x14ac:dyDescent="0.2">
      <c r="A1237" s="163"/>
      <c r="B1237" s="163"/>
      <c r="C1237" s="163"/>
      <c r="D1237" s="27" t="s">
        <v>2838</v>
      </c>
      <c r="E1237" s="163" t="s">
        <v>2839</v>
      </c>
      <c r="F1237" s="163"/>
      <c r="G1237" s="163"/>
      <c r="H1237" s="163"/>
      <c r="I1237" s="98">
        <v>-22.46</v>
      </c>
      <c r="J1237" s="27" t="s">
        <v>15</v>
      </c>
    </row>
    <row r="1238" spans="1:10" ht="20.100000000000001" customHeight="1" x14ac:dyDescent="0.2">
      <c r="A1238" s="163"/>
      <c r="B1238" s="163"/>
      <c r="C1238" s="163"/>
      <c r="D1238" s="27" t="s">
        <v>2840</v>
      </c>
      <c r="E1238" s="163" t="s">
        <v>2841</v>
      </c>
      <c r="F1238" s="163"/>
      <c r="G1238" s="163"/>
      <c r="H1238" s="163"/>
      <c r="I1238" s="98">
        <v>124.77119999999999</v>
      </c>
      <c r="J1238" s="27" t="s">
        <v>15</v>
      </c>
    </row>
    <row r="1239" spans="1:10" ht="20.100000000000001" customHeight="1" x14ac:dyDescent="0.2">
      <c r="A1239" s="163"/>
      <c r="B1239" s="163"/>
      <c r="C1239" s="163"/>
      <c r="D1239" s="27" t="s">
        <v>2842</v>
      </c>
      <c r="E1239" s="163" t="s">
        <v>2843</v>
      </c>
      <c r="F1239" s="163"/>
      <c r="G1239" s="163"/>
      <c r="H1239" s="163"/>
      <c r="I1239" s="98">
        <v>218.34960000000001</v>
      </c>
      <c r="J1239" s="27" t="s">
        <v>15</v>
      </c>
    </row>
    <row r="1240" spans="1:10" ht="20.100000000000001" customHeight="1" x14ac:dyDescent="0.2">
      <c r="A1240" s="163"/>
      <c r="B1240" s="163"/>
      <c r="C1240" s="163"/>
      <c r="D1240" s="27" t="s">
        <v>2844</v>
      </c>
      <c r="E1240" s="163" t="s">
        <v>2845</v>
      </c>
      <c r="F1240" s="163"/>
      <c r="G1240" s="163"/>
      <c r="H1240" s="163"/>
      <c r="I1240" s="98">
        <v>67.968000000000004</v>
      </c>
      <c r="J1240" s="27" t="s">
        <v>15</v>
      </c>
    </row>
    <row r="1241" spans="1:10" ht="24" customHeight="1" x14ac:dyDescent="0.2">
      <c r="A1241" s="92" t="s">
        <v>979</v>
      </c>
      <c r="B1241" s="92" t="s">
        <v>13</v>
      </c>
      <c r="C1241" s="92"/>
      <c r="D1241" s="92" t="s">
        <v>980</v>
      </c>
      <c r="E1241" s="93"/>
      <c r="F1241" s="94">
        <v>1</v>
      </c>
      <c r="G1241" s="94" t="s">
        <v>15</v>
      </c>
      <c r="H1241" s="95">
        <v>203009.49</v>
      </c>
      <c r="I1241" s="95">
        <v>203009.49</v>
      </c>
      <c r="J1241" s="96">
        <v>1.6841982611051038E-2</v>
      </c>
    </row>
    <row r="1242" spans="1:10" ht="24" customHeight="1" x14ac:dyDescent="0.2">
      <c r="A1242" s="92" t="s">
        <v>981</v>
      </c>
      <c r="B1242" s="92" t="s">
        <v>13</v>
      </c>
      <c r="C1242" s="92"/>
      <c r="D1242" s="92" t="s">
        <v>982</v>
      </c>
      <c r="E1242" s="93"/>
      <c r="F1242" s="94">
        <v>1</v>
      </c>
      <c r="G1242" s="94" t="s">
        <v>15</v>
      </c>
      <c r="H1242" s="95">
        <v>0</v>
      </c>
      <c r="I1242" s="95">
        <v>0</v>
      </c>
      <c r="J1242" s="96">
        <v>0</v>
      </c>
    </row>
    <row r="1243" spans="1:10" ht="26.1" customHeight="1" x14ac:dyDescent="0.2">
      <c r="A1243" s="32" t="s">
        <v>983</v>
      </c>
      <c r="B1243" s="32" t="s">
        <v>984</v>
      </c>
      <c r="C1243" s="32" t="s">
        <v>23</v>
      </c>
      <c r="D1243" s="32" t="s">
        <v>985</v>
      </c>
      <c r="E1243" s="34" t="s">
        <v>20</v>
      </c>
      <c r="F1243" s="33">
        <v>19.75</v>
      </c>
      <c r="G1243" s="36">
        <v>737.3</v>
      </c>
      <c r="H1243" s="36">
        <v>949.78</v>
      </c>
      <c r="I1243" s="36">
        <v>18758.150000000001</v>
      </c>
      <c r="J1243" s="97">
        <v>1.5562052597417344E-3</v>
      </c>
    </row>
    <row r="1244" spans="1:10" ht="20.100000000000001" customHeight="1" x14ac:dyDescent="0.2">
      <c r="A1244" s="27" t="s">
        <v>2366</v>
      </c>
      <c r="B1244" s="163"/>
      <c r="C1244" s="163"/>
      <c r="D1244" s="27" t="s">
        <v>5</v>
      </c>
      <c r="E1244" s="163" t="s">
        <v>2367</v>
      </c>
      <c r="F1244" s="163"/>
      <c r="G1244" s="163"/>
      <c r="H1244" s="27"/>
      <c r="I1244" s="41" t="s">
        <v>2368</v>
      </c>
      <c r="J1244" s="27"/>
    </row>
    <row r="1245" spans="1:10" ht="20.100000000000001" customHeight="1" x14ac:dyDescent="0.2">
      <c r="A1245" s="163"/>
      <c r="B1245" s="163"/>
      <c r="C1245" s="163"/>
      <c r="D1245" s="27" t="s">
        <v>2846</v>
      </c>
      <c r="E1245" s="163" t="s">
        <v>2847</v>
      </c>
      <c r="F1245" s="163"/>
      <c r="G1245" s="163"/>
      <c r="H1245" s="163"/>
      <c r="I1245" s="98">
        <v>19.75</v>
      </c>
      <c r="J1245" s="27" t="s">
        <v>15</v>
      </c>
    </row>
    <row r="1246" spans="1:10" ht="39" customHeight="1" x14ac:dyDescent="0.2">
      <c r="A1246" s="32" t="s">
        <v>986</v>
      </c>
      <c r="B1246" s="32" t="s">
        <v>987</v>
      </c>
      <c r="C1246" s="32" t="s">
        <v>23</v>
      </c>
      <c r="D1246" s="32" t="s">
        <v>988</v>
      </c>
      <c r="E1246" s="34" t="s">
        <v>20</v>
      </c>
      <c r="F1246" s="33">
        <v>191.42</v>
      </c>
      <c r="G1246" s="36">
        <v>747.19</v>
      </c>
      <c r="H1246" s="36">
        <v>962.53</v>
      </c>
      <c r="I1246" s="36">
        <v>184251.34</v>
      </c>
      <c r="J1246" s="97">
        <v>1.5285777351309305E-2</v>
      </c>
    </row>
    <row r="1247" spans="1:10" ht="20.100000000000001" customHeight="1" x14ac:dyDescent="0.2">
      <c r="A1247" s="27" t="s">
        <v>2366</v>
      </c>
      <c r="B1247" s="163"/>
      <c r="C1247" s="163"/>
      <c r="D1247" s="27" t="s">
        <v>5</v>
      </c>
      <c r="E1247" s="163" t="s">
        <v>2367</v>
      </c>
      <c r="F1247" s="163"/>
      <c r="G1247" s="163"/>
      <c r="H1247" s="27"/>
      <c r="I1247" s="41" t="s">
        <v>2368</v>
      </c>
      <c r="J1247" s="27"/>
    </row>
    <row r="1248" spans="1:10" ht="20.100000000000001" customHeight="1" x14ac:dyDescent="0.2">
      <c r="A1248" s="163"/>
      <c r="B1248" s="163"/>
      <c r="C1248" s="163"/>
      <c r="D1248" s="27" t="s">
        <v>2848</v>
      </c>
      <c r="E1248" s="163" t="s">
        <v>2849</v>
      </c>
      <c r="F1248" s="163"/>
      <c r="G1248" s="163"/>
      <c r="H1248" s="163"/>
      <c r="I1248" s="98">
        <v>48</v>
      </c>
      <c r="J1248" s="27" t="s">
        <v>15</v>
      </c>
    </row>
    <row r="1249" spans="1:10" ht="20.100000000000001" customHeight="1" x14ac:dyDescent="0.2">
      <c r="A1249" s="163"/>
      <c r="B1249" s="163"/>
      <c r="C1249" s="163"/>
      <c r="D1249" s="27" t="s">
        <v>2719</v>
      </c>
      <c r="E1249" s="163" t="s">
        <v>2850</v>
      </c>
      <c r="F1249" s="163"/>
      <c r="G1249" s="163"/>
      <c r="H1249" s="163"/>
      <c r="I1249" s="98">
        <v>19.872</v>
      </c>
      <c r="J1249" s="27" t="s">
        <v>15</v>
      </c>
    </row>
    <row r="1250" spans="1:10" ht="20.100000000000001" customHeight="1" x14ac:dyDescent="0.2">
      <c r="A1250" s="163"/>
      <c r="B1250" s="163"/>
      <c r="C1250" s="163"/>
      <c r="D1250" s="27" t="s">
        <v>2679</v>
      </c>
      <c r="E1250" s="163" t="s">
        <v>2851</v>
      </c>
      <c r="F1250" s="163"/>
      <c r="G1250" s="163"/>
      <c r="H1250" s="163"/>
      <c r="I1250" s="98">
        <v>61.776000000000003</v>
      </c>
      <c r="J1250" s="27" t="s">
        <v>15</v>
      </c>
    </row>
    <row r="1251" spans="1:10" ht="20.100000000000001" customHeight="1" x14ac:dyDescent="0.2">
      <c r="A1251" s="163"/>
      <c r="B1251" s="163"/>
      <c r="C1251" s="163"/>
      <c r="D1251" s="27" t="s">
        <v>2681</v>
      </c>
      <c r="E1251" s="163" t="s">
        <v>2851</v>
      </c>
      <c r="F1251" s="163"/>
      <c r="G1251" s="163"/>
      <c r="H1251" s="163"/>
      <c r="I1251" s="98">
        <v>61.776000000000003</v>
      </c>
      <c r="J1251" s="27" t="s">
        <v>15</v>
      </c>
    </row>
    <row r="1252" spans="1:10" ht="24" customHeight="1" x14ac:dyDescent="0.2">
      <c r="A1252" s="92" t="s">
        <v>989</v>
      </c>
      <c r="B1252" s="92" t="s">
        <v>13</v>
      </c>
      <c r="C1252" s="92"/>
      <c r="D1252" s="92" t="s">
        <v>990</v>
      </c>
      <c r="E1252" s="93"/>
      <c r="F1252" s="94">
        <v>1</v>
      </c>
      <c r="G1252" s="94" t="s">
        <v>15</v>
      </c>
      <c r="H1252" s="95">
        <v>12932.18</v>
      </c>
      <c r="I1252" s="95">
        <v>12932.18</v>
      </c>
      <c r="J1252" s="96">
        <v>1.0728737394640124E-3</v>
      </c>
    </row>
    <row r="1253" spans="1:10" ht="26.1" customHeight="1" x14ac:dyDescent="0.2">
      <c r="A1253" s="32" t="s">
        <v>991</v>
      </c>
      <c r="B1253" s="32" t="s">
        <v>993</v>
      </c>
      <c r="C1253" s="32" t="s">
        <v>23</v>
      </c>
      <c r="D1253" s="32" t="s">
        <v>994</v>
      </c>
      <c r="E1253" s="34" t="s">
        <v>25</v>
      </c>
      <c r="F1253" s="33">
        <v>4</v>
      </c>
      <c r="G1253" s="36">
        <v>192.9</v>
      </c>
      <c r="H1253" s="36">
        <v>248.49</v>
      </c>
      <c r="I1253" s="36">
        <v>993.96</v>
      </c>
      <c r="J1253" s="97">
        <v>8.2460465449572283E-5</v>
      </c>
    </row>
    <row r="1254" spans="1:10" ht="20.100000000000001" customHeight="1" x14ac:dyDescent="0.2">
      <c r="A1254" s="27" t="s">
        <v>2366</v>
      </c>
      <c r="B1254" s="163"/>
      <c r="C1254" s="163"/>
      <c r="D1254" s="27" t="s">
        <v>5</v>
      </c>
      <c r="E1254" s="163" t="s">
        <v>2367</v>
      </c>
      <c r="F1254" s="163"/>
      <c r="G1254" s="163"/>
      <c r="H1254" s="27"/>
      <c r="I1254" s="41" t="s">
        <v>2368</v>
      </c>
      <c r="J1254" s="27"/>
    </row>
    <row r="1255" spans="1:10" ht="20.100000000000001" customHeight="1" x14ac:dyDescent="0.2">
      <c r="A1255" s="163"/>
      <c r="B1255" s="163"/>
      <c r="C1255" s="163"/>
      <c r="D1255" s="27" t="s">
        <v>2852</v>
      </c>
      <c r="E1255" s="163" t="s">
        <v>2853</v>
      </c>
      <c r="F1255" s="163"/>
      <c r="G1255" s="163"/>
      <c r="H1255" s="163"/>
      <c r="I1255" s="98">
        <v>2</v>
      </c>
      <c r="J1255" s="27" t="s">
        <v>15</v>
      </c>
    </row>
    <row r="1256" spans="1:10" ht="20.100000000000001" customHeight="1" x14ac:dyDescent="0.2">
      <c r="A1256" s="163"/>
      <c r="B1256" s="163"/>
      <c r="C1256" s="163"/>
      <c r="D1256" s="27" t="s">
        <v>2854</v>
      </c>
      <c r="E1256" s="163" t="s">
        <v>2853</v>
      </c>
      <c r="F1256" s="163"/>
      <c r="G1256" s="163"/>
      <c r="H1256" s="163"/>
      <c r="I1256" s="98">
        <v>2</v>
      </c>
      <c r="J1256" s="27" t="s">
        <v>15</v>
      </c>
    </row>
    <row r="1257" spans="1:10" ht="24" customHeight="1" x14ac:dyDescent="0.2">
      <c r="A1257" s="32" t="s">
        <v>992</v>
      </c>
      <c r="B1257" s="32" t="s">
        <v>995</v>
      </c>
      <c r="C1257" s="32" t="s">
        <v>23</v>
      </c>
      <c r="D1257" s="32" t="s">
        <v>996</v>
      </c>
      <c r="E1257" s="34" t="s">
        <v>29</v>
      </c>
      <c r="F1257" s="33">
        <v>90.4</v>
      </c>
      <c r="G1257" s="36">
        <v>102.52</v>
      </c>
      <c r="H1257" s="36">
        <v>132.06</v>
      </c>
      <c r="I1257" s="36">
        <v>11938.22</v>
      </c>
      <c r="J1257" s="97">
        <v>9.9041327401444014E-4</v>
      </c>
    </row>
    <row r="1258" spans="1:10" ht="20.100000000000001" customHeight="1" x14ac:dyDescent="0.2">
      <c r="A1258" s="27" t="s">
        <v>2366</v>
      </c>
      <c r="B1258" s="163"/>
      <c r="C1258" s="163"/>
      <c r="D1258" s="27" t="s">
        <v>5</v>
      </c>
      <c r="E1258" s="163" t="s">
        <v>2367</v>
      </c>
      <c r="F1258" s="163"/>
      <c r="G1258" s="163"/>
      <c r="H1258" s="27"/>
      <c r="I1258" s="41" t="s">
        <v>2368</v>
      </c>
      <c r="J1258" s="27"/>
    </row>
    <row r="1259" spans="1:10" ht="20.100000000000001" customHeight="1" x14ac:dyDescent="0.2">
      <c r="A1259" s="163"/>
      <c r="B1259" s="163"/>
      <c r="C1259" s="163"/>
      <c r="D1259" s="27" t="s">
        <v>2855</v>
      </c>
      <c r="E1259" s="163" t="s">
        <v>2856</v>
      </c>
      <c r="F1259" s="163"/>
      <c r="G1259" s="163"/>
      <c r="H1259" s="163"/>
      <c r="I1259" s="98">
        <v>90.4</v>
      </c>
      <c r="J1259" s="27" t="s">
        <v>15</v>
      </c>
    </row>
    <row r="1260" spans="1:10" ht="24" customHeight="1" x14ac:dyDescent="0.2">
      <c r="A1260" s="92" t="s">
        <v>997</v>
      </c>
      <c r="B1260" s="92" t="s">
        <v>13</v>
      </c>
      <c r="C1260" s="92"/>
      <c r="D1260" s="92" t="s">
        <v>998</v>
      </c>
      <c r="E1260" s="93"/>
      <c r="F1260" s="94">
        <v>1</v>
      </c>
      <c r="G1260" s="94" t="s">
        <v>15</v>
      </c>
      <c r="H1260" s="95">
        <v>606106.15</v>
      </c>
      <c r="I1260" s="95">
        <v>606106.15</v>
      </c>
      <c r="J1260" s="96">
        <v>5.0283507626914845E-2</v>
      </c>
    </row>
    <row r="1261" spans="1:10" ht="24" customHeight="1" x14ac:dyDescent="0.2">
      <c r="A1261" s="92" t="s">
        <v>999</v>
      </c>
      <c r="B1261" s="92" t="s">
        <v>13</v>
      </c>
      <c r="C1261" s="92"/>
      <c r="D1261" s="92" t="s">
        <v>1000</v>
      </c>
      <c r="E1261" s="93"/>
      <c r="F1261" s="94">
        <v>1</v>
      </c>
      <c r="G1261" s="94" t="s">
        <v>15</v>
      </c>
      <c r="H1261" s="95">
        <v>88379.97</v>
      </c>
      <c r="I1261" s="95">
        <v>88379.97</v>
      </c>
      <c r="J1261" s="96">
        <v>7.3321395857169659E-3</v>
      </c>
    </row>
    <row r="1262" spans="1:10" ht="51.95" customHeight="1" x14ac:dyDescent="0.2">
      <c r="A1262" s="32" t="s">
        <v>1001</v>
      </c>
      <c r="B1262" s="32" t="s">
        <v>1002</v>
      </c>
      <c r="C1262" s="32" t="s">
        <v>18</v>
      </c>
      <c r="D1262" s="32" t="s">
        <v>1003</v>
      </c>
      <c r="E1262" s="34" t="s">
        <v>20</v>
      </c>
      <c r="F1262" s="33">
        <v>2500.14</v>
      </c>
      <c r="G1262" s="36">
        <v>7.25</v>
      </c>
      <c r="H1262" s="36">
        <v>9.33</v>
      </c>
      <c r="I1262" s="36">
        <v>23326.31</v>
      </c>
      <c r="J1262" s="97">
        <v>1.9351869087498616E-3</v>
      </c>
    </row>
    <row r="1263" spans="1:10" ht="20.100000000000001" customHeight="1" x14ac:dyDescent="0.2">
      <c r="A1263" s="27" t="s">
        <v>2366</v>
      </c>
      <c r="B1263" s="163"/>
      <c r="C1263" s="163"/>
      <c r="D1263" s="27" t="s">
        <v>5</v>
      </c>
      <c r="E1263" s="163" t="s">
        <v>2367</v>
      </c>
      <c r="F1263" s="163"/>
      <c r="G1263" s="163"/>
      <c r="H1263" s="27"/>
      <c r="I1263" s="41" t="s">
        <v>2368</v>
      </c>
      <c r="J1263" s="27"/>
    </row>
    <row r="1264" spans="1:10" ht="20.100000000000001" customHeight="1" x14ac:dyDescent="0.2">
      <c r="A1264" s="163"/>
      <c r="B1264" s="163"/>
      <c r="C1264" s="163"/>
      <c r="D1264" s="27" t="s">
        <v>2766</v>
      </c>
      <c r="E1264" s="163" t="s">
        <v>2767</v>
      </c>
      <c r="F1264" s="163"/>
      <c r="G1264" s="163"/>
      <c r="H1264" s="163"/>
      <c r="I1264" s="98">
        <v>175.47</v>
      </c>
      <c r="J1264" s="27" t="s">
        <v>15</v>
      </c>
    </row>
    <row r="1265" spans="1:10" ht="20.100000000000001" customHeight="1" x14ac:dyDescent="0.2">
      <c r="A1265" s="163"/>
      <c r="B1265" s="163"/>
      <c r="C1265" s="163"/>
      <c r="D1265" s="27" t="s">
        <v>2768</v>
      </c>
      <c r="E1265" s="163" t="s">
        <v>2769</v>
      </c>
      <c r="F1265" s="163"/>
      <c r="G1265" s="163"/>
      <c r="H1265" s="163"/>
      <c r="I1265" s="98">
        <v>242.97</v>
      </c>
      <c r="J1265" s="27" t="s">
        <v>15</v>
      </c>
    </row>
    <row r="1266" spans="1:10" ht="20.100000000000001" customHeight="1" x14ac:dyDescent="0.2">
      <c r="A1266" s="163"/>
      <c r="B1266" s="163"/>
      <c r="C1266" s="163"/>
      <c r="D1266" s="27" t="s">
        <v>2770</v>
      </c>
      <c r="E1266" s="163" t="s">
        <v>2771</v>
      </c>
      <c r="F1266" s="163"/>
      <c r="G1266" s="163"/>
      <c r="H1266" s="163"/>
      <c r="I1266" s="98">
        <v>30.844000000000001</v>
      </c>
      <c r="J1266" s="27" t="s">
        <v>15</v>
      </c>
    </row>
    <row r="1267" spans="1:10" ht="20.100000000000001" customHeight="1" x14ac:dyDescent="0.2">
      <c r="A1267" s="163"/>
      <c r="B1267" s="163"/>
      <c r="C1267" s="163"/>
      <c r="D1267" s="27" t="s">
        <v>2772</v>
      </c>
      <c r="E1267" s="163" t="s">
        <v>2773</v>
      </c>
      <c r="F1267" s="163"/>
      <c r="G1267" s="163"/>
      <c r="H1267" s="163"/>
      <c r="I1267" s="98">
        <v>76.23</v>
      </c>
      <c r="J1267" s="27" t="s">
        <v>15</v>
      </c>
    </row>
    <row r="1268" spans="1:10" ht="20.100000000000001" customHeight="1" x14ac:dyDescent="0.2">
      <c r="A1268" s="163"/>
      <c r="B1268" s="163"/>
      <c r="C1268" s="163"/>
      <c r="D1268" s="27" t="s">
        <v>2774</v>
      </c>
      <c r="E1268" s="163" t="s">
        <v>2775</v>
      </c>
      <c r="F1268" s="163"/>
      <c r="G1268" s="163"/>
      <c r="H1268" s="163"/>
      <c r="I1268" s="98">
        <v>145.88999999999999</v>
      </c>
      <c r="J1268" s="27" t="s">
        <v>15</v>
      </c>
    </row>
    <row r="1269" spans="1:10" ht="20.100000000000001" customHeight="1" x14ac:dyDescent="0.2">
      <c r="A1269" s="163"/>
      <c r="B1269" s="163"/>
      <c r="C1269" s="163"/>
      <c r="D1269" s="27" t="s">
        <v>2776</v>
      </c>
      <c r="E1269" s="163" t="s">
        <v>2777</v>
      </c>
      <c r="F1269" s="163"/>
      <c r="G1269" s="163"/>
      <c r="H1269" s="163"/>
      <c r="I1269" s="98">
        <v>60.456000000000003</v>
      </c>
      <c r="J1269" s="27" t="s">
        <v>15</v>
      </c>
    </row>
    <row r="1270" spans="1:10" ht="20.100000000000001" customHeight="1" x14ac:dyDescent="0.2">
      <c r="A1270" s="163"/>
      <c r="B1270" s="163"/>
      <c r="C1270" s="163"/>
      <c r="D1270" s="27" t="s">
        <v>2778</v>
      </c>
      <c r="E1270" s="163" t="s">
        <v>2777</v>
      </c>
      <c r="F1270" s="163"/>
      <c r="G1270" s="163"/>
      <c r="H1270" s="163"/>
      <c r="I1270" s="98">
        <v>60.456000000000003</v>
      </c>
      <c r="J1270" s="27" t="s">
        <v>15</v>
      </c>
    </row>
    <row r="1271" spans="1:10" ht="20.100000000000001" customHeight="1" x14ac:dyDescent="0.2">
      <c r="A1271" s="163"/>
      <c r="B1271" s="163"/>
      <c r="C1271" s="163"/>
      <c r="D1271" s="27" t="s">
        <v>2779</v>
      </c>
      <c r="E1271" s="163" t="s">
        <v>2780</v>
      </c>
      <c r="F1271" s="163"/>
      <c r="G1271" s="163"/>
      <c r="H1271" s="163"/>
      <c r="I1271" s="98">
        <v>492.94499999999999</v>
      </c>
      <c r="J1271" s="27" t="s">
        <v>15</v>
      </c>
    </row>
    <row r="1272" spans="1:10" ht="20.100000000000001" customHeight="1" x14ac:dyDescent="0.2">
      <c r="A1272" s="163"/>
      <c r="B1272" s="163"/>
      <c r="C1272" s="163"/>
      <c r="D1272" s="27" t="s">
        <v>2781</v>
      </c>
      <c r="E1272" s="163" t="s">
        <v>2782</v>
      </c>
      <c r="F1272" s="163"/>
      <c r="G1272" s="163"/>
      <c r="H1272" s="163"/>
      <c r="I1272" s="98">
        <v>110.34</v>
      </c>
      <c r="J1272" s="27" t="s">
        <v>15</v>
      </c>
    </row>
    <row r="1273" spans="1:10" ht="20.100000000000001" customHeight="1" x14ac:dyDescent="0.2">
      <c r="A1273" s="163"/>
      <c r="B1273" s="163"/>
      <c r="C1273" s="163"/>
      <c r="D1273" s="27" t="s">
        <v>2783</v>
      </c>
      <c r="E1273" s="163" t="s">
        <v>2784</v>
      </c>
      <c r="F1273" s="163"/>
      <c r="G1273" s="163"/>
      <c r="H1273" s="163"/>
      <c r="I1273" s="98">
        <v>298.29000000000002</v>
      </c>
      <c r="J1273" s="27" t="s">
        <v>15</v>
      </c>
    </row>
    <row r="1274" spans="1:10" ht="20.100000000000001" customHeight="1" x14ac:dyDescent="0.2">
      <c r="A1274" s="163"/>
      <c r="B1274" s="163"/>
      <c r="C1274" s="163"/>
      <c r="D1274" s="27" t="s">
        <v>2785</v>
      </c>
      <c r="E1274" s="163" t="s">
        <v>2786</v>
      </c>
      <c r="F1274" s="163"/>
      <c r="G1274" s="163"/>
      <c r="H1274" s="163"/>
      <c r="I1274" s="98">
        <v>324.89999999999998</v>
      </c>
      <c r="J1274" s="27" t="s">
        <v>15</v>
      </c>
    </row>
    <row r="1275" spans="1:10" ht="20.100000000000001" customHeight="1" x14ac:dyDescent="0.2">
      <c r="A1275" s="163"/>
      <c r="B1275" s="163"/>
      <c r="C1275" s="163"/>
      <c r="D1275" s="27" t="s">
        <v>2787</v>
      </c>
      <c r="E1275" s="163" t="s">
        <v>2788</v>
      </c>
      <c r="F1275" s="163"/>
      <c r="G1275" s="163"/>
      <c r="H1275" s="163"/>
      <c r="I1275" s="98">
        <v>481.35</v>
      </c>
      <c r="J1275" s="27" t="s">
        <v>15</v>
      </c>
    </row>
    <row r="1276" spans="1:10" ht="51.95" customHeight="1" x14ac:dyDescent="0.2">
      <c r="A1276" s="32" t="s">
        <v>1004</v>
      </c>
      <c r="B1276" s="32" t="s">
        <v>1005</v>
      </c>
      <c r="C1276" s="32" t="s">
        <v>18</v>
      </c>
      <c r="D1276" s="32" t="s">
        <v>1006</v>
      </c>
      <c r="E1276" s="34" t="s">
        <v>20</v>
      </c>
      <c r="F1276" s="33">
        <v>2500.14</v>
      </c>
      <c r="G1276" s="36">
        <v>20.2</v>
      </c>
      <c r="H1276" s="36">
        <v>26.02</v>
      </c>
      <c r="I1276" s="36">
        <v>65053.66</v>
      </c>
      <c r="J1276" s="97">
        <v>5.3969526769671039E-3</v>
      </c>
    </row>
    <row r="1277" spans="1:10" ht="20.100000000000001" customHeight="1" x14ac:dyDescent="0.2">
      <c r="A1277" s="27" t="s">
        <v>2366</v>
      </c>
      <c r="B1277" s="163"/>
      <c r="C1277" s="163"/>
      <c r="D1277" s="27" t="s">
        <v>5</v>
      </c>
      <c r="E1277" s="163" t="s">
        <v>2367</v>
      </c>
      <c r="F1277" s="163"/>
      <c r="G1277" s="163"/>
      <c r="H1277" s="27"/>
      <c r="I1277" s="41" t="s">
        <v>2368</v>
      </c>
      <c r="J1277" s="27"/>
    </row>
    <row r="1278" spans="1:10" ht="20.100000000000001" customHeight="1" x14ac:dyDescent="0.2">
      <c r="A1278" s="163"/>
      <c r="B1278" s="163"/>
      <c r="C1278" s="163"/>
      <c r="D1278" s="27" t="s">
        <v>2766</v>
      </c>
      <c r="E1278" s="163" t="s">
        <v>2767</v>
      </c>
      <c r="F1278" s="163"/>
      <c r="G1278" s="163"/>
      <c r="H1278" s="163"/>
      <c r="I1278" s="98">
        <v>175.47</v>
      </c>
      <c r="J1278" s="27" t="s">
        <v>15</v>
      </c>
    </row>
    <row r="1279" spans="1:10" ht="20.100000000000001" customHeight="1" x14ac:dyDescent="0.2">
      <c r="A1279" s="163"/>
      <c r="B1279" s="163"/>
      <c r="C1279" s="163"/>
      <c r="D1279" s="27" t="s">
        <v>2768</v>
      </c>
      <c r="E1279" s="163" t="s">
        <v>2769</v>
      </c>
      <c r="F1279" s="163"/>
      <c r="G1279" s="163"/>
      <c r="H1279" s="163"/>
      <c r="I1279" s="98">
        <v>242.97</v>
      </c>
      <c r="J1279" s="27" t="s">
        <v>15</v>
      </c>
    </row>
    <row r="1280" spans="1:10" ht="20.100000000000001" customHeight="1" x14ac:dyDescent="0.2">
      <c r="A1280" s="163"/>
      <c r="B1280" s="163"/>
      <c r="C1280" s="163"/>
      <c r="D1280" s="27" t="s">
        <v>2770</v>
      </c>
      <c r="E1280" s="163" t="s">
        <v>2771</v>
      </c>
      <c r="F1280" s="163"/>
      <c r="G1280" s="163"/>
      <c r="H1280" s="163"/>
      <c r="I1280" s="98">
        <v>30.844000000000001</v>
      </c>
      <c r="J1280" s="27" t="s">
        <v>15</v>
      </c>
    </row>
    <row r="1281" spans="1:10" ht="20.100000000000001" customHeight="1" x14ac:dyDescent="0.2">
      <c r="A1281" s="163"/>
      <c r="B1281" s="163"/>
      <c r="C1281" s="163"/>
      <c r="D1281" s="27" t="s">
        <v>2772</v>
      </c>
      <c r="E1281" s="163" t="s">
        <v>2773</v>
      </c>
      <c r="F1281" s="163"/>
      <c r="G1281" s="163"/>
      <c r="H1281" s="163"/>
      <c r="I1281" s="98">
        <v>76.23</v>
      </c>
      <c r="J1281" s="27" t="s">
        <v>15</v>
      </c>
    </row>
    <row r="1282" spans="1:10" ht="20.100000000000001" customHeight="1" x14ac:dyDescent="0.2">
      <c r="A1282" s="163"/>
      <c r="B1282" s="163"/>
      <c r="C1282" s="163"/>
      <c r="D1282" s="27" t="s">
        <v>2774</v>
      </c>
      <c r="E1282" s="163" t="s">
        <v>2775</v>
      </c>
      <c r="F1282" s="163"/>
      <c r="G1282" s="163"/>
      <c r="H1282" s="163"/>
      <c r="I1282" s="98">
        <v>145.88999999999999</v>
      </c>
      <c r="J1282" s="27" t="s">
        <v>15</v>
      </c>
    </row>
    <row r="1283" spans="1:10" ht="20.100000000000001" customHeight="1" x14ac:dyDescent="0.2">
      <c r="A1283" s="163"/>
      <c r="B1283" s="163"/>
      <c r="C1283" s="163"/>
      <c r="D1283" s="27" t="s">
        <v>2776</v>
      </c>
      <c r="E1283" s="163" t="s">
        <v>2777</v>
      </c>
      <c r="F1283" s="163"/>
      <c r="G1283" s="163"/>
      <c r="H1283" s="163"/>
      <c r="I1283" s="98">
        <v>60.456000000000003</v>
      </c>
      <c r="J1283" s="27" t="s">
        <v>15</v>
      </c>
    </row>
    <row r="1284" spans="1:10" ht="20.100000000000001" customHeight="1" x14ac:dyDescent="0.2">
      <c r="A1284" s="163"/>
      <c r="B1284" s="163"/>
      <c r="C1284" s="163"/>
      <c r="D1284" s="27" t="s">
        <v>2778</v>
      </c>
      <c r="E1284" s="163" t="s">
        <v>2777</v>
      </c>
      <c r="F1284" s="163"/>
      <c r="G1284" s="163"/>
      <c r="H1284" s="163"/>
      <c r="I1284" s="98">
        <v>60.456000000000003</v>
      </c>
      <c r="J1284" s="27" t="s">
        <v>15</v>
      </c>
    </row>
    <row r="1285" spans="1:10" ht="20.100000000000001" customHeight="1" x14ac:dyDescent="0.2">
      <c r="A1285" s="163"/>
      <c r="B1285" s="163"/>
      <c r="C1285" s="163"/>
      <c r="D1285" s="27" t="s">
        <v>2779</v>
      </c>
      <c r="E1285" s="163" t="s">
        <v>2780</v>
      </c>
      <c r="F1285" s="163"/>
      <c r="G1285" s="163"/>
      <c r="H1285" s="163"/>
      <c r="I1285" s="98">
        <v>492.94499999999999</v>
      </c>
      <c r="J1285" s="27" t="s">
        <v>15</v>
      </c>
    </row>
    <row r="1286" spans="1:10" ht="20.100000000000001" customHeight="1" x14ac:dyDescent="0.2">
      <c r="A1286" s="163"/>
      <c r="B1286" s="163"/>
      <c r="C1286" s="163"/>
      <c r="D1286" s="27" t="s">
        <v>2781</v>
      </c>
      <c r="E1286" s="163" t="s">
        <v>2782</v>
      </c>
      <c r="F1286" s="163"/>
      <c r="G1286" s="163"/>
      <c r="H1286" s="163"/>
      <c r="I1286" s="98">
        <v>110.34</v>
      </c>
      <c r="J1286" s="27" t="s">
        <v>15</v>
      </c>
    </row>
    <row r="1287" spans="1:10" ht="20.100000000000001" customHeight="1" x14ac:dyDescent="0.2">
      <c r="A1287" s="163"/>
      <c r="B1287" s="163"/>
      <c r="C1287" s="163"/>
      <c r="D1287" s="27" t="s">
        <v>2783</v>
      </c>
      <c r="E1287" s="163" t="s">
        <v>2784</v>
      </c>
      <c r="F1287" s="163"/>
      <c r="G1287" s="163"/>
      <c r="H1287" s="163"/>
      <c r="I1287" s="98">
        <v>298.29000000000002</v>
      </c>
      <c r="J1287" s="27" t="s">
        <v>15</v>
      </c>
    </row>
    <row r="1288" spans="1:10" ht="20.100000000000001" customHeight="1" x14ac:dyDescent="0.2">
      <c r="A1288" s="163"/>
      <c r="B1288" s="163"/>
      <c r="C1288" s="163"/>
      <c r="D1288" s="27" t="s">
        <v>2785</v>
      </c>
      <c r="E1288" s="163" t="s">
        <v>2786</v>
      </c>
      <c r="F1288" s="163"/>
      <c r="G1288" s="163"/>
      <c r="H1288" s="163"/>
      <c r="I1288" s="98">
        <v>324.89999999999998</v>
      </c>
      <c r="J1288" s="27" t="s">
        <v>15</v>
      </c>
    </row>
    <row r="1289" spans="1:10" ht="20.100000000000001" customHeight="1" x14ac:dyDescent="0.2">
      <c r="A1289" s="163"/>
      <c r="B1289" s="163"/>
      <c r="C1289" s="163"/>
      <c r="D1289" s="27" t="s">
        <v>2787</v>
      </c>
      <c r="E1289" s="163" t="s">
        <v>2788</v>
      </c>
      <c r="F1289" s="163"/>
      <c r="G1289" s="163"/>
      <c r="H1289" s="163"/>
      <c r="I1289" s="98">
        <v>481.35</v>
      </c>
      <c r="J1289" s="27" t="s">
        <v>15</v>
      </c>
    </row>
    <row r="1290" spans="1:10" ht="24" customHeight="1" x14ac:dyDescent="0.2">
      <c r="A1290" s="92" t="s">
        <v>1007</v>
      </c>
      <c r="B1290" s="92" t="s">
        <v>13</v>
      </c>
      <c r="C1290" s="92"/>
      <c r="D1290" s="92" t="s">
        <v>236</v>
      </c>
      <c r="E1290" s="93"/>
      <c r="F1290" s="94">
        <v>1</v>
      </c>
      <c r="G1290" s="94" t="s">
        <v>15</v>
      </c>
      <c r="H1290" s="95">
        <v>517726.18</v>
      </c>
      <c r="I1290" s="95">
        <v>517726.18</v>
      </c>
      <c r="J1290" s="96">
        <v>4.2951368041197875E-2</v>
      </c>
    </row>
    <row r="1291" spans="1:10" ht="26.1" customHeight="1" x14ac:dyDescent="0.2">
      <c r="A1291" s="32" t="s">
        <v>1008</v>
      </c>
      <c r="B1291" s="32" t="s">
        <v>1009</v>
      </c>
      <c r="C1291" s="32" t="s">
        <v>23</v>
      </c>
      <c r="D1291" s="32" t="s">
        <v>3252</v>
      </c>
      <c r="E1291" s="34" t="s">
        <v>20</v>
      </c>
      <c r="F1291" s="33">
        <v>2024.34</v>
      </c>
      <c r="G1291" s="36">
        <v>198.54</v>
      </c>
      <c r="H1291" s="36">
        <v>255.75</v>
      </c>
      <c r="I1291" s="36">
        <v>517726.18</v>
      </c>
      <c r="J1291" s="97">
        <v>4.2951368041197875E-2</v>
      </c>
    </row>
    <row r="1292" spans="1:10" ht="20.100000000000001" customHeight="1" x14ac:dyDescent="0.2">
      <c r="A1292" s="27" t="s">
        <v>2366</v>
      </c>
      <c r="B1292" s="163"/>
      <c r="C1292" s="163"/>
      <c r="D1292" s="27" t="s">
        <v>5</v>
      </c>
      <c r="E1292" s="163" t="s">
        <v>2367</v>
      </c>
      <c r="F1292" s="163"/>
      <c r="G1292" s="163"/>
      <c r="H1292" s="27"/>
      <c r="I1292" s="41" t="s">
        <v>2368</v>
      </c>
      <c r="J1292" s="27"/>
    </row>
    <row r="1293" spans="1:10" ht="20.100000000000001" customHeight="1" x14ac:dyDescent="0.2">
      <c r="A1293" s="163"/>
      <c r="B1293" s="163"/>
      <c r="C1293" s="163"/>
      <c r="D1293" s="27" t="s">
        <v>3321</v>
      </c>
      <c r="E1293" s="163" t="s">
        <v>3322</v>
      </c>
      <c r="F1293" s="163"/>
      <c r="G1293" s="163"/>
      <c r="H1293" s="163"/>
      <c r="I1293" s="98">
        <v>232.12</v>
      </c>
      <c r="J1293" s="27" t="s">
        <v>15</v>
      </c>
    </row>
    <row r="1294" spans="1:10" ht="20.100000000000001" customHeight="1" x14ac:dyDescent="0.2">
      <c r="A1294" s="163"/>
      <c r="B1294" s="163"/>
      <c r="C1294" s="163"/>
      <c r="D1294" s="27" t="s">
        <v>3323</v>
      </c>
      <c r="E1294" s="163" t="s">
        <v>3324</v>
      </c>
      <c r="F1294" s="163"/>
      <c r="G1294" s="163"/>
      <c r="H1294" s="163"/>
      <c r="I1294" s="98">
        <v>91.784000000000006</v>
      </c>
      <c r="J1294" s="27" t="s">
        <v>15</v>
      </c>
    </row>
    <row r="1295" spans="1:10" ht="20.100000000000001" customHeight="1" x14ac:dyDescent="0.2">
      <c r="A1295" s="163"/>
      <c r="B1295" s="163"/>
      <c r="C1295" s="163"/>
      <c r="D1295" s="27" t="s">
        <v>3325</v>
      </c>
      <c r="E1295" s="163" t="s">
        <v>3326</v>
      </c>
      <c r="F1295" s="163"/>
      <c r="G1295" s="163"/>
      <c r="H1295" s="163"/>
      <c r="I1295" s="98">
        <v>-6.55</v>
      </c>
      <c r="J1295" s="27" t="s">
        <v>15</v>
      </c>
    </row>
    <row r="1296" spans="1:10" ht="20.100000000000001" customHeight="1" x14ac:dyDescent="0.2">
      <c r="A1296" s="163"/>
      <c r="B1296" s="163"/>
      <c r="C1296" s="163"/>
      <c r="D1296" s="27" t="s">
        <v>3327</v>
      </c>
      <c r="E1296" s="163" t="s">
        <v>3328</v>
      </c>
      <c r="F1296" s="163"/>
      <c r="G1296" s="163"/>
      <c r="H1296" s="163"/>
      <c r="I1296" s="98">
        <v>41.552</v>
      </c>
      <c r="J1296" s="27" t="s">
        <v>15</v>
      </c>
    </row>
    <row r="1297" spans="1:10" ht="20.100000000000001" customHeight="1" x14ac:dyDescent="0.2">
      <c r="A1297" s="163"/>
      <c r="B1297" s="163"/>
      <c r="C1297" s="163"/>
      <c r="D1297" s="27" t="s">
        <v>3329</v>
      </c>
      <c r="E1297" s="163" t="s">
        <v>3330</v>
      </c>
      <c r="F1297" s="163"/>
      <c r="G1297" s="163"/>
      <c r="H1297" s="163"/>
      <c r="I1297" s="98">
        <v>69.900999999999996</v>
      </c>
      <c r="J1297" s="27" t="s">
        <v>15</v>
      </c>
    </row>
    <row r="1298" spans="1:10" ht="20.100000000000001" customHeight="1" x14ac:dyDescent="0.2">
      <c r="A1298" s="163"/>
      <c r="B1298" s="163"/>
      <c r="C1298" s="163"/>
      <c r="D1298" s="27" t="s">
        <v>3331</v>
      </c>
      <c r="E1298" s="163" t="s">
        <v>3332</v>
      </c>
      <c r="F1298" s="163"/>
      <c r="G1298" s="163"/>
      <c r="H1298" s="163"/>
      <c r="I1298" s="98">
        <v>-2</v>
      </c>
      <c r="J1298" s="27" t="s">
        <v>15</v>
      </c>
    </row>
    <row r="1299" spans="1:10" ht="20.100000000000001" customHeight="1" x14ac:dyDescent="0.2">
      <c r="A1299" s="163"/>
      <c r="B1299" s="163"/>
      <c r="C1299" s="163"/>
      <c r="D1299" s="27" t="s">
        <v>3333</v>
      </c>
      <c r="E1299" s="163" t="s">
        <v>3334</v>
      </c>
      <c r="F1299" s="163"/>
      <c r="G1299" s="163"/>
      <c r="H1299" s="163"/>
      <c r="I1299" s="98">
        <v>15.282</v>
      </c>
      <c r="J1299" s="27" t="s">
        <v>15</v>
      </c>
    </row>
    <row r="1300" spans="1:10" ht="20.100000000000001" customHeight="1" x14ac:dyDescent="0.2">
      <c r="A1300" s="163"/>
      <c r="B1300" s="163"/>
      <c r="C1300" s="163"/>
      <c r="D1300" s="27" t="s">
        <v>3335</v>
      </c>
      <c r="E1300" s="163" t="s">
        <v>3336</v>
      </c>
      <c r="F1300" s="163"/>
      <c r="G1300" s="163"/>
      <c r="H1300" s="163"/>
      <c r="I1300" s="98">
        <v>12.3954</v>
      </c>
      <c r="J1300" s="27" t="s">
        <v>15</v>
      </c>
    </row>
    <row r="1301" spans="1:10" ht="20.100000000000001" customHeight="1" x14ac:dyDescent="0.2">
      <c r="A1301" s="163"/>
      <c r="B1301" s="163"/>
      <c r="C1301" s="163"/>
      <c r="D1301" s="27" t="s">
        <v>3337</v>
      </c>
      <c r="E1301" s="163" t="s">
        <v>3336</v>
      </c>
      <c r="F1301" s="163"/>
      <c r="G1301" s="163"/>
      <c r="H1301" s="163"/>
      <c r="I1301" s="98">
        <v>12.3954</v>
      </c>
      <c r="J1301" s="27" t="s">
        <v>15</v>
      </c>
    </row>
    <row r="1302" spans="1:10" ht="20.100000000000001" customHeight="1" x14ac:dyDescent="0.2">
      <c r="A1302" s="163"/>
      <c r="B1302" s="163"/>
      <c r="C1302" s="163"/>
      <c r="D1302" s="27" t="s">
        <v>3338</v>
      </c>
      <c r="E1302" s="163" t="s">
        <v>3339</v>
      </c>
      <c r="F1302" s="163"/>
      <c r="G1302" s="163"/>
      <c r="H1302" s="163"/>
      <c r="I1302" s="98">
        <v>16.131</v>
      </c>
      <c r="J1302" s="27" t="s">
        <v>15</v>
      </c>
    </row>
    <row r="1303" spans="1:10" ht="20.100000000000001" customHeight="1" x14ac:dyDescent="0.2">
      <c r="A1303" s="163"/>
      <c r="B1303" s="163"/>
      <c r="C1303" s="163"/>
      <c r="D1303" s="27" t="s">
        <v>3340</v>
      </c>
      <c r="E1303" s="163" t="s">
        <v>3339</v>
      </c>
      <c r="F1303" s="163"/>
      <c r="G1303" s="163"/>
      <c r="H1303" s="163"/>
      <c r="I1303" s="98">
        <v>16.131</v>
      </c>
      <c r="J1303" s="27" t="s">
        <v>15</v>
      </c>
    </row>
    <row r="1304" spans="1:10" ht="20.100000000000001" customHeight="1" x14ac:dyDescent="0.2">
      <c r="A1304" s="163"/>
      <c r="B1304" s="163"/>
      <c r="C1304" s="163"/>
      <c r="D1304" s="27" t="s">
        <v>3341</v>
      </c>
      <c r="E1304" s="163" t="s">
        <v>3339</v>
      </c>
      <c r="F1304" s="163"/>
      <c r="G1304" s="163"/>
      <c r="H1304" s="163"/>
      <c r="I1304" s="98">
        <v>16.131</v>
      </c>
      <c r="J1304" s="27" t="s">
        <v>15</v>
      </c>
    </row>
    <row r="1305" spans="1:10" ht="20.100000000000001" customHeight="1" x14ac:dyDescent="0.2">
      <c r="A1305" s="163"/>
      <c r="B1305" s="163"/>
      <c r="C1305" s="163"/>
      <c r="D1305" s="27" t="s">
        <v>3342</v>
      </c>
      <c r="E1305" s="163" t="s">
        <v>3339</v>
      </c>
      <c r="F1305" s="163"/>
      <c r="G1305" s="163"/>
      <c r="H1305" s="163"/>
      <c r="I1305" s="98">
        <v>16.131</v>
      </c>
      <c r="J1305" s="27" t="s">
        <v>15</v>
      </c>
    </row>
    <row r="1306" spans="1:10" ht="20.100000000000001" customHeight="1" x14ac:dyDescent="0.2">
      <c r="A1306" s="163"/>
      <c r="B1306" s="163"/>
      <c r="C1306" s="163"/>
      <c r="D1306" s="27" t="s">
        <v>2988</v>
      </c>
      <c r="E1306" s="163" t="s">
        <v>3339</v>
      </c>
      <c r="F1306" s="163"/>
      <c r="G1306" s="163"/>
      <c r="H1306" s="163"/>
      <c r="I1306" s="98">
        <v>16.131</v>
      </c>
      <c r="J1306" s="27" t="s">
        <v>15</v>
      </c>
    </row>
    <row r="1307" spans="1:10" ht="20.100000000000001" customHeight="1" x14ac:dyDescent="0.2">
      <c r="A1307" s="163"/>
      <c r="B1307" s="163"/>
      <c r="C1307" s="163"/>
      <c r="D1307" s="27" t="s">
        <v>3343</v>
      </c>
      <c r="E1307" s="163" t="s">
        <v>3344</v>
      </c>
      <c r="F1307" s="163"/>
      <c r="G1307" s="163"/>
      <c r="H1307" s="163"/>
      <c r="I1307" s="98">
        <v>20.46</v>
      </c>
      <c r="J1307" s="27" t="s">
        <v>15</v>
      </c>
    </row>
    <row r="1308" spans="1:10" ht="20.100000000000001" customHeight="1" x14ac:dyDescent="0.2">
      <c r="A1308" s="163"/>
      <c r="B1308" s="163"/>
      <c r="C1308" s="163"/>
      <c r="D1308" s="27" t="s">
        <v>3345</v>
      </c>
      <c r="E1308" s="163" t="s">
        <v>3346</v>
      </c>
      <c r="F1308" s="163"/>
      <c r="G1308" s="163"/>
      <c r="H1308" s="163"/>
      <c r="I1308" s="98">
        <v>13.75</v>
      </c>
      <c r="J1308" s="27" t="s">
        <v>15</v>
      </c>
    </row>
    <row r="1309" spans="1:10" ht="20.100000000000001" customHeight="1" x14ac:dyDescent="0.2">
      <c r="A1309" s="163"/>
      <c r="B1309" s="163"/>
      <c r="C1309" s="163"/>
      <c r="D1309" s="27" t="s">
        <v>3347</v>
      </c>
      <c r="E1309" s="163" t="s">
        <v>3348</v>
      </c>
      <c r="F1309" s="163"/>
      <c r="G1309" s="163"/>
      <c r="H1309" s="163"/>
      <c r="I1309" s="98">
        <v>352.23</v>
      </c>
      <c r="J1309" s="27" t="s">
        <v>15</v>
      </c>
    </row>
    <row r="1310" spans="1:10" ht="20.100000000000001" customHeight="1" x14ac:dyDescent="0.2">
      <c r="A1310" s="163"/>
      <c r="B1310" s="163"/>
      <c r="C1310" s="163"/>
      <c r="D1310" s="27" t="s">
        <v>3349</v>
      </c>
      <c r="E1310" s="163" t="s">
        <v>3350</v>
      </c>
      <c r="F1310" s="163"/>
      <c r="G1310" s="163"/>
      <c r="H1310" s="163"/>
      <c r="I1310" s="98">
        <v>328.63</v>
      </c>
      <c r="J1310" s="27" t="s">
        <v>15</v>
      </c>
    </row>
    <row r="1311" spans="1:10" ht="20.100000000000001" customHeight="1" x14ac:dyDescent="0.2">
      <c r="A1311" s="163"/>
      <c r="B1311" s="163"/>
      <c r="C1311" s="163"/>
      <c r="D1311" s="27" t="s">
        <v>3351</v>
      </c>
      <c r="E1311" s="163" t="s">
        <v>3352</v>
      </c>
      <c r="F1311" s="163"/>
      <c r="G1311" s="163"/>
      <c r="H1311" s="163"/>
      <c r="I1311" s="98">
        <v>474.32</v>
      </c>
      <c r="J1311" s="27" t="s">
        <v>15</v>
      </c>
    </row>
    <row r="1312" spans="1:10" ht="20.100000000000001" customHeight="1" x14ac:dyDescent="0.2">
      <c r="A1312" s="163"/>
      <c r="B1312" s="163"/>
      <c r="C1312" s="163"/>
      <c r="D1312" s="27" t="s">
        <v>3353</v>
      </c>
      <c r="E1312" s="163" t="s">
        <v>3354</v>
      </c>
      <c r="F1312" s="163"/>
      <c r="G1312" s="163"/>
      <c r="H1312" s="163"/>
      <c r="I1312" s="98">
        <v>262.416</v>
      </c>
      <c r="J1312" s="27" t="s">
        <v>15</v>
      </c>
    </row>
    <row r="1313" spans="1:10" ht="20.100000000000001" customHeight="1" x14ac:dyDescent="0.2">
      <c r="A1313" s="163"/>
      <c r="B1313" s="163"/>
      <c r="C1313" s="163"/>
      <c r="D1313" s="27" t="s">
        <v>3355</v>
      </c>
      <c r="E1313" s="163" t="s">
        <v>3356</v>
      </c>
      <c r="F1313" s="163"/>
      <c r="G1313" s="163"/>
      <c r="H1313" s="163"/>
      <c r="I1313" s="98">
        <v>25.004000000000001</v>
      </c>
      <c r="J1313" s="27" t="s">
        <v>15</v>
      </c>
    </row>
    <row r="1314" spans="1:10" ht="24" customHeight="1" x14ac:dyDescent="0.2">
      <c r="A1314" s="92" t="s">
        <v>1010</v>
      </c>
      <c r="B1314" s="92" t="s">
        <v>13</v>
      </c>
      <c r="C1314" s="92"/>
      <c r="D1314" s="92" t="s">
        <v>1011</v>
      </c>
      <c r="E1314" s="93"/>
      <c r="F1314" s="94">
        <v>1</v>
      </c>
      <c r="G1314" s="94" t="s">
        <v>15</v>
      </c>
      <c r="H1314" s="95">
        <v>1641780.46</v>
      </c>
      <c r="I1314" s="95">
        <v>1641780.46</v>
      </c>
      <c r="J1314" s="96">
        <v>0.13620465702605025</v>
      </c>
    </row>
    <row r="1315" spans="1:10" ht="24" customHeight="1" x14ac:dyDescent="0.2">
      <c r="A1315" s="92" t="s">
        <v>1012</v>
      </c>
      <c r="B1315" s="92" t="s">
        <v>13</v>
      </c>
      <c r="C1315" s="92"/>
      <c r="D1315" s="92" t="s">
        <v>1000</v>
      </c>
      <c r="E1315" s="93"/>
      <c r="F1315" s="94">
        <v>1</v>
      </c>
      <c r="G1315" s="94" t="s">
        <v>15</v>
      </c>
      <c r="H1315" s="95">
        <v>1282450.8500000001</v>
      </c>
      <c r="I1315" s="95">
        <v>1282450.8500000001</v>
      </c>
      <c r="J1315" s="96">
        <v>0.10639411445852913</v>
      </c>
    </row>
    <row r="1316" spans="1:10" ht="51.95" customHeight="1" x14ac:dyDescent="0.2">
      <c r="A1316" s="32" t="s">
        <v>1013</v>
      </c>
      <c r="B1316" s="32" t="s">
        <v>3234</v>
      </c>
      <c r="C1316" s="32" t="s">
        <v>18</v>
      </c>
      <c r="D1316" s="32" t="s">
        <v>3235</v>
      </c>
      <c r="E1316" s="34" t="s">
        <v>20</v>
      </c>
      <c r="F1316" s="33">
        <v>7331.94</v>
      </c>
      <c r="G1316" s="36">
        <v>79.08</v>
      </c>
      <c r="H1316" s="36">
        <v>101.87</v>
      </c>
      <c r="I1316" s="36">
        <v>746904.72</v>
      </c>
      <c r="J1316" s="97">
        <v>6.1964375686830921E-2</v>
      </c>
    </row>
    <row r="1317" spans="1:10" ht="20.100000000000001" customHeight="1" x14ac:dyDescent="0.2">
      <c r="A1317" s="27" t="s">
        <v>2366</v>
      </c>
      <c r="B1317" s="163"/>
      <c r="C1317" s="163"/>
      <c r="D1317" s="27" t="s">
        <v>5</v>
      </c>
      <c r="E1317" s="163" t="s">
        <v>2367</v>
      </c>
      <c r="F1317" s="163"/>
      <c r="G1317" s="163"/>
      <c r="H1317" s="27"/>
      <c r="I1317" s="41" t="s">
        <v>2368</v>
      </c>
      <c r="J1317" s="27"/>
    </row>
    <row r="1318" spans="1:10" ht="20.100000000000001" customHeight="1" x14ac:dyDescent="0.2">
      <c r="A1318" s="163"/>
      <c r="B1318" s="163"/>
      <c r="C1318" s="163"/>
      <c r="D1318" s="27" t="s">
        <v>2858</v>
      </c>
      <c r="E1318" s="163" t="s">
        <v>2859</v>
      </c>
      <c r="F1318" s="163"/>
      <c r="G1318" s="163"/>
      <c r="H1318" s="163"/>
      <c r="I1318" s="98">
        <v>5807.38</v>
      </c>
      <c r="J1318" s="27" t="s">
        <v>15</v>
      </c>
    </row>
    <row r="1319" spans="1:10" ht="20.100000000000001" customHeight="1" x14ac:dyDescent="0.2">
      <c r="A1319" s="163"/>
      <c r="B1319" s="163"/>
      <c r="C1319" s="163"/>
      <c r="D1319" s="27" t="s">
        <v>3357</v>
      </c>
      <c r="E1319" s="163" t="s">
        <v>3358</v>
      </c>
      <c r="F1319" s="163"/>
      <c r="G1319" s="163"/>
      <c r="H1319" s="163"/>
      <c r="I1319" s="98">
        <v>126.77</v>
      </c>
      <c r="J1319" s="27" t="s">
        <v>15</v>
      </c>
    </row>
    <row r="1320" spans="1:10" ht="20.100000000000001" customHeight="1" x14ac:dyDescent="0.2">
      <c r="A1320" s="163"/>
      <c r="B1320" s="163"/>
      <c r="C1320" s="163"/>
      <c r="D1320" s="27" t="s">
        <v>3316</v>
      </c>
      <c r="E1320" s="163" t="s">
        <v>3359</v>
      </c>
      <c r="F1320" s="163"/>
      <c r="G1320" s="163"/>
      <c r="H1320" s="163"/>
      <c r="I1320" s="98">
        <v>230.87</v>
      </c>
      <c r="J1320" s="27" t="s">
        <v>15</v>
      </c>
    </row>
    <row r="1321" spans="1:10" ht="20.100000000000001" customHeight="1" x14ac:dyDescent="0.2">
      <c r="A1321" s="163"/>
      <c r="B1321" s="163"/>
      <c r="C1321" s="163"/>
      <c r="D1321" s="27" t="s">
        <v>3360</v>
      </c>
      <c r="E1321" s="163" t="s">
        <v>3361</v>
      </c>
      <c r="F1321" s="163"/>
      <c r="G1321" s="163"/>
      <c r="H1321" s="163"/>
      <c r="I1321" s="98">
        <v>142.78</v>
      </c>
      <c r="J1321" s="27" t="s">
        <v>15</v>
      </c>
    </row>
    <row r="1322" spans="1:10" ht="20.100000000000001" customHeight="1" x14ac:dyDescent="0.2">
      <c r="A1322" s="163"/>
      <c r="B1322" s="163"/>
      <c r="C1322" s="163"/>
      <c r="D1322" s="27" t="s">
        <v>3362</v>
      </c>
      <c r="E1322" s="163" t="s">
        <v>3358</v>
      </c>
      <c r="F1322" s="163"/>
      <c r="G1322" s="163"/>
      <c r="H1322" s="163"/>
      <c r="I1322" s="98">
        <v>126.77</v>
      </c>
      <c r="J1322" s="27" t="s">
        <v>15</v>
      </c>
    </row>
    <row r="1323" spans="1:10" ht="20.100000000000001" customHeight="1" x14ac:dyDescent="0.2">
      <c r="A1323" s="163"/>
      <c r="B1323" s="163"/>
      <c r="C1323" s="163"/>
      <c r="D1323" s="27" t="s">
        <v>3363</v>
      </c>
      <c r="E1323" s="163" t="s">
        <v>3364</v>
      </c>
      <c r="F1323" s="163"/>
      <c r="G1323" s="163"/>
      <c r="H1323" s="163"/>
      <c r="I1323" s="98">
        <v>235.77</v>
      </c>
      <c r="J1323" s="27" t="s">
        <v>15</v>
      </c>
    </row>
    <row r="1324" spans="1:10" ht="20.100000000000001" customHeight="1" x14ac:dyDescent="0.2">
      <c r="A1324" s="163"/>
      <c r="B1324" s="163"/>
      <c r="C1324" s="163"/>
      <c r="D1324" s="27" t="s">
        <v>3365</v>
      </c>
      <c r="E1324" s="163" t="s">
        <v>3366</v>
      </c>
      <c r="F1324" s="163"/>
      <c r="G1324" s="163"/>
      <c r="H1324" s="163"/>
      <c r="I1324" s="98">
        <v>52.74</v>
      </c>
      <c r="J1324" s="27" t="s">
        <v>15</v>
      </c>
    </row>
    <row r="1325" spans="1:10" ht="20.100000000000001" customHeight="1" x14ac:dyDescent="0.2">
      <c r="A1325" s="163"/>
      <c r="B1325" s="163"/>
      <c r="C1325" s="163"/>
      <c r="D1325" s="27" t="s">
        <v>3367</v>
      </c>
      <c r="E1325" s="163" t="s">
        <v>3368</v>
      </c>
      <c r="F1325" s="163"/>
      <c r="G1325" s="163"/>
      <c r="H1325" s="163"/>
      <c r="I1325" s="98">
        <v>151.78</v>
      </c>
      <c r="J1325" s="27" t="s">
        <v>15</v>
      </c>
    </row>
    <row r="1326" spans="1:10" ht="20.100000000000001" customHeight="1" x14ac:dyDescent="0.2">
      <c r="A1326" s="163"/>
      <c r="B1326" s="163"/>
      <c r="C1326" s="163"/>
      <c r="D1326" s="27" t="s">
        <v>3369</v>
      </c>
      <c r="E1326" s="163" t="s">
        <v>3370</v>
      </c>
      <c r="F1326" s="163"/>
      <c r="G1326" s="163"/>
      <c r="H1326" s="163"/>
      <c r="I1326" s="98">
        <v>457.08</v>
      </c>
      <c r="J1326" s="27" t="s">
        <v>15</v>
      </c>
    </row>
    <row r="1327" spans="1:10" ht="39" customHeight="1" x14ac:dyDescent="0.2">
      <c r="A1327" s="32" t="s">
        <v>1014</v>
      </c>
      <c r="B1327" s="32" t="s">
        <v>1015</v>
      </c>
      <c r="C1327" s="32" t="s">
        <v>18</v>
      </c>
      <c r="D1327" s="32" t="s">
        <v>1016</v>
      </c>
      <c r="E1327" s="34" t="s">
        <v>20</v>
      </c>
      <c r="F1327" s="33">
        <v>224.04</v>
      </c>
      <c r="G1327" s="36">
        <v>97.73</v>
      </c>
      <c r="H1327" s="36">
        <v>125.89</v>
      </c>
      <c r="I1327" s="36">
        <v>28204.39</v>
      </c>
      <c r="J1327" s="97">
        <v>2.3398800023353679E-3</v>
      </c>
    </row>
    <row r="1328" spans="1:10" ht="20.100000000000001" customHeight="1" x14ac:dyDescent="0.2">
      <c r="A1328" s="27" t="s">
        <v>2366</v>
      </c>
      <c r="B1328" s="163"/>
      <c r="C1328" s="163"/>
      <c r="D1328" s="27" t="s">
        <v>5</v>
      </c>
      <c r="E1328" s="163" t="s">
        <v>2367</v>
      </c>
      <c r="F1328" s="163"/>
      <c r="G1328" s="163"/>
      <c r="H1328" s="27"/>
      <c r="I1328" s="41" t="s">
        <v>2368</v>
      </c>
      <c r="J1328" s="27"/>
    </row>
    <row r="1329" spans="1:10" ht="20.100000000000001" customHeight="1" x14ac:dyDescent="0.2">
      <c r="A1329" s="163"/>
      <c r="B1329" s="163"/>
      <c r="C1329" s="163"/>
      <c r="D1329" s="27" t="s">
        <v>2860</v>
      </c>
      <c r="E1329" s="163" t="s">
        <v>2861</v>
      </c>
      <c r="F1329" s="163"/>
      <c r="G1329" s="163"/>
      <c r="H1329" s="163"/>
      <c r="I1329" s="98">
        <v>79</v>
      </c>
      <c r="J1329" s="27" t="s">
        <v>15</v>
      </c>
    </row>
    <row r="1330" spans="1:10" ht="20.100000000000001" customHeight="1" x14ac:dyDescent="0.2">
      <c r="A1330" s="163"/>
      <c r="B1330" s="163"/>
      <c r="C1330" s="163"/>
      <c r="D1330" s="27" t="s">
        <v>2862</v>
      </c>
      <c r="E1330" s="163" t="s">
        <v>2863</v>
      </c>
      <c r="F1330" s="163"/>
      <c r="G1330" s="163"/>
      <c r="H1330" s="163"/>
      <c r="I1330" s="98">
        <v>145.04</v>
      </c>
      <c r="J1330" s="27" t="s">
        <v>15</v>
      </c>
    </row>
    <row r="1331" spans="1:10" ht="39" customHeight="1" x14ac:dyDescent="0.2">
      <c r="A1331" s="32" t="s">
        <v>1017</v>
      </c>
      <c r="B1331" s="32" t="s">
        <v>1018</v>
      </c>
      <c r="C1331" s="32" t="s">
        <v>18</v>
      </c>
      <c r="D1331" s="32" t="s">
        <v>1019</v>
      </c>
      <c r="E1331" s="34" t="s">
        <v>20</v>
      </c>
      <c r="F1331" s="33">
        <v>471.55</v>
      </c>
      <c r="G1331" s="36">
        <v>82.3</v>
      </c>
      <c r="H1331" s="36">
        <v>106.01</v>
      </c>
      <c r="I1331" s="36">
        <v>49989.01</v>
      </c>
      <c r="J1331" s="97">
        <v>4.1471659140843936E-3</v>
      </c>
    </row>
    <row r="1332" spans="1:10" ht="20.100000000000001" customHeight="1" x14ac:dyDescent="0.2">
      <c r="A1332" s="27" t="s">
        <v>2366</v>
      </c>
      <c r="B1332" s="163"/>
      <c r="C1332" s="163"/>
      <c r="D1332" s="27" t="s">
        <v>5</v>
      </c>
      <c r="E1332" s="163" t="s">
        <v>2367</v>
      </c>
      <c r="F1332" s="163"/>
      <c r="G1332" s="163"/>
      <c r="H1332" s="27"/>
      <c r="I1332" s="41" t="s">
        <v>2368</v>
      </c>
      <c r="J1332" s="27"/>
    </row>
    <row r="1333" spans="1:10" ht="20.100000000000001" customHeight="1" x14ac:dyDescent="0.2">
      <c r="A1333" s="163"/>
      <c r="B1333" s="163"/>
      <c r="C1333" s="163"/>
      <c r="D1333" s="27" t="s">
        <v>2864</v>
      </c>
      <c r="E1333" s="163" t="s">
        <v>2865</v>
      </c>
      <c r="F1333" s="163"/>
      <c r="G1333" s="163"/>
      <c r="H1333" s="163"/>
      <c r="I1333" s="98">
        <v>471.55</v>
      </c>
      <c r="J1333" s="27" t="s">
        <v>15</v>
      </c>
    </row>
    <row r="1334" spans="1:10" ht="26.1" customHeight="1" x14ac:dyDescent="0.2">
      <c r="A1334" s="32" t="s">
        <v>1020</v>
      </c>
      <c r="B1334" s="32" t="s">
        <v>223</v>
      </c>
      <c r="C1334" s="32" t="s">
        <v>18</v>
      </c>
      <c r="D1334" s="32" t="s">
        <v>224</v>
      </c>
      <c r="E1334" s="34" t="s">
        <v>20</v>
      </c>
      <c r="F1334" s="33">
        <v>5807.38</v>
      </c>
      <c r="G1334" s="36">
        <v>51.64</v>
      </c>
      <c r="H1334" s="36">
        <v>66.52</v>
      </c>
      <c r="I1334" s="36">
        <v>386306.91</v>
      </c>
      <c r="J1334" s="97">
        <v>3.2048621277502146E-2</v>
      </c>
    </row>
    <row r="1335" spans="1:10" ht="20.100000000000001" customHeight="1" x14ac:dyDescent="0.2">
      <c r="A1335" s="27" t="s">
        <v>2366</v>
      </c>
      <c r="B1335" s="163"/>
      <c r="C1335" s="163"/>
      <c r="D1335" s="27" t="s">
        <v>5</v>
      </c>
      <c r="E1335" s="163" t="s">
        <v>2367</v>
      </c>
      <c r="F1335" s="163"/>
      <c r="G1335" s="163"/>
      <c r="H1335" s="27"/>
      <c r="I1335" s="41" t="s">
        <v>2368</v>
      </c>
      <c r="J1335" s="27"/>
    </row>
    <row r="1336" spans="1:10" ht="20.100000000000001" customHeight="1" x14ac:dyDescent="0.2">
      <c r="A1336" s="163"/>
      <c r="B1336" s="163"/>
      <c r="C1336" s="163"/>
      <c r="D1336" s="27" t="s">
        <v>2858</v>
      </c>
      <c r="E1336" s="163" t="s">
        <v>2866</v>
      </c>
      <c r="F1336" s="163"/>
      <c r="G1336" s="163"/>
      <c r="H1336" s="163"/>
      <c r="I1336" s="98">
        <v>5807.38</v>
      </c>
      <c r="J1336" s="27" t="s">
        <v>15</v>
      </c>
    </row>
    <row r="1337" spans="1:10" ht="26.1" customHeight="1" x14ac:dyDescent="0.2">
      <c r="A1337" s="32" t="s">
        <v>1021</v>
      </c>
      <c r="B1337" s="32" t="s">
        <v>3253</v>
      </c>
      <c r="C1337" s="32" t="s">
        <v>18</v>
      </c>
      <c r="D1337" s="32" t="s">
        <v>3254</v>
      </c>
      <c r="E1337" s="34" t="s">
        <v>20</v>
      </c>
      <c r="F1337" s="33">
        <v>1397.79</v>
      </c>
      <c r="G1337" s="36">
        <v>23.16</v>
      </c>
      <c r="H1337" s="36">
        <v>29.83</v>
      </c>
      <c r="I1337" s="36">
        <v>41696.07</v>
      </c>
      <c r="J1337" s="97">
        <v>3.459170730832174E-3</v>
      </c>
    </row>
    <row r="1338" spans="1:10" ht="20.100000000000001" customHeight="1" x14ac:dyDescent="0.2">
      <c r="A1338" s="27" t="s">
        <v>2366</v>
      </c>
      <c r="B1338" s="163"/>
      <c r="C1338" s="163"/>
      <c r="D1338" s="27" t="s">
        <v>5</v>
      </c>
      <c r="E1338" s="163" t="s">
        <v>2367</v>
      </c>
      <c r="F1338" s="163"/>
      <c r="G1338" s="163"/>
      <c r="H1338" s="27"/>
      <c r="I1338" s="41" t="s">
        <v>2368</v>
      </c>
      <c r="J1338" s="27"/>
    </row>
    <row r="1339" spans="1:10" ht="20.100000000000001" customHeight="1" x14ac:dyDescent="0.2">
      <c r="A1339" s="163"/>
      <c r="B1339" s="163"/>
      <c r="C1339" s="163"/>
      <c r="D1339" s="27" t="s">
        <v>2666</v>
      </c>
      <c r="E1339" s="163" t="s">
        <v>3371</v>
      </c>
      <c r="F1339" s="163"/>
      <c r="G1339" s="163"/>
      <c r="H1339" s="163"/>
      <c r="I1339" s="98">
        <v>142.78</v>
      </c>
      <c r="J1339" s="27" t="s">
        <v>15</v>
      </c>
    </row>
    <row r="1340" spans="1:10" ht="20.100000000000001" customHeight="1" x14ac:dyDescent="0.2">
      <c r="A1340" s="163"/>
      <c r="B1340" s="163"/>
      <c r="C1340" s="163"/>
      <c r="D1340" s="27" t="s">
        <v>2677</v>
      </c>
      <c r="E1340" s="163" t="s">
        <v>3372</v>
      </c>
      <c r="F1340" s="163"/>
      <c r="G1340" s="163"/>
      <c r="H1340" s="163"/>
      <c r="I1340" s="98">
        <v>230.87</v>
      </c>
      <c r="J1340" s="27" t="s">
        <v>15</v>
      </c>
    </row>
    <row r="1341" spans="1:10" ht="20.100000000000001" customHeight="1" x14ac:dyDescent="0.2">
      <c r="A1341" s="163"/>
      <c r="B1341" s="163"/>
      <c r="C1341" s="163"/>
      <c r="D1341" s="27" t="s">
        <v>2670</v>
      </c>
      <c r="E1341" s="163" t="s">
        <v>3373</v>
      </c>
      <c r="F1341" s="163"/>
      <c r="G1341" s="163"/>
      <c r="H1341" s="163"/>
      <c r="I1341" s="98">
        <v>151.78</v>
      </c>
      <c r="J1341" s="27" t="s">
        <v>15</v>
      </c>
    </row>
    <row r="1342" spans="1:10" ht="20.100000000000001" customHeight="1" x14ac:dyDescent="0.2">
      <c r="A1342" s="163"/>
      <c r="B1342" s="163"/>
      <c r="C1342" s="163"/>
      <c r="D1342" s="27" t="s">
        <v>2672</v>
      </c>
      <c r="E1342" s="163" t="s">
        <v>3374</v>
      </c>
      <c r="F1342" s="163"/>
      <c r="G1342" s="163"/>
      <c r="H1342" s="163"/>
      <c r="I1342" s="98">
        <v>457.08</v>
      </c>
      <c r="J1342" s="27" t="s">
        <v>15</v>
      </c>
    </row>
    <row r="1343" spans="1:10" ht="20.100000000000001" customHeight="1" x14ac:dyDescent="0.2">
      <c r="A1343" s="163"/>
      <c r="B1343" s="163"/>
      <c r="C1343" s="163"/>
      <c r="D1343" s="27" t="s">
        <v>3375</v>
      </c>
      <c r="E1343" s="163" t="s">
        <v>3376</v>
      </c>
      <c r="F1343" s="163"/>
      <c r="G1343" s="163"/>
      <c r="H1343" s="163"/>
      <c r="I1343" s="98">
        <v>126.77</v>
      </c>
      <c r="J1343" s="27" t="s">
        <v>15</v>
      </c>
    </row>
    <row r="1344" spans="1:10" ht="20.100000000000001" customHeight="1" x14ac:dyDescent="0.2">
      <c r="A1344" s="163"/>
      <c r="B1344" s="163"/>
      <c r="C1344" s="163"/>
      <c r="D1344" s="27" t="s">
        <v>3377</v>
      </c>
      <c r="E1344" s="163" t="s">
        <v>3378</v>
      </c>
      <c r="F1344" s="163"/>
      <c r="G1344" s="163"/>
      <c r="H1344" s="163"/>
      <c r="I1344" s="98">
        <v>235.77</v>
      </c>
      <c r="J1344" s="27" t="s">
        <v>15</v>
      </c>
    </row>
    <row r="1345" spans="1:10" ht="20.100000000000001" customHeight="1" x14ac:dyDescent="0.2">
      <c r="A1345" s="163"/>
      <c r="B1345" s="163"/>
      <c r="C1345" s="163"/>
      <c r="D1345" s="27" t="s">
        <v>3379</v>
      </c>
      <c r="E1345" s="163" t="s">
        <v>3380</v>
      </c>
      <c r="F1345" s="163"/>
      <c r="G1345" s="163"/>
      <c r="H1345" s="163"/>
      <c r="I1345" s="98">
        <v>52.74</v>
      </c>
      <c r="J1345" s="27" t="s">
        <v>15</v>
      </c>
    </row>
    <row r="1346" spans="1:10" ht="24" customHeight="1" x14ac:dyDescent="0.2">
      <c r="A1346" s="32" t="s">
        <v>1022</v>
      </c>
      <c r="B1346" s="32" t="s">
        <v>1023</v>
      </c>
      <c r="C1346" s="32" t="s">
        <v>23</v>
      </c>
      <c r="D1346" s="32" t="s">
        <v>3255</v>
      </c>
      <c r="E1346" s="34" t="s">
        <v>1024</v>
      </c>
      <c r="F1346" s="33">
        <v>618.01</v>
      </c>
      <c r="G1346" s="36">
        <v>36.869999999999997</v>
      </c>
      <c r="H1346" s="36">
        <v>47.49</v>
      </c>
      <c r="I1346" s="36">
        <v>29349.75</v>
      </c>
      <c r="J1346" s="97">
        <v>2.4349008469441266E-3</v>
      </c>
    </row>
    <row r="1347" spans="1:10" ht="20.100000000000001" customHeight="1" x14ac:dyDescent="0.2">
      <c r="A1347" s="27" t="s">
        <v>2366</v>
      </c>
      <c r="B1347" s="163"/>
      <c r="C1347" s="163"/>
      <c r="D1347" s="27" t="s">
        <v>5</v>
      </c>
      <c r="E1347" s="163" t="s">
        <v>2367</v>
      </c>
      <c r="F1347" s="163"/>
      <c r="G1347" s="163"/>
      <c r="H1347" s="27"/>
      <c r="I1347" s="41" t="s">
        <v>2368</v>
      </c>
      <c r="J1347" s="27"/>
    </row>
    <row r="1348" spans="1:10" ht="20.100000000000001" customHeight="1" x14ac:dyDescent="0.2">
      <c r="A1348" s="163"/>
      <c r="B1348" s="163"/>
      <c r="C1348" s="163"/>
      <c r="D1348" s="27" t="s">
        <v>2728</v>
      </c>
      <c r="E1348" s="163" t="s">
        <v>2729</v>
      </c>
      <c r="F1348" s="163"/>
      <c r="G1348" s="163"/>
      <c r="H1348" s="163"/>
      <c r="I1348" s="98">
        <v>618.01959999999997</v>
      </c>
      <c r="J1348" s="27" t="s">
        <v>15</v>
      </c>
    </row>
    <row r="1349" spans="1:10" ht="24" customHeight="1" x14ac:dyDescent="0.2">
      <c r="A1349" s="92" t="s">
        <v>1025</v>
      </c>
      <c r="B1349" s="92" t="s">
        <v>13</v>
      </c>
      <c r="C1349" s="92"/>
      <c r="D1349" s="92" t="s">
        <v>3256</v>
      </c>
      <c r="E1349" s="93"/>
      <c r="F1349" s="94">
        <v>1</v>
      </c>
      <c r="G1349" s="94" t="s">
        <v>15</v>
      </c>
      <c r="H1349" s="95">
        <v>359329.61</v>
      </c>
      <c r="I1349" s="95">
        <v>359329.61</v>
      </c>
      <c r="J1349" s="96">
        <v>2.9810542567521112E-2</v>
      </c>
    </row>
    <row r="1350" spans="1:10" ht="39" customHeight="1" x14ac:dyDescent="0.2">
      <c r="A1350" s="32" t="s">
        <v>1026</v>
      </c>
      <c r="B1350" s="32" t="s">
        <v>1027</v>
      </c>
      <c r="C1350" s="32" t="s">
        <v>18</v>
      </c>
      <c r="D1350" s="32" t="s">
        <v>1028</v>
      </c>
      <c r="E1350" s="34" t="s">
        <v>20</v>
      </c>
      <c r="F1350" s="33">
        <v>22.16</v>
      </c>
      <c r="G1350" s="36">
        <v>64.63</v>
      </c>
      <c r="H1350" s="36">
        <v>83.25</v>
      </c>
      <c r="I1350" s="36">
        <v>1844.82</v>
      </c>
      <c r="J1350" s="97">
        <v>1.5304913263177586E-4</v>
      </c>
    </row>
    <row r="1351" spans="1:10" ht="20.100000000000001" customHeight="1" x14ac:dyDescent="0.2">
      <c r="A1351" s="27" t="s">
        <v>2366</v>
      </c>
      <c r="B1351" s="163"/>
      <c r="C1351" s="163"/>
      <c r="D1351" s="27" t="s">
        <v>5</v>
      </c>
      <c r="E1351" s="163" t="s">
        <v>2367</v>
      </c>
      <c r="F1351" s="163"/>
      <c r="G1351" s="163"/>
      <c r="H1351" s="27"/>
      <c r="I1351" s="41" t="s">
        <v>2368</v>
      </c>
      <c r="J1351" s="27"/>
    </row>
    <row r="1352" spans="1:10" ht="20.100000000000001" customHeight="1" x14ac:dyDescent="0.2">
      <c r="A1352" s="163"/>
      <c r="B1352" s="163"/>
      <c r="C1352" s="163"/>
      <c r="D1352" s="27" t="s">
        <v>2746</v>
      </c>
      <c r="E1352" s="163" t="s">
        <v>3381</v>
      </c>
      <c r="F1352" s="163"/>
      <c r="G1352" s="163"/>
      <c r="H1352" s="163"/>
      <c r="I1352" s="98">
        <v>22.16</v>
      </c>
      <c r="J1352" s="27" t="s">
        <v>15</v>
      </c>
    </row>
    <row r="1353" spans="1:10" ht="26.1" customHeight="1" x14ac:dyDescent="0.2">
      <c r="A1353" s="32" t="s">
        <v>1029</v>
      </c>
      <c r="B1353" s="32" t="s">
        <v>1009</v>
      </c>
      <c r="C1353" s="32" t="s">
        <v>23</v>
      </c>
      <c r="D1353" s="32" t="s">
        <v>3252</v>
      </c>
      <c r="E1353" s="34" t="s">
        <v>20</v>
      </c>
      <c r="F1353" s="33">
        <v>1397.79</v>
      </c>
      <c r="G1353" s="36">
        <v>198.54</v>
      </c>
      <c r="H1353" s="36">
        <v>255.75</v>
      </c>
      <c r="I1353" s="36">
        <v>357484.79</v>
      </c>
      <c r="J1353" s="97">
        <v>2.9657493434889336E-2</v>
      </c>
    </row>
    <row r="1354" spans="1:10" ht="20.100000000000001" customHeight="1" x14ac:dyDescent="0.2">
      <c r="A1354" s="27" t="s">
        <v>2366</v>
      </c>
      <c r="B1354" s="163"/>
      <c r="C1354" s="163"/>
      <c r="D1354" s="27" t="s">
        <v>5</v>
      </c>
      <c r="E1354" s="163" t="s">
        <v>2367</v>
      </c>
      <c r="F1354" s="163"/>
      <c r="G1354" s="163"/>
      <c r="H1354" s="27"/>
      <c r="I1354" s="41" t="s">
        <v>2368</v>
      </c>
      <c r="J1354" s="27"/>
    </row>
    <row r="1355" spans="1:10" ht="20.100000000000001" customHeight="1" x14ac:dyDescent="0.2">
      <c r="A1355" s="163"/>
      <c r="B1355" s="163"/>
      <c r="C1355" s="163"/>
      <c r="D1355" s="27" t="s">
        <v>2672</v>
      </c>
      <c r="E1355" s="163" t="s">
        <v>3374</v>
      </c>
      <c r="F1355" s="163"/>
      <c r="G1355" s="163"/>
      <c r="H1355" s="163"/>
      <c r="I1355" s="98">
        <v>457.08</v>
      </c>
      <c r="J1355" s="27" t="s">
        <v>15</v>
      </c>
    </row>
    <row r="1356" spans="1:10" ht="20.100000000000001" customHeight="1" x14ac:dyDescent="0.2">
      <c r="A1356" s="163"/>
      <c r="B1356" s="163"/>
      <c r="C1356" s="163"/>
      <c r="D1356" s="27" t="s">
        <v>2867</v>
      </c>
      <c r="E1356" s="163" t="s">
        <v>3373</v>
      </c>
      <c r="F1356" s="163"/>
      <c r="G1356" s="163"/>
      <c r="H1356" s="163"/>
      <c r="I1356" s="98">
        <v>151.78</v>
      </c>
      <c r="J1356" s="27" t="s">
        <v>15</v>
      </c>
    </row>
    <row r="1357" spans="1:10" ht="20.100000000000001" customHeight="1" x14ac:dyDescent="0.2">
      <c r="A1357" s="163"/>
      <c r="B1357" s="163"/>
      <c r="C1357" s="163"/>
      <c r="D1357" s="27" t="s">
        <v>2868</v>
      </c>
      <c r="E1357" s="163" t="s">
        <v>3378</v>
      </c>
      <c r="F1357" s="163"/>
      <c r="G1357" s="163"/>
      <c r="H1357" s="163"/>
      <c r="I1357" s="98">
        <v>235.77</v>
      </c>
      <c r="J1357" s="27" t="s">
        <v>15</v>
      </c>
    </row>
    <row r="1358" spans="1:10" ht="20.100000000000001" customHeight="1" x14ac:dyDescent="0.2">
      <c r="A1358" s="163"/>
      <c r="B1358" s="163"/>
      <c r="C1358" s="163"/>
      <c r="D1358" s="27" t="s">
        <v>2869</v>
      </c>
      <c r="E1358" s="163" t="s">
        <v>3376</v>
      </c>
      <c r="F1358" s="163"/>
      <c r="G1358" s="163"/>
      <c r="H1358" s="163"/>
      <c r="I1358" s="98">
        <v>126.77</v>
      </c>
      <c r="J1358" s="27" t="s">
        <v>15</v>
      </c>
    </row>
    <row r="1359" spans="1:10" ht="20.100000000000001" customHeight="1" x14ac:dyDescent="0.2">
      <c r="A1359" s="163"/>
      <c r="B1359" s="163"/>
      <c r="C1359" s="163"/>
      <c r="D1359" s="27" t="s">
        <v>2870</v>
      </c>
      <c r="E1359" s="163" t="s">
        <v>3382</v>
      </c>
      <c r="F1359" s="163"/>
      <c r="G1359" s="163"/>
      <c r="H1359" s="163"/>
      <c r="I1359" s="98">
        <v>71.39</v>
      </c>
      <c r="J1359" s="27" t="s">
        <v>15</v>
      </c>
    </row>
    <row r="1360" spans="1:10" ht="20.100000000000001" customHeight="1" x14ac:dyDescent="0.2">
      <c r="A1360" s="163"/>
      <c r="B1360" s="163"/>
      <c r="C1360" s="163"/>
      <c r="D1360" s="27" t="s">
        <v>2872</v>
      </c>
      <c r="E1360" s="163" t="s">
        <v>3372</v>
      </c>
      <c r="F1360" s="163"/>
      <c r="G1360" s="163"/>
      <c r="H1360" s="163"/>
      <c r="I1360" s="98">
        <v>230.87</v>
      </c>
      <c r="J1360" s="27" t="s">
        <v>15</v>
      </c>
    </row>
    <row r="1361" spans="1:10" ht="20.100000000000001" customHeight="1" x14ac:dyDescent="0.2">
      <c r="A1361" s="163"/>
      <c r="B1361" s="163"/>
      <c r="C1361" s="163"/>
      <c r="D1361" s="27" t="s">
        <v>2827</v>
      </c>
      <c r="E1361" s="163" t="s">
        <v>3382</v>
      </c>
      <c r="F1361" s="163"/>
      <c r="G1361" s="163"/>
      <c r="H1361" s="163"/>
      <c r="I1361" s="98">
        <v>71.39</v>
      </c>
      <c r="J1361" s="27" t="s">
        <v>15</v>
      </c>
    </row>
    <row r="1362" spans="1:10" ht="20.100000000000001" customHeight="1" x14ac:dyDescent="0.2">
      <c r="A1362" s="163"/>
      <c r="B1362" s="163"/>
      <c r="C1362" s="163"/>
      <c r="D1362" s="27" t="s">
        <v>3365</v>
      </c>
      <c r="E1362" s="163" t="s">
        <v>3380</v>
      </c>
      <c r="F1362" s="163"/>
      <c r="G1362" s="163"/>
      <c r="H1362" s="163"/>
      <c r="I1362" s="98">
        <v>52.74</v>
      </c>
      <c r="J1362" s="27" t="s">
        <v>15</v>
      </c>
    </row>
    <row r="1363" spans="1:10" ht="24" customHeight="1" x14ac:dyDescent="0.2">
      <c r="A1363" s="92" t="s">
        <v>1030</v>
      </c>
      <c r="B1363" s="92" t="s">
        <v>13</v>
      </c>
      <c r="C1363" s="92"/>
      <c r="D1363" s="92" t="s">
        <v>1031</v>
      </c>
      <c r="E1363" s="93"/>
      <c r="F1363" s="94">
        <v>1</v>
      </c>
      <c r="G1363" s="94" t="s">
        <v>15</v>
      </c>
      <c r="H1363" s="95">
        <v>83387.7</v>
      </c>
      <c r="I1363" s="95">
        <v>83387.7</v>
      </c>
      <c r="J1363" s="96">
        <v>6.9179731123680021E-3</v>
      </c>
    </row>
    <row r="1364" spans="1:10" ht="24" customHeight="1" x14ac:dyDescent="0.2">
      <c r="A1364" s="92" t="s">
        <v>1032</v>
      </c>
      <c r="B1364" s="92" t="s">
        <v>13</v>
      </c>
      <c r="C1364" s="92"/>
      <c r="D1364" s="92" t="s">
        <v>1033</v>
      </c>
      <c r="E1364" s="93"/>
      <c r="F1364" s="94">
        <v>1</v>
      </c>
      <c r="G1364" s="94" t="s">
        <v>15</v>
      </c>
      <c r="H1364" s="95">
        <v>83387.7</v>
      </c>
      <c r="I1364" s="95">
        <v>83387.7</v>
      </c>
      <c r="J1364" s="96">
        <v>6.9179731123680021E-3</v>
      </c>
    </row>
    <row r="1365" spans="1:10" ht="26.1" customHeight="1" x14ac:dyDescent="0.2">
      <c r="A1365" s="32" t="s">
        <v>1034</v>
      </c>
      <c r="B1365" s="32" t="s">
        <v>1035</v>
      </c>
      <c r="C1365" s="32" t="s">
        <v>18</v>
      </c>
      <c r="D1365" s="32" t="s">
        <v>1036</v>
      </c>
      <c r="E1365" s="34" t="s">
        <v>20</v>
      </c>
      <c r="F1365" s="33">
        <v>1516.14</v>
      </c>
      <c r="G1365" s="36">
        <v>42.7</v>
      </c>
      <c r="H1365" s="36">
        <v>55</v>
      </c>
      <c r="I1365" s="36">
        <v>83387.7</v>
      </c>
      <c r="J1365" s="97">
        <v>6.9179731123680021E-3</v>
      </c>
    </row>
    <row r="1366" spans="1:10" ht="20.100000000000001" customHeight="1" x14ac:dyDescent="0.2">
      <c r="A1366" s="27" t="s">
        <v>2366</v>
      </c>
      <c r="B1366" s="163"/>
      <c r="C1366" s="163"/>
      <c r="D1366" s="27" t="s">
        <v>5</v>
      </c>
      <c r="E1366" s="163" t="s">
        <v>2367</v>
      </c>
      <c r="F1366" s="163"/>
      <c r="G1366" s="163"/>
      <c r="H1366" s="27"/>
      <c r="I1366" s="41" t="s">
        <v>2368</v>
      </c>
      <c r="J1366" s="27"/>
    </row>
    <row r="1367" spans="1:10" ht="20.100000000000001" customHeight="1" x14ac:dyDescent="0.2">
      <c r="A1367" s="163"/>
      <c r="B1367" s="163"/>
      <c r="C1367" s="163"/>
      <c r="D1367" s="27" t="s">
        <v>2672</v>
      </c>
      <c r="E1367" s="163" t="s">
        <v>2755</v>
      </c>
      <c r="F1367" s="163"/>
      <c r="G1367" s="163"/>
      <c r="H1367" s="163"/>
      <c r="I1367" s="98">
        <v>609.79999999999995</v>
      </c>
      <c r="J1367" s="27" t="s">
        <v>15</v>
      </c>
    </row>
    <row r="1368" spans="1:10" ht="20.100000000000001" customHeight="1" x14ac:dyDescent="0.2">
      <c r="A1368" s="163"/>
      <c r="B1368" s="163"/>
      <c r="C1368" s="163"/>
      <c r="D1368" s="27" t="s">
        <v>2670</v>
      </c>
      <c r="E1368" s="163" t="s">
        <v>2754</v>
      </c>
      <c r="F1368" s="163"/>
      <c r="G1368" s="163"/>
      <c r="H1368" s="163"/>
      <c r="I1368" s="98">
        <v>162.09</v>
      </c>
      <c r="J1368" s="27" t="s">
        <v>15</v>
      </c>
    </row>
    <row r="1369" spans="1:10" ht="20.100000000000001" customHeight="1" x14ac:dyDescent="0.2">
      <c r="A1369" s="163"/>
      <c r="B1369" s="163"/>
      <c r="C1369" s="163"/>
      <c r="D1369" s="27" t="s">
        <v>2873</v>
      </c>
      <c r="E1369" s="163" t="s">
        <v>2749</v>
      </c>
      <c r="F1369" s="163"/>
      <c r="G1369" s="163"/>
      <c r="H1369" s="163"/>
      <c r="I1369" s="98">
        <v>53.33</v>
      </c>
      <c r="J1369" s="27" t="s">
        <v>15</v>
      </c>
    </row>
    <row r="1370" spans="1:10" ht="20.100000000000001" customHeight="1" x14ac:dyDescent="0.2">
      <c r="A1370" s="163"/>
      <c r="B1370" s="163"/>
      <c r="C1370" s="163"/>
      <c r="D1370" s="27" t="s">
        <v>2874</v>
      </c>
      <c r="E1370" s="163" t="s">
        <v>2751</v>
      </c>
      <c r="F1370" s="163"/>
      <c r="G1370" s="163"/>
      <c r="H1370" s="163"/>
      <c r="I1370" s="98">
        <v>221.19</v>
      </c>
      <c r="J1370" s="27" t="s">
        <v>15</v>
      </c>
    </row>
    <row r="1371" spans="1:10" ht="20.100000000000001" customHeight="1" x14ac:dyDescent="0.2">
      <c r="A1371" s="163"/>
      <c r="B1371" s="163"/>
      <c r="C1371" s="163"/>
      <c r="D1371" s="27" t="s">
        <v>2875</v>
      </c>
      <c r="E1371" s="163" t="s">
        <v>2876</v>
      </c>
      <c r="F1371" s="163"/>
      <c r="G1371" s="163"/>
      <c r="H1371" s="163"/>
      <c r="I1371" s="98">
        <v>24.13</v>
      </c>
      <c r="J1371" s="27" t="s">
        <v>15</v>
      </c>
    </row>
    <row r="1372" spans="1:10" ht="20.100000000000001" customHeight="1" x14ac:dyDescent="0.2">
      <c r="A1372" s="163"/>
      <c r="B1372" s="163"/>
      <c r="C1372" s="163"/>
      <c r="D1372" s="27" t="s">
        <v>2877</v>
      </c>
      <c r="E1372" s="163" t="s">
        <v>2878</v>
      </c>
      <c r="F1372" s="163"/>
      <c r="G1372" s="163"/>
      <c r="H1372" s="163"/>
      <c r="I1372" s="98">
        <v>57.62</v>
      </c>
      <c r="J1372" s="27" t="s">
        <v>15</v>
      </c>
    </row>
    <row r="1373" spans="1:10" ht="20.100000000000001" customHeight="1" x14ac:dyDescent="0.2">
      <c r="A1373" s="163"/>
      <c r="B1373" s="163"/>
      <c r="C1373" s="163"/>
      <c r="D1373" s="27" t="s">
        <v>2879</v>
      </c>
      <c r="E1373" s="163" t="s">
        <v>2871</v>
      </c>
      <c r="F1373" s="163"/>
      <c r="G1373" s="163"/>
      <c r="H1373" s="163"/>
      <c r="I1373" s="98">
        <v>75.66</v>
      </c>
      <c r="J1373" s="27" t="s">
        <v>15</v>
      </c>
    </row>
    <row r="1374" spans="1:10" ht="20.100000000000001" customHeight="1" x14ac:dyDescent="0.2">
      <c r="A1374" s="163"/>
      <c r="B1374" s="163"/>
      <c r="C1374" s="163"/>
      <c r="D1374" s="27" t="s">
        <v>2677</v>
      </c>
      <c r="E1374" s="163" t="s">
        <v>2745</v>
      </c>
      <c r="F1374" s="163"/>
      <c r="G1374" s="163"/>
      <c r="H1374" s="163"/>
      <c r="I1374" s="98">
        <v>236.66</v>
      </c>
      <c r="J1374" s="27" t="s">
        <v>15</v>
      </c>
    </row>
    <row r="1375" spans="1:10" ht="20.100000000000001" customHeight="1" x14ac:dyDescent="0.2">
      <c r="A1375" s="163"/>
      <c r="B1375" s="163"/>
      <c r="C1375" s="163"/>
      <c r="D1375" s="27" t="s">
        <v>2880</v>
      </c>
      <c r="E1375" s="163" t="s">
        <v>2871</v>
      </c>
      <c r="F1375" s="163"/>
      <c r="G1375" s="163"/>
      <c r="H1375" s="163"/>
      <c r="I1375" s="98">
        <v>75.66</v>
      </c>
      <c r="J1375" s="27" t="s">
        <v>15</v>
      </c>
    </row>
    <row r="1376" spans="1:10" ht="24" customHeight="1" x14ac:dyDescent="0.2">
      <c r="A1376" s="92" t="s">
        <v>1037</v>
      </c>
      <c r="B1376" s="92" t="s">
        <v>13</v>
      </c>
      <c r="C1376" s="92"/>
      <c r="D1376" s="92" t="s">
        <v>1038</v>
      </c>
      <c r="E1376" s="93"/>
      <c r="F1376" s="94">
        <v>1</v>
      </c>
      <c r="G1376" s="94" t="s">
        <v>15</v>
      </c>
      <c r="H1376" s="95">
        <v>212326.12</v>
      </c>
      <c r="I1376" s="95">
        <v>212326.12</v>
      </c>
      <c r="J1376" s="96">
        <v>1.761490470673039E-2</v>
      </c>
    </row>
    <row r="1377" spans="1:10" ht="24" customHeight="1" x14ac:dyDescent="0.2">
      <c r="A1377" s="92" t="s">
        <v>1039</v>
      </c>
      <c r="B1377" s="92" t="s">
        <v>13</v>
      </c>
      <c r="C1377" s="92"/>
      <c r="D1377" s="92" t="s">
        <v>1040</v>
      </c>
      <c r="E1377" s="93"/>
      <c r="F1377" s="94">
        <v>1</v>
      </c>
      <c r="G1377" s="94" t="s">
        <v>15</v>
      </c>
      <c r="H1377" s="95">
        <v>107688.57</v>
      </c>
      <c r="I1377" s="95">
        <v>107688.57</v>
      </c>
      <c r="J1377" s="96">
        <v>8.9340110324347532E-3</v>
      </c>
    </row>
    <row r="1378" spans="1:10" ht="26.1" customHeight="1" x14ac:dyDescent="0.2">
      <c r="A1378" s="32" t="s">
        <v>1041</v>
      </c>
      <c r="B1378" s="32" t="s">
        <v>304</v>
      </c>
      <c r="C1378" s="32" t="s">
        <v>18</v>
      </c>
      <c r="D1378" s="32" t="s">
        <v>305</v>
      </c>
      <c r="E1378" s="34" t="s">
        <v>20</v>
      </c>
      <c r="F1378" s="33">
        <v>2438.15</v>
      </c>
      <c r="G1378" s="36">
        <v>3.61</v>
      </c>
      <c r="H1378" s="36">
        <v>4.6500000000000004</v>
      </c>
      <c r="I1378" s="36">
        <v>11337.42</v>
      </c>
      <c r="J1378" s="97">
        <v>9.4056997283320238E-4</v>
      </c>
    </row>
    <row r="1379" spans="1:10" ht="20.100000000000001" customHeight="1" x14ac:dyDescent="0.2">
      <c r="A1379" s="27" t="s">
        <v>2366</v>
      </c>
      <c r="B1379" s="163"/>
      <c r="C1379" s="163"/>
      <c r="D1379" s="27" t="s">
        <v>5</v>
      </c>
      <c r="E1379" s="163" t="s">
        <v>2367</v>
      </c>
      <c r="F1379" s="163"/>
      <c r="G1379" s="163"/>
      <c r="H1379" s="27"/>
      <c r="I1379" s="41" t="s">
        <v>2368</v>
      </c>
      <c r="J1379" s="27"/>
    </row>
    <row r="1380" spans="1:10" ht="20.100000000000001" customHeight="1" x14ac:dyDescent="0.2">
      <c r="A1380" s="163"/>
      <c r="B1380" s="163"/>
      <c r="C1380" s="163"/>
      <c r="D1380" s="27" t="s">
        <v>2881</v>
      </c>
      <c r="E1380" s="163" t="s">
        <v>2882</v>
      </c>
      <c r="F1380" s="163"/>
      <c r="G1380" s="163"/>
      <c r="H1380" s="163"/>
      <c r="I1380" s="98">
        <v>50.427999999999997</v>
      </c>
      <c r="J1380" s="27" t="s">
        <v>15</v>
      </c>
    </row>
    <row r="1381" spans="1:10" ht="20.100000000000001" customHeight="1" x14ac:dyDescent="0.2">
      <c r="A1381" s="163"/>
      <c r="B1381" s="163"/>
      <c r="C1381" s="163"/>
      <c r="D1381" s="27" t="s">
        <v>2883</v>
      </c>
      <c r="E1381" s="163" t="s">
        <v>2884</v>
      </c>
      <c r="F1381" s="163"/>
      <c r="G1381" s="163"/>
      <c r="H1381" s="163"/>
      <c r="I1381" s="98">
        <v>46.116</v>
      </c>
      <c r="J1381" s="27" t="s">
        <v>15</v>
      </c>
    </row>
    <row r="1382" spans="1:10" ht="20.100000000000001" customHeight="1" x14ac:dyDescent="0.2">
      <c r="A1382" s="163"/>
      <c r="B1382" s="163"/>
      <c r="C1382" s="163"/>
      <c r="D1382" s="27" t="s">
        <v>2885</v>
      </c>
      <c r="E1382" s="163" t="s">
        <v>2886</v>
      </c>
      <c r="F1382" s="163"/>
      <c r="G1382" s="163"/>
      <c r="H1382" s="163"/>
      <c r="I1382" s="98">
        <v>55.86</v>
      </c>
      <c r="J1382" s="27" t="s">
        <v>15</v>
      </c>
    </row>
    <row r="1383" spans="1:10" ht="20.100000000000001" customHeight="1" x14ac:dyDescent="0.2">
      <c r="A1383" s="163"/>
      <c r="B1383" s="163"/>
      <c r="C1383" s="163"/>
      <c r="D1383" s="27" t="s">
        <v>2887</v>
      </c>
      <c r="E1383" s="163" t="s">
        <v>2888</v>
      </c>
      <c r="F1383" s="163"/>
      <c r="G1383" s="163"/>
      <c r="H1383" s="163"/>
      <c r="I1383" s="98">
        <v>36.008000000000003</v>
      </c>
      <c r="J1383" s="27" t="s">
        <v>15</v>
      </c>
    </row>
    <row r="1384" spans="1:10" ht="20.100000000000001" customHeight="1" x14ac:dyDescent="0.2">
      <c r="A1384" s="163"/>
      <c r="B1384" s="163"/>
      <c r="C1384" s="163"/>
      <c r="D1384" s="27" t="s">
        <v>2889</v>
      </c>
      <c r="E1384" s="163" t="s">
        <v>2890</v>
      </c>
      <c r="F1384" s="163"/>
      <c r="G1384" s="163"/>
      <c r="H1384" s="163"/>
      <c r="I1384" s="98">
        <v>57.82</v>
      </c>
      <c r="J1384" s="27" t="s">
        <v>15</v>
      </c>
    </row>
    <row r="1385" spans="1:10" ht="20.100000000000001" customHeight="1" x14ac:dyDescent="0.2">
      <c r="A1385" s="163"/>
      <c r="B1385" s="163"/>
      <c r="C1385" s="163"/>
      <c r="D1385" s="27" t="s">
        <v>2891</v>
      </c>
      <c r="E1385" s="163" t="s">
        <v>2892</v>
      </c>
      <c r="F1385" s="163"/>
      <c r="G1385" s="163"/>
      <c r="H1385" s="163"/>
      <c r="I1385" s="98">
        <v>53.088000000000001</v>
      </c>
      <c r="J1385" s="27" t="s">
        <v>15</v>
      </c>
    </row>
    <row r="1386" spans="1:10" ht="20.100000000000001" customHeight="1" x14ac:dyDescent="0.2">
      <c r="A1386" s="163"/>
      <c r="B1386" s="163"/>
      <c r="C1386" s="163"/>
      <c r="D1386" s="27" t="s">
        <v>2893</v>
      </c>
      <c r="E1386" s="163" t="s">
        <v>2892</v>
      </c>
      <c r="F1386" s="163"/>
      <c r="G1386" s="163"/>
      <c r="H1386" s="163"/>
      <c r="I1386" s="98">
        <v>53.088000000000001</v>
      </c>
      <c r="J1386" s="27" t="s">
        <v>15</v>
      </c>
    </row>
    <row r="1387" spans="1:10" ht="20.100000000000001" customHeight="1" x14ac:dyDescent="0.2">
      <c r="A1387" s="163"/>
      <c r="B1387" s="163"/>
      <c r="C1387" s="163"/>
      <c r="D1387" s="27" t="s">
        <v>2894</v>
      </c>
      <c r="E1387" s="163" t="s">
        <v>2895</v>
      </c>
      <c r="F1387" s="163"/>
      <c r="G1387" s="163"/>
      <c r="H1387" s="163"/>
      <c r="I1387" s="98">
        <v>55.16</v>
      </c>
      <c r="J1387" s="27" t="s">
        <v>15</v>
      </c>
    </row>
    <row r="1388" spans="1:10" ht="20.100000000000001" customHeight="1" x14ac:dyDescent="0.2">
      <c r="A1388" s="163"/>
      <c r="B1388" s="163"/>
      <c r="C1388" s="163"/>
      <c r="D1388" s="27" t="s">
        <v>2896</v>
      </c>
      <c r="E1388" s="163" t="s">
        <v>2897</v>
      </c>
      <c r="F1388" s="163"/>
      <c r="G1388" s="163"/>
      <c r="H1388" s="163"/>
      <c r="I1388" s="98">
        <v>78.400000000000006</v>
      </c>
      <c r="J1388" s="27" t="s">
        <v>15</v>
      </c>
    </row>
    <row r="1389" spans="1:10" ht="20.100000000000001" customHeight="1" x14ac:dyDescent="0.2">
      <c r="A1389" s="163"/>
      <c r="B1389" s="163"/>
      <c r="C1389" s="163"/>
      <c r="D1389" s="27" t="s">
        <v>2898</v>
      </c>
      <c r="E1389" s="163" t="s">
        <v>2899</v>
      </c>
      <c r="F1389" s="163"/>
      <c r="G1389" s="163"/>
      <c r="H1389" s="163"/>
      <c r="I1389" s="98">
        <v>53.311999999999998</v>
      </c>
      <c r="J1389" s="27" t="s">
        <v>15</v>
      </c>
    </row>
    <row r="1390" spans="1:10" ht="20.100000000000001" customHeight="1" x14ac:dyDescent="0.2">
      <c r="A1390" s="163"/>
      <c r="B1390" s="163"/>
      <c r="C1390" s="163"/>
      <c r="D1390" s="27" t="s">
        <v>2900</v>
      </c>
      <c r="E1390" s="163" t="s">
        <v>2901</v>
      </c>
      <c r="F1390" s="163"/>
      <c r="G1390" s="163"/>
      <c r="H1390" s="163"/>
      <c r="I1390" s="98">
        <v>52.64</v>
      </c>
      <c r="J1390" s="27" t="s">
        <v>15</v>
      </c>
    </row>
    <row r="1391" spans="1:10" ht="20.100000000000001" customHeight="1" x14ac:dyDescent="0.2">
      <c r="A1391" s="163"/>
      <c r="B1391" s="163"/>
      <c r="C1391" s="163"/>
      <c r="D1391" s="27" t="s">
        <v>2902</v>
      </c>
      <c r="E1391" s="163" t="s">
        <v>2903</v>
      </c>
      <c r="F1391" s="163"/>
      <c r="G1391" s="163"/>
      <c r="H1391" s="163"/>
      <c r="I1391" s="98">
        <v>52.92</v>
      </c>
      <c r="J1391" s="27" t="s">
        <v>15</v>
      </c>
    </row>
    <row r="1392" spans="1:10" ht="20.100000000000001" customHeight="1" x14ac:dyDescent="0.2">
      <c r="A1392" s="163"/>
      <c r="B1392" s="163"/>
      <c r="C1392" s="163"/>
      <c r="D1392" s="27" t="s">
        <v>2904</v>
      </c>
      <c r="E1392" s="163" t="s">
        <v>2905</v>
      </c>
      <c r="F1392" s="163"/>
      <c r="G1392" s="163"/>
      <c r="H1392" s="163"/>
      <c r="I1392" s="98">
        <v>71.567999999999998</v>
      </c>
      <c r="J1392" s="27" t="s">
        <v>15</v>
      </c>
    </row>
    <row r="1393" spans="1:10" ht="20.100000000000001" customHeight="1" x14ac:dyDescent="0.2">
      <c r="A1393" s="163"/>
      <c r="B1393" s="163"/>
      <c r="C1393" s="163"/>
      <c r="D1393" s="27" t="s">
        <v>2906</v>
      </c>
      <c r="E1393" s="163" t="s">
        <v>2907</v>
      </c>
      <c r="F1393" s="163"/>
      <c r="G1393" s="163"/>
      <c r="H1393" s="163"/>
      <c r="I1393" s="98">
        <v>125.88800000000001</v>
      </c>
      <c r="J1393" s="27" t="s">
        <v>15</v>
      </c>
    </row>
    <row r="1394" spans="1:10" ht="20.100000000000001" customHeight="1" x14ac:dyDescent="0.2">
      <c r="A1394" s="163"/>
      <c r="B1394" s="163"/>
      <c r="C1394" s="163"/>
      <c r="D1394" s="27" t="s">
        <v>2908</v>
      </c>
      <c r="E1394" s="163" t="s">
        <v>2909</v>
      </c>
      <c r="F1394" s="163"/>
      <c r="G1394" s="163"/>
      <c r="H1394" s="163"/>
      <c r="I1394" s="98">
        <v>41.16</v>
      </c>
      <c r="J1394" s="27" t="s">
        <v>15</v>
      </c>
    </row>
    <row r="1395" spans="1:10" ht="20.100000000000001" customHeight="1" x14ac:dyDescent="0.2">
      <c r="A1395" s="163"/>
      <c r="B1395" s="163"/>
      <c r="C1395" s="163"/>
      <c r="D1395" s="27" t="s">
        <v>2910</v>
      </c>
      <c r="E1395" s="163" t="s">
        <v>2909</v>
      </c>
      <c r="F1395" s="163"/>
      <c r="G1395" s="163"/>
      <c r="H1395" s="163"/>
      <c r="I1395" s="98">
        <v>41.16</v>
      </c>
      <c r="J1395" s="27" t="s">
        <v>15</v>
      </c>
    </row>
    <row r="1396" spans="1:10" ht="20.100000000000001" customHeight="1" x14ac:dyDescent="0.2">
      <c r="A1396" s="163"/>
      <c r="B1396" s="163"/>
      <c r="C1396" s="163"/>
      <c r="D1396" s="27" t="s">
        <v>2911</v>
      </c>
      <c r="E1396" s="163" t="s">
        <v>2909</v>
      </c>
      <c r="F1396" s="163"/>
      <c r="G1396" s="163"/>
      <c r="H1396" s="163"/>
      <c r="I1396" s="98">
        <v>41.16</v>
      </c>
      <c r="J1396" s="27" t="s">
        <v>15</v>
      </c>
    </row>
    <row r="1397" spans="1:10" ht="20.100000000000001" customHeight="1" x14ac:dyDescent="0.2">
      <c r="A1397" s="163"/>
      <c r="B1397" s="163"/>
      <c r="C1397" s="163"/>
      <c r="D1397" s="27" t="s">
        <v>2912</v>
      </c>
      <c r="E1397" s="163" t="s">
        <v>2909</v>
      </c>
      <c r="F1397" s="163"/>
      <c r="G1397" s="163"/>
      <c r="H1397" s="163"/>
      <c r="I1397" s="98">
        <v>41.16</v>
      </c>
      <c r="J1397" s="27" t="s">
        <v>15</v>
      </c>
    </row>
    <row r="1398" spans="1:10" ht="20.100000000000001" customHeight="1" x14ac:dyDescent="0.2">
      <c r="A1398" s="163"/>
      <c r="B1398" s="163"/>
      <c r="C1398" s="163"/>
      <c r="D1398" s="27" t="s">
        <v>2913</v>
      </c>
      <c r="E1398" s="163" t="s">
        <v>2914</v>
      </c>
      <c r="F1398" s="163"/>
      <c r="G1398" s="163"/>
      <c r="H1398" s="163"/>
      <c r="I1398" s="98">
        <v>71.819999999999993</v>
      </c>
      <c r="J1398" s="27" t="s">
        <v>15</v>
      </c>
    </row>
    <row r="1399" spans="1:10" ht="20.100000000000001" customHeight="1" x14ac:dyDescent="0.2">
      <c r="A1399" s="163"/>
      <c r="B1399" s="163"/>
      <c r="C1399" s="163"/>
      <c r="D1399" s="27" t="s">
        <v>2915</v>
      </c>
      <c r="E1399" s="163" t="s">
        <v>2916</v>
      </c>
      <c r="F1399" s="163"/>
      <c r="G1399" s="163"/>
      <c r="H1399" s="163"/>
      <c r="I1399" s="98">
        <v>40.936</v>
      </c>
      <c r="J1399" s="27" t="s">
        <v>15</v>
      </c>
    </row>
    <row r="1400" spans="1:10" ht="20.100000000000001" customHeight="1" x14ac:dyDescent="0.2">
      <c r="A1400" s="163"/>
      <c r="B1400" s="163"/>
      <c r="C1400" s="163"/>
      <c r="D1400" s="27" t="s">
        <v>2917</v>
      </c>
      <c r="E1400" s="163" t="s">
        <v>2916</v>
      </c>
      <c r="F1400" s="163"/>
      <c r="G1400" s="163"/>
      <c r="H1400" s="163"/>
      <c r="I1400" s="98">
        <v>40.936</v>
      </c>
      <c r="J1400" s="27" t="s">
        <v>15</v>
      </c>
    </row>
    <row r="1401" spans="1:10" ht="20.100000000000001" customHeight="1" x14ac:dyDescent="0.2">
      <c r="A1401" s="163"/>
      <c r="B1401" s="163"/>
      <c r="C1401" s="163"/>
      <c r="D1401" s="27" t="s">
        <v>2918</v>
      </c>
      <c r="E1401" s="163" t="s">
        <v>2916</v>
      </c>
      <c r="F1401" s="163"/>
      <c r="G1401" s="163"/>
      <c r="H1401" s="163"/>
      <c r="I1401" s="98">
        <v>40.936</v>
      </c>
      <c r="J1401" s="27" t="s">
        <v>15</v>
      </c>
    </row>
    <row r="1402" spans="1:10" ht="20.100000000000001" customHeight="1" x14ac:dyDescent="0.2">
      <c r="A1402" s="163"/>
      <c r="B1402" s="163"/>
      <c r="C1402" s="163"/>
      <c r="D1402" s="27" t="s">
        <v>2919</v>
      </c>
      <c r="E1402" s="163" t="s">
        <v>2916</v>
      </c>
      <c r="F1402" s="163"/>
      <c r="G1402" s="163"/>
      <c r="H1402" s="163"/>
      <c r="I1402" s="98">
        <v>40.936</v>
      </c>
      <c r="J1402" s="27" t="s">
        <v>15</v>
      </c>
    </row>
    <row r="1403" spans="1:10" ht="20.100000000000001" customHeight="1" x14ac:dyDescent="0.2">
      <c r="A1403" s="163"/>
      <c r="B1403" s="163"/>
      <c r="C1403" s="163"/>
      <c r="D1403" s="27" t="s">
        <v>2920</v>
      </c>
      <c r="E1403" s="163" t="s">
        <v>2916</v>
      </c>
      <c r="F1403" s="163"/>
      <c r="G1403" s="163"/>
      <c r="H1403" s="163"/>
      <c r="I1403" s="98">
        <v>40.936</v>
      </c>
      <c r="J1403" s="27" t="s">
        <v>15</v>
      </c>
    </row>
    <row r="1404" spans="1:10" ht="20.100000000000001" customHeight="1" x14ac:dyDescent="0.2">
      <c r="A1404" s="163"/>
      <c r="B1404" s="163"/>
      <c r="C1404" s="163"/>
      <c r="D1404" s="27" t="s">
        <v>2921</v>
      </c>
      <c r="E1404" s="163" t="s">
        <v>2916</v>
      </c>
      <c r="F1404" s="163"/>
      <c r="G1404" s="163"/>
      <c r="H1404" s="163"/>
      <c r="I1404" s="98">
        <v>40.936</v>
      </c>
      <c r="J1404" s="27" t="s">
        <v>15</v>
      </c>
    </row>
    <row r="1405" spans="1:10" ht="20.100000000000001" customHeight="1" x14ac:dyDescent="0.2">
      <c r="A1405" s="163"/>
      <c r="B1405" s="163"/>
      <c r="C1405" s="163"/>
      <c r="D1405" s="27" t="s">
        <v>2922</v>
      </c>
      <c r="E1405" s="163" t="s">
        <v>2916</v>
      </c>
      <c r="F1405" s="163"/>
      <c r="G1405" s="163"/>
      <c r="H1405" s="163"/>
      <c r="I1405" s="98">
        <v>40.936</v>
      </c>
      <c r="J1405" s="27" t="s">
        <v>15</v>
      </c>
    </row>
    <row r="1406" spans="1:10" ht="20.100000000000001" customHeight="1" x14ac:dyDescent="0.2">
      <c r="A1406" s="163"/>
      <c r="B1406" s="163"/>
      <c r="C1406" s="163"/>
      <c r="D1406" s="27" t="s">
        <v>2923</v>
      </c>
      <c r="E1406" s="163" t="s">
        <v>2916</v>
      </c>
      <c r="F1406" s="163"/>
      <c r="G1406" s="163"/>
      <c r="H1406" s="163"/>
      <c r="I1406" s="98">
        <v>40.936</v>
      </c>
      <c r="J1406" s="27" t="s">
        <v>15</v>
      </c>
    </row>
    <row r="1407" spans="1:10" ht="20.100000000000001" customHeight="1" x14ac:dyDescent="0.2">
      <c r="A1407" s="163"/>
      <c r="B1407" s="163"/>
      <c r="C1407" s="163"/>
      <c r="D1407" s="27" t="s">
        <v>2924</v>
      </c>
      <c r="E1407" s="163" t="s">
        <v>2925</v>
      </c>
      <c r="F1407" s="163"/>
      <c r="G1407" s="163"/>
      <c r="H1407" s="163"/>
      <c r="I1407" s="98">
        <v>67.591999999999999</v>
      </c>
      <c r="J1407" s="27" t="s">
        <v>15</v>
      </c>
    </row>
    <row r="1408" spans="1:10" ht="20.100000000000001" customHeight="1" x14ac:dyDescent="0.2">
      <c r="A1408" s="163"/>
      <c r="B1408" s="163"/>
      <c r="C1408" s="163"/>
      <c r="D1408" s="27" t="s">
        <v>2926</v>
      </c>
      <c r="E1408" s="163" t="s">
        <v>2927</v>
      </c>
      <c r="F1408" s="163"/>
      <c r="G1408" s="163"/>
      <c r="H1408" s="163"/>
      <c r="I1408" s="98">
        <v>40.963999999999999</v>
      </c>
      <c r="J1408" s="27" t="s">
        <v>15</v>
      </c>
    </row>
    <row r="1409" spans="1:10" ht="20.100000000000001" customHeight="1" x14ac:dyDescent="0.2">
      <c r="A1409" s="163"/>
      <c r="B1409" s="163"/>
      <c r="C1409" s="163"/>
      <c r="D1409" s="27" t="s">
        <v>2928</v>
      </c>
      <c r="E1409" s="163" t="s">
        <v>2916</v>
      </c>
      <c r="F1409" s="163"/>
      <c r="G1409" s="163"/>
      <c r="H1409" s="163"/>
      <c r="I1409" s="98">
        <v>40.936</v>
      </c>
      <c r="J1409" s="27" t="s">
        <v>15</v>
      </c>
    </row>
    <row r="1410" spans="1:10" ht="20.100000000000001" customHeight="1" x14ac:dyDescent="0.2">
      <c r="A1410" s="163"/>
      <c r="B1410" s="163"/>
      <c r="C1410" s="163"/>
      <c r="D1410" s="27" t="s">
        <v>2929</v>
      </c>
      <c r="E1410" s="163" t="s">
        <v>2927</v>
      </c>
      <c r="F1410" s="163"/>
      <c r="G1410" s="163"/>
      <c r="H1410" s="163"/>
      <c r="I1410" s="98">
        <v>40.963999999999999</v>
      </c>
      <c r="J1410" s="27" t="s">
        <v>15</v>
      </c>
    </row>
    <row r="1411" spans="1:10" ht="20.100000000000001" customHeight="1" x14ac:dyDescent="0.2">
      <c r="A1411" s="163"/>
      <c r="B1411" s="163"/>
      <c r="C1411" s="163"/>
      <c r="D1411" s="27" t="s">
        <v>2930</v>
      </c>
      <c r="E1411" s="163" t="s">
        <v>2927</v>
      </c>
      <c r="F1411" s="163"/>
      <c r="G1411" s="163"/>
      <c r="H1411" s="163"/>
      <c r="I1411" s="98">
        <v>40.963999999999999</v>
      </c>
      <c r="J1411" s="27" t="s">
        <v>15</v>
      </c>
    </row>
    <row r="1412" spans="1:10" ht="20.100000000000001" customHeight="1" x14ac:dyDescent="0.2">
      <c r="A1412" s="163"/>
      <c r="B1412" s="163"/>
      <c r="C1412" s="163"/>
      <c r="D1412" s="27" t="s">
        <v>2931</v>
      </c>
      <c r="E1412" s="163" t="s">
        <v>2927</v>
      </c>
      <c r="F1412" s="163"/>
      <c r="G1412" s="163"/>
      <c r="H1412" s="163"/>
      <c r="I1412" s="98">
        <v>40.963999999999999</v>
      </c>
      <c r="J1412" s="27" t="s">
        <v>15</v>
      </c>
    </row>
    <row r="1413" spans="1:10" ht="20.100000000000001" customHeight="1" x14ac:dyDescent="0.2">
      <c r="A1413" s="163"/>
      <c r="B1413" s="163"/>
      <c r="C1413" s="163"/>
      <c r="D1413" s="27" t="s">
        <v>2932</v>
      </c>
      <c r="E1413" s="163" t="s">
        <v>2927</v>
      </c>
      <c r="F1413" s="163"/>
      <c r="G1413" s="163"/>
      <c r="H1413" s="163"/>
      <c r="I1413" s="98">
        <v>40.963999999999999</v>
      </c>
      <c r="J1413" s="27" t="s">
        <v>15</v>
      </c>
    </row>
    <row r="1414" spans="1:10" ht="20.100000000000001" customHeight="1" x14ac:dyDescent="0.2">
      <c r="A1414" s="163"/>
      <c r="B1414" s="163"/>
      <c r="C1414" s="163"/>
      <c r="D1414" s="27" t="s">
        <v>2933</v>
      </c>
      <c r="E1414" s="163" t="s">
        <v>2927</v>
      </c>
      <c r="F1414" s="163"/>
      <c r="G1414" s="163"/>
      <c r="H1414" s="163"/>
      <c r="I1414" s="98">
        <v>40.963999999999999</v>
      </c>
      <c r="J1414" s="27" t="s">
        <v>15</v>
      </c>
    </row>
    <row r="1415" spans="1:10" ht="20.100000000000001" customHeight="1" x14ac:dyDescent="0.2">
      <c r="A1415" s="163"/>
      <c r="B1415" s="163"/>
      <c r="C1415" s="163"/>
      <c r="D1415" s="27" t="s">
        <v>2934</v>
      </c>
      <c r="E1415" s="163" t="s">
        <v>2927</v>
      </c>
      <c r="F1415" s="163"/>
      <c r="G1415" s="163"/>
      <c r="H1415" s="163"/>
      <c r="I1415" s="98">
        <v>40.963999999999999</v>
      </c>
      <c r="J1415" s="27" t="s">
        <v>15</v>
      </c>
    </row>
    <row r="1416" spans="1:10" ht="20.100000000000001" customHeight="1" x14ac:dyDescent="0.2">
      <c r="A1416" s="163"/>
      <c r="B1416" s="163"/>
      <c r="C1416" s="163"/>
      <c r="D1416" s="27" t="s">
        <v>2935</v>
      </c>
      <c r="E1416" s="163" t="s">
        <v>2925</v>
      </c>
      <c r="F1416" s="163"/>
      <c r="G1416" s="163"/>
      <c r="H1416" s="163"/>
      <c r="I1416" s="98">
        <v>67.591999999999999</v>
      </c>
      <c r="J1416" s="27" t="s">
        <v>15</v>
      </c>
    </row>
    <row r="1417" spans="1:10" ht="20.100000000000001" customHeight="1" x14ac:dyDescent="0.2">
      <c r="A1417" s="163"/>
      <c r="B1417" s="163"/>
      <c r="C1417" s="163"/>
      <c r="D1417" s="27" t="s">
        <v>2936</v>
      </c>
      <c r="E1417" s="163" t="s">
        <v>2937</v>
      </c>
      <c r="F1417" s="163"/>
      <c r="G1417" s="163"/>
      <c r="H1417" s="163"/>
      <c r="I1417" s="98">
        <v>58.52</v>
      </c>
      <c r="J1417" s="27" t="s">
        <v>15</v>
      </c>
    </row>
    <row r="1418" spans="1:10" ht="20.100000000000001" customHeight="1" x14ac:dyDescent="0.2">
      <c r="A1418" s="163"/>
      <c r="B1418" s="163"/>
      <c r="C1418" s="163"/>
      <c r="D1418" s="27" t="s">
        <v>2938</v>
      </c>
      <c r="E1418" s="163" t="s">
        <v>2939</v>
      </c>
      <c r="F1418" s="163"/>
      <c r="G1418" s="163"/>
      <c r="H1418" s="163"/>
      <c r="I1418" s="98">
        <v>58.603999999999999</v>
      </c>
      <c r="J1418" s="27" t="s">
        <v>15</v>
      </c>
    </row>
    <row r="1419" spans="1:10" ht="20.100000000000001" customHeight="1" x14ac:dyDescent="0.2">
      <c r="A1419" s="163"/>
      <c r="B1419" s="163"/>
      <c r="C1419" s="163"/>
      <c r="D1419" s="27" t="s">
        <v>2940</v>
      </c>
      <c r="E1419" s="163" t="s">
        <v>2941</v>
      </c>
      <c r="F1419" s="163"/>
      <c r="G1419" s="163"/>
      <c r="H1419" s="163"/>
      <c r="I1419" s="98">
        <v>58.66</v>
      </c>
      <c r="J1419" s="27" t="s">
        <v>15</v>
      </c>
    </row>
    <row r="1420" spans="1:10" ht="20.100000000000001" customHeight="1" x14ac:dyDescent="0.2">
      <c r="A1420" s="163"/>
      <c r="B1420" s="163"/>
      <c r="C1420" s="163"/>
      <c r="D1420" s="27" t="s">
        <v>2942</v>
      </c>
      <c r="E1420" s="163" t="s">
        <v>2943</v>
      </c>
      <c r="F1420" s="163"/>
      <c r="G1420" s="163"/>
      <c r="H1420" s="163"/>
      <c r="I1420" s="98">
        <v>58.716000000000001</v>
      </c>
      <c r="J1420" s="27" t="s">
        <v>15</v>
      </c>
    </row>
    <row r="1421" spans="1:10" ht="20.100000000000001" customHeight="1" x14ac:dyDescent="0.2">
      <c r="A1421" s="163"/>
      <c r="B1421" s="163"/>
      <c r="C1421" s="163"/>
      <c r="D1421" s="27" t="s">
        <v>2944</v>
      </c>
      <c r="E1421" s="163" t="s">
        <v>2945</v>
      </c>
      <c r="F1421" s="163"/>
      <c r="G1421" s="163"/>
      <c r="H1421" s="163"/>
      <c r="I1421" s="98">
        <v>65.744</v>
      </c>
      <c r="J1421" s="27" t="s">
        <v>15</v>
      </c>
    </row>
    <row r="1422" spans="1:10" ht="20.100000000000001" customHeight="1" x14ac:dyDescent="0.2">
      <c r="A1422" s="163"/>
      <c r="B1422" s="163"/>
      <c r="C1422" s="163"/>
      <c r="D1422" s="27" t="s">
        <v>2946</v>
      </c>
      <c r="E1422" s="163" t="s">
        <v>2947</v>
      </c>
      <c r="F1422" s="163"/>
      <c r="G1422" s="163"/>
      <c r="H1422" s="163"/>
      <c r="I1422" s="98">
        <v>63.28</v>
      </c>
      <c r="J1422" s="27" t="s">
        <v>15</v>
      </c>
    </row>
    <row r="1423" spans="1:10" ht="20.100000000000001" customHeight="1" x14ac:dyDescent="0.2">
      <c r="A1423" s="163"/>
      <c r="B1423" s="163"/>
      <c r="C1423" s="163"/>
      <c r="D1423" s="27" t="s">
        <v>2948</v>
      </c>
      <c r="E1423" s="163" t="s">
        <v>2949</v>
      </c>
      <c r="F1423" s="163"/>
      <c r="G1423" s="163"/>
      <c r="H1423" s="163"/>
      <c r="I1423" s="98">
        <v>54.152000000000001</v>
      </c>
      <c r="J1423" s="27" t="s">
        <v>15</v>
      </c>
    </row>
    <row r="1424" spans="1:10" ht="20.100000000000001" customHeight="1" x14ac:dyDescent="0.2">
      <c r="A1424" s="163"/>
      <c r="B1424" s="163"/>
      <c r="C1424" s="163"/>
      <c r="D1424" s="27" t="s">
        <v>2950</v>
      </c>
      <c r="E1424" s="163" t="s">
        <v>2951</v>
      </c>
      <c r="F1424" s="163"/>
      <c r="G1424" s="163"/>
      <c r="H1424" s="163"/>
      <c r="I1424" s="98">
        <v>52.304000000000002</v>
      </c>
      <c r="J1424" s="27" t="s">
        <v>15</v>
      </c>
    </row>
    <row r="1425" spans="1:10" ht="20.100000000000001" customHeight="1" x14ac:dyDescent="0.2">
      <c r="A1425" s="163"/>
      <c r="B1425" s="163"/>
      <c r="C1425" s="163"/>
      <c r="D1425" s="27" t="s">
        <v>2952</v>
      </c>
      <c r="E1425" s="163" t="s">
        <v>2953</v>
      </c>
      <c r="F1425" s="163"/>
      <c r="G1425" s="163"/>
      <c r="H1425" s="163"/>
      <c r="I1425" s="98">
        <v>50.512</v>
      </c>
      <c r="J1425" s="27" t="s">
        <v>15</v>
      </c>
    </row>
    <row r="1426" spans="1:10" ht="20.100000000000001" customHeight="1" x14ac:dyDescent="0.2">
      <c r="A1426" s="163"/>
      <c r="B1426" s="163"/>
      <c r="C1426" s="163"/>
      <c r="D1426" s="27" t="s">
        <v>2954</v>
      </c>
      <c r="E1426" s="163" t="s">
        <v>2955</v>
      </c>
      <c r="F1426" s="163"/>
      <c r="G1426" s="163"/>
      <c r="H1426" s="163"/>
      <c r="I1426" s="98">
        <v>48.552</v>
      </c>
      <c r="J1426" s="27" t="s">
        <v>15</v>
      </c>
    </row>
    <row r="1427" spans="1:10" ht="26.1" customHeight="1" x14ac:dyDescent="0.2">
      <c r="A1427" s="32" t="s">
        <v>1042</v>
      </c>
      <c r="B1427" s="32" t="s">
        <v>1043</v>
      </c>
      <c r="C1427" s="32" t="s">
        <v>18</v>
      </c>
      <c r="D1427" s="32" t="s">
        <v>1044</v>
      </c>
      <c r="E1427" s="34" t="s">
        <v>20</v>
      </c>
      <c r="F1427" s="33">
        <v>2438.15</v>
      </c>
      <c r="G1427" s="36">
        <v>10.09</v>
      </c>
      <c r="H1427" s="36">
        <v>12.99</v>
      </c>
      <c r="I1427" s="36">
        <v>31671.64</v>
      </c>
      <c r="J1427" s="97">
        <v>2.6275284477758577E-3</v>
      </c>
    </row>
    <row r="1428" spans="1:10" ht="20.100000000000001" customHeight="1" x14ac:dyDescent="0.2">
      <c r="A1428" s="27" t="s">
        <v>2366</v>
      </c>
      <c r="B1428" s="163"/>
      <c r="C1428" s="163"/>
      <c r="D1428" s="27" t="s">
        <v>5</v>
      </c>
      <c r="E1428" s="163" t="s">
        <v>2367</v>
      </c>
      <c r="F1428" s="163"/>
      <c r="G1428" s="163"/>
      <c r="H1428" s="27"/>
      <c r="I1428" s="41" t="s">
        <v>2368</v>
      </c>
      <c r="J1428" s="27"/>
    </row>
    <row r="1429" spans="1:10" ht="20.100000000000001" customHeight="1" x14ac:dyDescent="0.2">
      <c r="A1429" s="163"/>
      <c r="B1429" s="163"/>
      <c r="C1429" s="163"/>
      <c r="D1429" s="27" t="s">
        <v>2881</v>
      </c>
      <c r="E1429" s="163" t="s">
        <v>2882</v>
      </c>
      <c r="F1429" s="163"/>
      <c r="G1429" s="163"/>
      <c r="H1429" s="163"/>
      <c r="I1429" s="98">
        <v>50.427999999999997</v>
      </c>
      <c r="J1429" s="27" t="s">
        <v>15</v>
      </c>
    </row>
    <row r="1430" spans="1:10" ht="20.100000000000001" customHeight="1" x14ac:dyDescent="0.2">
      <c r="A1430" s="163"/>
      <c r="B1430" s="163"/>
      <c r="C1430" s="163"/>
      <c r="D1430" s="27" t="s">
        <v>2883</v>
      </c>
      <c r="E1430" s="163" t="s">
        <v>2884</v>
      </c>
      <c r="F1430" s="163"/>
      <c r="G1430" s="163"/>
      <c r="H1430" s="163"/>
      <c r="I1430" s="98">
        <v>46.116</v>
      </c>
      <c r="J1430" s="27" t="s">
        <v>15</v>
      </c>
    </row>
    <row r="1431" spans="1:10" ht="20.100000000000001" customHeight="1" x14ac:dyDescent="0.2">
      <c r="A1431" s="163"/>
      <c r="B1431" s="163"/>
      <c r="C1431" s="163"/>
      <c r="D1431" s="27" t="s">
        <v>2885</v>
      </c>
      <c r="E1431" s="163" t="s">
        <v>2886</v>
      </c>
      <c r="F1431" s="163"/>
      <c r="G1431" s="163"/>
      <c r="H1431" s="163"/>
      <c r="I1431" s="98">
        <v>55.86</v>
      </c>
      <c r="J1431" s="27" t="s">
        <v>15</v>
      </c>
    </row>
    <row r="1432" spans="1:10" ht="20.100000000000001" customHeight="1" x14ac:dyDescent="0.2">
      <c r="A1432" s="163"/>
      <c r="B1432" s="163"/>
      <c r="C1432" s="163"/>
      <c r="D1432" s="27" t="s">
        <v>2887</v>
      </c>
      <c r="E1432" s="163" t="s">
        <v>2888</v>
      </c>
      <c r="F1432" s="163"/>
      <c r="G1432" s="163"/>
      <c r="H1432" s="163"/>
      <c r="I1432" s="98">
        <v>36.008000000000003</v>
      </c>
      <c r="J1432" s="27" t="s">
        <v>15</v>
      </c>
    </row>
    <row r="1433" spans="1:10" ht="20.100000000000001" customHeight="1" x14ac:dyDescent="0.2">
      <c r="A1433" s="163"/>
      <c r="B1433" s="163"/>
      <c r="C1433" s="163"/>
      <c r="D1433" s="27" t="s">
        <v>2889</v>
      </c>
      <c r="E1433" s="163" t="s">
        <v>2890</v>
      </c>
      <c r="F1433" s="163"/>
      <c r="G1433" s="163"/>
      <c r="H1433" s="163"/>
      <c r="I1433" s="98">
        <v>57.82</v>
      </c>
      <c r="J1433" s="27" t="s">
        <v>15</v>
      </c>
    </row>
    <row r="1434" spans="1:10" ht="20.100000000000001" customHeight="1" x14ac:dyDescent="0.2">
      <c r="A1434" s="163"/>
      <c r="B1434" s="163"/>
      <c r="C1434" s="163"/>
      <c r="D1434" s="27" t="s">
        <v>2891</v>
      </c>
      <c r="E1434" s="163" t="s">
        <v>2892</v>
      </c>
      <c r="F1434" s="163"/>
      <c r="G1434" s="163"/>
      <c r="H1434" s="163"/>
      <c r="I1434" s="98">
        <v>53.088000000000001</v>
      </c>
      <c r="J1434" s="27" t="s">
        <v>15</v>
      </c>
    </row>
    <row r="1435" spans="1:10" ht="20.100000000000001" customHeight="1" x14ac:dyDescent="0.2">
      <c r="A1435" s="163"/>
      <c r="B1435" s="163"/>
      <c r="C1435" s="163"/>
      <c r="D1435" s="27" t="s">
        <v>2893</v>
      </c>
      <c r="E1435" s="163" t="s">
        <v>2892</v>
      </c>
      <c r="F1435" s="163"/>
      <c r="G1435" s="163"/>
      <c r="H1435" s="163"/>
      <c r="I1435" s="98">
        <v>53.088000000000001</v>
      </c>
      <c r="J1435" s="27" t="s">
        <v>15</v>
      </c>
    </row>
    <row r="1436" spans="1:10" ht="20.100000000000001" customHeight="1" x14ac:dyDescent="0.2">
      <c r="A1436" s="163"/>
      <c r="B1436" s="163"/>
      <c r="C1436" s="163"/>
      <c r="D1436" s="27" t="s">
        <v>2894</v>
      </c>
      <c r="E1436" s="163" t="s">
        <v>2895</v>
      </c>
      <c r="F1436" s="163"/>
      <c r="G1436" s="163"/>
      <c r="H1436" s="163"/>
      <c r="I1436" s="98">
        <v>55.16</v>
      </c>
      <c r="J1436" s="27" t="s">
        <v>15</v>
      </c>
    </row>
    <row r="1437" spans="1:10" ht="20.100000000000001" customHeight="1" x14ac:dyDescent="0.2">
      <c r="A1437" s="163"/>
      <c r="B1437" s="163"/>
      <c r="C1437" s="163"/>
      <c r="D1437" s="27" t="s">
        <v>2896</v>
      </c>
      <c r="E1437" s="163" t="s">
        <v>2897</v>
      </c>
      <c r="F1437" s="163"/>
      <c r="G1437" s="163"/>
      <c r="H1437" s="163"/>
      <c r="I1437" s="98">
        <v>78.400000000000006</v>
      </c>
      <c r="J1437" s="27" t="s">
        <v>15</v>
      </c>
    </row>
    <row r="1438" spans="1:10" ht="20.100000000000001" customHeight="1" x14ac:dyDescent="0.2">
      <c r="A1438" s="163"/>
      <c r="B1438" s="163"/>
      <c r="C1438" s="163"/>
      <c r="D1438" s="27" t="s">
        <v>2898</v>
      </c>
      <c r="E1438" s="163" t="s">
        <v>2899</v>
      </c>
      <c r="F1438" s="163"/>
      <c r="G1438" s="163"/>
      <c r="H1438" s="163"/>
      <c r="I1438" s="98">
        <v>53.311999999999998</v>
      </c>
      <c r="J1438" s="27" t="s">
        <v>15</v>
      </c>
    </row>
    <row r="1439" spans="1:10" ht="20.100000000000001" customHeight="1" x14ac:dyDescent="0.2">
      <c r="A1439" s="163"/>
      <c r="B1439" s="163"/>
      <c r="C1439" s="163"/>
      <c r="D1439" s="27" t="s">
        <v>2900</v>
      </c>
      <c r="E1439" s="163" t="s">
        <v>2901</v>
      </c>
      <c r="F1439" s="163"/>
      <c r="G1439" s="163"/>
      <c r="H1439" s="163"/>
      <c r="I1439" s="98">
        <v>52.64</v>
      </c>
      <c r="J1439" s="27" t="s">
        <v>15</v>
      </c>
    </row>
    <row r="1440" spans="1:10" ht="20.100000000000001" customHeight="1" x14ac:dyDescent="0.2">
      <c r="A1440" s="163"/>
      <c r="B1440" s="163"/>
      <c r="C1440" s="163"/>
      <c r="D1440" s="27" t="s">
        <v>2902</v>
      </c>
      <c r="E1440" s="163" t="s">
        <v>2903</v>
      </c>
      <c r="F1440" s="163"/>
      <c r="G1440" s="163"/>
      <c r="H1440" s="163"/>
      <c r="I1440" s="98">
        <v>52.92</v>
      </c>
      <c r="J1440" s="27" t="s">
        <v>15</v>
      </c>
    </row>
    <row r="1441" spans="1:10" ht="20.100000000000001" customHeight="1" x14ac:dyDescent="0.2">
      <c r="A1441" s="163"/>
      <c r="B1441" s="163"/>
      <c r="C1441" s="163"/>
      <c r="D1441" s="27" t="s">
        <v>2904</v>
      </c>
      <c r="E1441" s="163" t="s">
        <v>2905</v>
      </c>
      <c r="F1441" s="163"/>
      <c r="G1441" s="163"/>
      <c r="H1441" s="163"/>
      <c r="I1441" s="98">
        <v>71.567999999999998</v>
      </c>
      <c r="J1441" s="27" t="s">
        <v>15</v>
      </c>
    </row>
    <row r="1442" spans="1:10" ht="20.100000000000001" customHeight="1" x14ac:dyDescent="0.2">
      <c r="A1442" s="163"/>
      <c r="B1442" s="163"/>
      <c r="C1442" s="163"/>
      <c r="D1442" s="27" t="s">
        <v>2906</v>
      </c>
      <c r="E1442" s="163" t="s">
        <v>2907</v>
      </c>
      <c r="F1442" s="163"/>
      <c r="G1442" s="163"/>
      <c r="H1442" s="163"/>
      <c r="I1442" s="98">
        <v>125.88800000000001</v>
      </c>
      <c r="J1442" s="27" t="s">
        <v>15</v>
      </c>
    </row>
    <row r="1443" spans="1:10" ht="20.100000000000001" customHeight="1" x14ac:dyDescent="0.2">
      <c r="A1443" s="163"/>
      <c r="B1443" s="163"/>
      <c r="C1443" s="163"/>
      <c r="D1443" s="27" t="s">
        <v>2908</v>
      </c>
      <c r="E1443" s="163" t="s">
        <v>2909</v>
      </c>
      <c r="F1443" s="163"/>
      <c r="G1443" s="163"/>
      <c r="H1443" s="163"/>
      <c r="I1443" s="98">
        <v>41.16</v>
      </c>
      <c r="J1443" s="27" t="s">
        <v>15</v>
      </c>
    </row>
    <row r="1444" spans="1:10" ht="20.100000000000001" customHeight="1" x14ac:dyDescent="0.2">
      <c r="A1444" s="163"/>
      <c r="B1444" s="163"/>
      <c r="C1444" s="163"/>
      <c r="D1444" s="27" t="s">
        <v>2910</v>
      </c>
      <c r="E1444" s="163" t="s">
        <v>2909</v>
      </c>
      <c r="F1444" s="163"/>
      <c r="G1444" s="163"/>
      <c r="H1444" s="163"/>
      <c r="I1444" s="98">
        <v>41.16</v>
      </c>
      <c r="J1444" s="27" t="s">
        <v>15</v>
      </c>
    </row>
    <row r="1445" spans="1:10" ht="20.100000000000001" customHeight="1" x14ac:dyDescent="0.2">
      <c r="A1445" s="163"/>
      <c r="B1445" s="163"/>
      <c r="C1445" s="163"/>
      <c r="D1445" s="27" t="s">
        <v>2911</v>
      </c>
      <c r="E1445" s="163" t="s">
        <v>2909</v>
      </c>
      <c r="F1445" s="163"/>
      <c r="G1445" s="163"/>
      <c r="H1445" s="163"/>
      <c r="I1445" s="98">
        <v>41.16</v>
      </c>
      <c r="J1445" s="27" t="s">
        <v>15</v>
      </c>
    </row>
    <row r="1446" spans="1:10" ht="20.100000000000001" customHeight="1" x14ac:dyDescent="0.2">
      <c r="A1446" s="163"/>
      <c r="B1446" s="163"/>
      <c r="C1446" s="163"/>
      <c r="D1446" s="27" t="s">
        <v>2912</v>
      </c>
      <c r="E1446" s="163" t="s">
        <v>2909</v>
      </c>
      <c r="F1446" s="163"/>
      <c r="G1446" s="163"/>
      <c r="H1446" s="163"/>
      <c r="I1446" s="98">
        <v>41.16</v>
      </c>
      <c r="J1446" s="27" t="s">
        <v>15</v>
      </c>
    </row>
    <row r="1447" spans="1:10" ht="20.100000000000001" customHeight="1" x14ac:dyDescent="0.2">
      <c r="A1447" s="163"/>
      <c r="B1447" s="163"/>
      <c r="C1447" s="163"/>
      <c r="D1447" s="27" t="s">
        <v>2913</v>
      </c>
      <c r="E1447" s="163" t="s">
        <v>2914</v>
      </c>
      <c r="F1447" s="163"/>
      <c r="G1447" s="163"/>
      <c r="H1447" s="163"/>
      <c r="I1447" s="98">
        <v>71.819999999999993</v>
      </c>
      <c r="J1447" s="27" t="s">
        <v>15</v>
      </c>
    </row>
    <row r="1448" spans="1:10" ht="20.100000000000001" customHeight="1" x14ac:dyDescent="0.2">
      <c r="A1448" s="163"/>
      <c r="B1448" s="163"/>
      <c r="C1448" s="163"/>
      <c r="D1448" s="27" t="s">
        <v>2915</v>
      </c>
      <c r="E1448" s="163" t="s">
        <v>2916</v>
      </c>
      <c r="F1448" s="163"/>
      <c r="G1448" s="163"/>
      <c r="H1448" s="163"/>
      <c r="I1448" s="98">
        <v>40.936</v>
      </c>
      <c r="J1448" s="27" t="s">
        <v>15</v>
      </c>
    </row>
    <row r="1449" spans="1:10" ht="20.100000000000001" customHeight="1" x14ac:dyDescent="0.2">
      <c r="A1449" s="163"/>
      <c r="B1449" s="163"/>
      <c r="C1449" s="163"/>
      <c r="D1449" s="27" t="s">
        <v>2917</v>
      </c>
      <c r="E1449" s="163" t="s">
        <v>2916</v>
      </c>
      <c r="F1449" s="163"/>
      <c r="G1449" s="163"/>
      <c r="H1449" s="163"/>
      <c r="I1449" s="98">
        <v>40.936</v>
      </c>
      <c r="J1449" s="27" t="s">
        <v>15</v>
      </c>
    </row>
    <row r="1450" spans="1:10" ht="20.100000000000001" customHeight="1" x14ac:dyDescent="0.2">
      <c r="A1450" s="163"/>
      <c r="B1450" s="163"/>
      <c r="C1450" s="163"/>
      <c r="D1450" s="27" t="s">
        <v>2918</v>
      </c>
      <c r="E1450" s="163" t="s">
        <v>2916</v>
      </c>
      <c r="F1450" s="163"/>
      <c r="G1450" s="163"/>
      <c r="H1450" s="163"/>
      <c r="I1450" s="98">
        <v>40.936</v>
      </c>
      <c r="J1450" s="27" t="s">
        <v>15</v>
      </c>
    </row>
    <row r="1451" spans="1:10" ht="20.100000000000001" customHeight="1" x14ac:dyDescent="0.2">
      <c r="A1451" s="163"/>
      <c r="B1451" s="163"/>
      <c r="C1451" s="163"/>
      <c r="D1451" s="27" t="s">
        <v>2919</v>
      </c>
      <c r="E1451" s="163" t="s">
        <v>2916</v>
      </c>
      <c r="F1451" s="163"/>
      <c r="G1451" s="163"/>
      <c r="H1451" s="163"/>
      <c r="I1451" s="98">
        <v>40.936</v>
      </c>
      <c r="J1451" s="27" t="s">
        <v>15</v>
      </c>
    </row>
    <row r="1452" spans="1:10" ht="20.100000000000001" customHeight="1" x14ac:dyDescent="0.2">
      <c r="A1452" s="163"/>
      <c r="B1452" s="163"/>
      <c r="C1452" s="163"/>
      <c r="D1452" s="27" t="s">
        <v>2920</v>
      </c>
      <c r="E1452" s="163" t="s">
        <v>2916</v>
      </c>
      <c r="F1452" s="163"/>
      <c r="G1452" s="163"/>
      <c r="H1452" s="163"/>
      <c r="I1452" s="98">
        <v>40.936</v>
      </c>
      <c r="J1452" s="27" t="s">
        <v>15</v>
      </c>
    </row>
    <row r="1453" spans="1:10" ht="20.100000000000001" customHeight="1" x14ac:dyDescent="0.2">
      <c r="A1453" s="163"/>
      <c r="B1453" s="163"/>
      <c r="C1453" s="163"/>
      <c r="D1453" s="27" t="s">
        <v>2921</v>
      </c>
      <c r="E1453" s="163" t="s">
        <v>2916</v>
      </c>
      <c r="F1453" s="163"/>
      <c r="G1453" s="163"/>
      <c r="H1453" s="163"/>
      <c r="I1453" s="98">
        <v>40.936</v>
      </c>
      <c r="J1453" s="27" t="s">
        <v>15</v>
      </c>
    </row>
    <row r="1454" spans="1:10" ht="20.100000000000001" customHeight="1" x14ac:dyDescent="0.2">
      <c r="A1454" s="163"/>
      <c r="B1454" s="163"/>
      <c r="C1454" s="163"/>
      <c r="D1454" s="27" t="s">
        <v>2922</v>
      </c>
      <c r="E1454" s="163" t="s">
        <v>2916</v>
      </c>
      <c r="F1454" s="163"/>
      <c r="G1454" s="163"/>
      <c r="H1454" s="163"/>
      <c r="I1454" s="98">
        <v>40.936</v>
      </c>
      <c r="J1454" s="27" t="s">
        <v>15</v>
      </c>
    </row>
    <row r="1455" spans="1:10" ht="20.100000000000001" customHeight="1" x14ac:dyDescent="0.2">
      <c r="A1455" s="163"/>
      <c r="B1455" s="163"/>
      <c r="C1455" s="163"/>
      <c r="D1455" s="27" t="s">
        <v>2923</v>
      </c>
      <c r="E1455" s="163" t="s">
        <v>2916</v>
      </c>
      <c r="F1455" s="163"/>
      <c r="G1455" s="163"/>
      <c r="H1455" s="163"/>
      <c r="I1455" s="98">
        <v>40.936</v>
      </c>
      <c r="J1455" s="27" t="s">
        <v>15</v>
      </c>
    </row>
    <row r="1456" spans="1:10" ht="20.100000000000001" customHeight="1" x14ac:dyDescent="0.2">
      <c r="A1456" s="163"/>
      <c r="B1456" s="163"/>
      <c r="C1456" s="163"/>
      <c r="D1456" s="27" t="s">
        <v>2924</v>
      </c>
      <c r="E1456" s="163" t="s">
        <v>2925</v>
      </c>
      <c r="F1456" s="163"/>
      <c r="G1456" s="163"/>
      <c r="H1456" s="163"/>
      <c r="I1456" s="98">
        <v>67.591999999999999</v>
      </c>
      <c r="J1456" s="27" t="s">
        <v>15</v>
      </c>
    </row>
    <row r="1457" spans="1:10" ht="20.100000000000001" customHeight="1" x14ac:dyDescent="0.2">
      <c r="A1457" s="163"/>
      <c r="B1457" s="163"/>
      <c r="C1457" s="163"/>
      <c r="D1457" s="27" t="s">
        <v>2926</v>
      </c>
      <c r="E1457" s="163" t="s">
        <v>2927</v>
      </c>
      <c r="F1457" s="163"/>
      <c r="G1457" s="163"/>
      <c r="H1457" s="163"/>
      <c r="I1457" s="98">
        <v>40.963999999999999</v>
      </c>
      <c r="J1457" s="27" t="s">
        <v>15</v>
      </c>
    </row>
    <row r="1458" spans="1:10" ht="20.100000000000001" customHeight="1" x14ac:dyDescent="0.2">
      <c r="A1458" s="163"/>
      <c r="B1458" s="163"/>
      <c r="C1458" s="163"/>
      <c r="D1458" s="27" t="s">
        <v>2928</v>
      </c>
      <c r="E1458" s="163" t="s">
        <v>2916</v>
      </c>
      <c r="F1458" s="163"/>
      <c r="G1458" s="163"/>
      <c r="H1458" s="163"/>
      <c r="I1458" s="98">
        <v>40.936</v>
      </c>
      <c r="J1458" s="27" t="s">
        <v>15</v>
      </c>
    </row>
    <row r="1459" spans="1:10" ht="20.100000000000001" customHeight="1" x14ac:dyDescent="0.2">
      <c r="A1459" s="163"/>
      <c r="B1459" s="163"/>
      <c r="C1459" s="163"/>
      <c r="D1459" s="27" t="s">
        <v>2929</v>
      </c>
      <c r="E1459" s="163" t="s">
        <v>2927</v>
      </c>
      <c r="F1459" s="163"/>
      <c r="G1459" s="163"/>
      <c r="H1459" s="163"/>
      <c r="I1459" s="98">
        <v>40.963999999999999</v>
      </c>
      <c r="J1459" s="27" t="s">
        <v>15</v>
      </c>
    </row>
    <row r="1460" spans="1:10" ht="20.100000000000001" customHeight="1" x14ac:dyDescent="0.2">
      <c r="A1460" s="163"/>
      <c r="B1460" s="163"/>
      <c r="C1460" s="163"/>
      <c r="D1460" s="27" t="s">
        <v>2930</v>
      </c>
      <c r="E1460" s="163" t="s">
        <v>2927</v>
      </c>
      <c r="F1460" s="163"/>
      <c r="G1460" s="163"/>
      <c r="H1460" s="163"/>
      <c r="I1460" s="98">
        <v>40.963999999999999</v>
      </c>
      <c r="J1460" s="27" t="s">
        <v>15</v>
      </c>
    </row>
    <row r="1461" spans="1:10" ht="20.100000000000001" customHeight="1" x14ac:dyDescent="0.2">
      <c r="A1461" s="163"/>
      <c r="B1461" s="163"/>
      <c r="C1461" s="163"/>
      <c r="D1461" s="27" t="s">
        <v>2931</v>
      </c>
      <c r="E1461" s="163" t="s">
        <v>2927</v>
      </c>
      <c r="F1461" s="163"/>
      <c r="G1461" s="163"/>
      <c r="H1461" s="163"/>
      <c r="I1461" s="98">
        <v>40.963999999999999</v>
      </c>
      <c r="J1461" s="27" t="s">
        <v>15</v>
      </c>
    </row>
    <row r="1462" spans="1:10" ht="20.100000000000001" customHeight="1" x14ac:dyDescent="0.2">
      <c r="A1462" s="163"/>
      <c r="B1462" s="163"/>
      <c r="C1462" s="163"/>
      <c r="D1462" s="27" t="s">
        <v>2932</v>
      </c>
      <c r="E1462" s="163" t="s">
        <v>2927</v>
      </c>
      <c r="F1462" s="163"/>
      <c r="G1462" s="163"/>
      <c r="H1462" s="163"/>
      <c r="I1462" s="98">
        <v>40.963999999999999</v>
      </c>
      <c r="J1462" s="27" t="s">
        <v>15</v>
      </c>
    </row>
    <row r="1463" spans="1:10" ht="20.100000000000001" customHeight="1" x14ac:dyDescent="0.2">
      <c r="A1463" s="163"/>
      <c r="B1463" s="163"/>
      <c r="C1463" s="163"/>
      <c r="D1463" s="27" t="s">
        <v>2933</v>
      </c>
      <c r="E1463" s="163" t="s">
        <v>2927</v>
      </c>
      <c r="F1463" s="163"/>
      <c r="G1463" s="163"/>
      <c r="H1463" s="163"/>
      <c r="I1463" s="98">
        <v>40.963999999999999</v>
      </c>
      <c r="J1463" s="27" t="s">
        <v>15</v>
      </c>
    </row>
    <row r="1464" spans="1:10" ht="20.100000000000001" customHeight="1" x14ac:dyDescent="0.2">
      <c r="A1464" s="163"/>
      <c r="B1464" s="163"/>
      <c r="C1464" s="163"/>
      <c r="D1464" s="27" t="s">
        <v>2934</v>
      </c>
      <c r="E1464" s="163" t="s">
        <v>2927</v>
      </c>
      <c r="F1464" s="163"/>
      <c r="G1464" s="163"/>
      <c r="H1464" s="163"/>
      <c r="I1464" s="98">
        <v>40.963999999999999</v>
      </c>
      <c r="J1464" s="27" t="s">
        <v>15</v>
      </c>
    </row>
    <row r="1465" spans="1:10" ht="20.100000000000001" customHeight="1" x14ac:dyDescent="0.2">
      <c r="A1465" s="163"/>
      <c r="B1465" s="163"/>
      <c r="C1465" s="163"/>
      <c r="D1465" s="27" t="s">
        <v>2935</v>
      </c>
      <c r="E1465" s="163" t="s">
        <v>2925</v>
      </c>
      <c r="F1465" s="163"/>
      <c r="G1465" s="163"/>
      <c r="H1465" s="163"/>
      <c r="I1465" s="98">
        <v>67.591999999999999</v>
      </c>
      <c r="J1465" s="27" t="s">
        <v>15</v>
      </c>
    </row>
    <row r="1466" spans="1:10" ht="20.100000000000001" customHeight="1" x14ac:dyDescent="0.2">
      <c r="A1466" s="163"/>
      <c r="B1466" s="163"/>
      <c r="C1466" s="163"/>
      <c r="D1466" s="27" t="s">
        <v>2936</v>
      </c>
      <c r="E1466" s="163" t="s">
        <v>2937</v>
      </c>
      <c r="F1466" s="163"/>
      <c r="G1466" s="163"/>
      <c r="H1466" s="163"/>
      <c r="I1466" s="98">
        <v>58.52</v>
      </c>
      <c r="J1466" s="27" t="s">
        <v>15</v>
      </c>
    </row>
    <row r="1467" spans="1:10" ht="20.100000000000001" customHeight="1" x14ac:dyDescent="0.2">
      <c r="A1467" s="163"/>
      <c r="B1467" s="163"/>
      <c r="C1467" s="163"/>
      <c r="D1467" s="27" t="s">
        <v>2938</v>
      </c>
      <c r="E1467" s="163" t="s">
        <v>2939</v>
      </c>
      <c r="F1467" s="163"/>
      <c r="G1467" s="163"/>
      <c r="H1467" s="163"/>
      <c r="I1467" s="98">
        <v>58.603999999999999</v>
      </c>
      <c r="J1467" s="27" t="s">
        <v>15</v>
      </c>
    </row>
    <row r="1468" spans="1:10" ht="20.100000000000001" customHeight="1" x14ac:dyDescent="0.2">
      <c r="A1468" s="163"/>
      <c r="B1468" s="163"/>
      <c r="C1468" s="163"/>
      <c r="D1468" s="27" t="s">
        <v>2940</v>
      </c>
      <c r="E1468" s="163" t="s">
        <v>2941</v>
      </c>
      <c r="F1468" s="163"/>
      <c r="G1468" s="163"/>
      <c r="H1468" s="163"/>
      <c r="I1468" s="98">
        <v>58.66</v>
      </c>
      <c r="J1468" s="27" t="s">
        <v>15</v>
      </c>
    </row>
    <row r="1469" spans="1:10" ht="20.100000000000001" customHeight="1" x14ac:dyDescent="0.2">
      <c r="A1469" s="163"/>
      <c r="B1469" s="163"/>
      <c r="C1469" s="163"/>
      <c r="D1469" s="27" t="s">
        <v>2942</v>
      </c>
      <c r="E1469" s="163" t="s">
        <v>2943</v>
      </c>
      <c r="F1469" s="163"/>
      <c r="G1469" s="163"/>
      <c r="H1469" s="163"/>
      <c r="I1469" s="98">
        <v>58.716000000000001</v>
      </c>
      <c r="J1469" s="27" t="s">
        <v>15</v>
      </c>
    </row>
    <row r="1470" spans="1:10" ht="20.100000000000001" customHeight="1" x14ac:dyDescent="0.2">
      <c r="A1470" s="163"/>
      <c r="B1470" s="163"/>
      <c r="C1470" s="163"/>
      <c r="D1470" s="27" t="s">
        <v>2944</v>
      </c>
      <c r="E1470" s="163" t="s">
        <v>2945</v>
      </c>
      <c r="F1470" s="163"/>
      <c r="G1470" s="163"/>
      <c r="H1470" s="163"/>
      <c r="I1470" s="98">
        <v>65.744</v>
      </c>
      <c r="J1470" s="27" t="s">
        <v>15</v>
      </c>
    </row>
    <row r="1471" spans="1:10" ht="20.100000000000001" customHeight="1" x14ac:dyDescent="0.2">
      <c r="A1471" s="163"/>
      <c r="B1471" s="163"/>
      <c r="C1471" s="163"/>
      <c r="D1471" s="27" t="s">
        <v>2946</v>
      </c>
      <c r="E1471" s="163" t="s">
        <v>2947</v>
      </c>
      <c r="F1471" s="163"/>
      <c r="G1471" s="163"/>
      <c r="H1471" s="163"/>
      <c r="I1471" s="98">
        <v>63.28</v>
      </c>
      <c r="J1471" s="27" t="s">
        <v>15</v>
      </c>
    </row>
    <row r="1472" spans="1:10" ht="20.100000000000001" customHeight="1" x14ac:dyDescent="0.2">
      <c r="A1472" s="163"/>
      <c r="B1472" s="163"/>
      <c r="C1472" s="163"/>
      <c r="D1472" s="27" t="s">
        <v>2948</v>
      </c>
      <c r="E1472" s="163" t="s">
        <v>2949</v>
      </c>
      <c r="F1472" s="163"/>
      <c r="G1472" s="163"/>
      <c r="H1472" s="163"/>
      <c r="I1472" s="98">
        <v>54.152000000000001</v>
      </c>
      <c r="J1472" s="27" t="s">
        <v>15</v>
      </c>
    </row>
    <row r="1473" spans="1:10" ht="20.100000000000001" customHeight="1" x14ac:dyDescent="0.2">
      <c r="A1473" s="163"/>
      <c r="B1473" s="163"/>
      <c r="C1473" s="163"/>
      <c r="D1473" s="27" t="s">
        <v>2950</v>
      </c>
      <c r="E1473" s="163" t="s">
        <v>2951</v>
      </c>
      <c r="F1473" s="163"/>
      <c r="G1473" s="163"/>
      <c r="H1473" s="163"/>
      <c r="I1473" s="98">
        <v>52.304000000000002</v>
      </c>
      <c r="J1473" s="27" t="s">
        <v>15</v>
      </c>
    </row>
    <row r="1474" spans="1:10" ht="20.100000000000001" customHeight="1" x14ac:dyDescent="0.2">
      <c r="A1474" s="163"/>
      <c r="B1474" s="163"/>
      <c r="C1474" s="163"/>
      <c r="D1474" s="27" t="s">
        <v>2952</v>
      </c>
      <c r="E1474" s="163" t="s">
        <v>2953</v>
      </c>
      <c r="F1474" s="163"/>
      <c r="G1474" s="163"/>
      <c r="H1474" s="163"/>
      <c r="I1474" s="98">
        <v>50.512</v>
      </c>
      <c r="J1474" s="27" t="s">
        <v>15</v>
      </c>
    </row>
    <row r="1475" spans="1:10" ht="20.100000000000001" customHeight="1" x14ac:dyDescent="0.2">
      <c r="A1475" s="163"/>
      <c r="B1475" s="163"/>
      <c r="C1475" s="163"/>
      <c r="D1475" s="27" t="s">
        <v>2954</v>
      </c>
      <c r="E1475" s="163" t="s">
        <v>2955</v>
      </c>
      <c r="F1475" s="163"/>
      <c r="G1475" s="163"/>
      <c r="H1475" s="163"/>
      <c r="I1475" s="98">
        <v>48.552</v>
      </c>
      <c r="J1475" s="27" t="s">
        <v>15</v>
      </c>
    </row>
    <row r="1476" spans="1:10" ht="26.1" customHeight="1" x14ac:dyDescent="0.2">
      <c r="A1476" s="32" t="s">
        <v>1045</v>
      </c>
      <c r="B1476" s="32" t="s">
        <v>1046</v>
      </c>
      <c r="C1476" s="32" t="s">
        <v>18</v>
      </c>
      <c r="D1476" s="32" t="s">
        <v>1047</v>
      </c>
      <c r="E1476" s="34" t="s">
        <v>20</v>
      </c>
      <c r="F1476" s="33">
        <v>1084.71</v>
      </c>
      <c r="G1476" s="36">
        <v>16.489999999999998</v>
      </c>
      <c r="H1476" s="36">
        <v>21.24</v>
      </c>
      <c r="I1476" s="36">
        <v>23039.24</v>
      </c>
      <c r="J1476" s="97">
        <v>1.9113711356638133E-3</v>
      </c>
    </row>
    <row r="1477" spans="1:10" ht="20.100000000000001" customHeight="1" x14ac:dyDescent="0.2">
      <c r="A1477" s="27" t="s">
        <v>2366</v>
      </c>
      <c r="B1477" s="163"/>
      <c r="C1477" s="163"/>
      <c r="D1477" s="27" t="s">
        <v>5</v>
      </c>
      <c r="E1477" s="163" t="s">
        <v>2367</v>
      </c>
      <c r="F1477" s="163"/>
      <c r="G1477" s="163"/>
      <c r="H1477" s="27"/>
      <c r="I1477" s="41" t="s">
        <v>2368</v>
      </c>
      <c r="J1477" s="27"/>
    </row>
    <row r="1478" spans="1:10" ht="20.100000000000001" customHeight="1" x14ac:dyDescent="0.2">
      <c r="A1478" s="163"/>
      <c r="B1478" s="163"/>
      <c r="C1478" s="163"/>
      <c r="D1478" s="27" t="s">
        <v>2956</v>
      </c>
      <c r="E1478" s="163" t="s">
        <v>2957</v>
      </c>
      <c r="F1478" s="163"/>
      <c r="G1478" s="163"/>
      <c r="H1478" s="163"/>
      <c r="I1478" s="98">
        <v>178.23</v>
      </c>
      <c r="J1478" s="27" t="s">
        <v>15</v>
      </c>
    </row>
    <row r="1479" spans="1:10" ht="20.100000000000001" customHeight="1" x14ac:dyDescent="0.2">
      <c r="A1479" s="163"/>
      <c r="B1479" s="163"/>
      <c r="C1479" s="163"/>
      <c r="D1479" s="27" t="s">
        <v>2958</v>
      </c>
      <c r="E1479" s="163" t="s">
        <v>2959</v>
      </c>
      <c r="F1479" s="163"/>
      <c r="G1479" s="163"/>
      <c r="H1479" s="163"/>
      <c r="I1479" s="98">
        <v>428.97</v>
      </c>
      <c r="J1479" s="27" t="s">
        <v>15</v>
      </c>
    </row>
    <row r="1480" spans="1:10" ht="20.100000000000001" customHeight="1" x14ac:dyDescent="0.2">
      <c r="A1480" s="163"/>
      <c r="B1480" s="163"/>
      <c r="C1480" s="163"/>
      <c r="D1480" s="27" t="s">
        <v>2960</v>
      </c>
      <c r="E1480" s="163" t="s">
        <v>2961</v>
      </c>
      <c r="F1480" s="163"/>
      <c r="G1480" s="163"/>
      <c r="H1480" s="163"/>
      <c r="I1480" s="98">
        <v>368.67</v>
      </c>
      <c r="J1480" s="27" t="s">
        <v>15</v>
      </c>
    </row>
    <row r="1481" spans="1:10" ht="20.100000000000001" customHeight="1" x14ac:dyDescent="0.2">
      <c r="A1481" s="163"/>
      <c r="B1481" s="163"/>
      <c r="C1481" s="163"/>
      <c r="D1481" s="27" t="s">
        <v>2962</v>
      </c>
      <c r="E1481" s="163" t="s">
        <v>2963</v>
      </c>
      <c r="F1481" s="163"/>
      <c r="G1481" s="163"/>
      <c r="H1481" s="163"/>
      <c r="I1481" s="98">
        <v>108.84</v>
      </c>
      <c r="J1481" s="27" t="s">
        <v>15</v>
      </c>
    </row>
    <row r="1482" spans="1:10" ht="26.1" customHeight="1" x14ac:dyDescent="0.2">
      <c r="A1482" s="32" t="s">
        <v>1048</v>
      </c>
      <c r="B1482" s="32" t="s">
        <v>1049</v>
      </c>
      <c r="C1482" s="32" t="s">
        <v>18</v>
      </c>
      <c r="D1482" s="32" t="s">
        <v>1050</v>
      </c>
      <c r="E1482" s="34" t="s">
        <v>20</v>
      </c>
      <c r="F1482" s="33">
        <v>3522.86</v>
      </c>
      <c r="G1482" s="36">
        <v>9.18</v>
      </c>
      <c r="H1482" s="36">
        <v>11.82</v>
      </c>
      <c r="I1482" s="36">
        <v>41640.269999999997</v>
      </c>
      <c r="J1482" s="97">
        <v>3.4545414761618792E-3</v>
      </c>
    </row>
    <row r="1483" spans="1:10" ht="20.100000000000001" customHeight="1" x14ac:dyDescent="0.2">
      <c r="A1483" s="27" t="s">
        <v>2366</v>
      </c>
      <c r="B1483" s="163"/>
      <c r="C1483" s="163"/>
      <c r="D1483" s="27" t="s">
        <v>5</v>
      </c>
      <c r="E1483" s="163" t="s">
        <v>2367</v>
      </c>
      <c r="F1483" s="163"/>
      <c r="G1483" s="163"/>
      <c r="H1483" s="27"/>
      <c r="I1483" s="41" t="s">
        <v>2368</v>
      </c>
      <c r="J1483" s="27"/>
    </row>
    <row r="1484" spans="1:10" ht="20.100000000000001" customHeight="1" x14ac:dyDescent="0.2">
      <c r="A1484" s="163"/>
      <c r="B1484" s="163"/>
      <c r="C1484" s="163"/>
      <c r="D1484" s="27" t="s">
        <v>2881</v>
      </c>
      <c r="E1484" s="163" t="s">
        <v>2882</v>
      </c>
      <c r="F1484" s="163"/>
      <c r="G1484" s="163"/>
      <c r="H1484" s="163"/>
      <c r="I1484" s="98">
        <v>50.427999999999997</v>
      </c>
      <c r="J1484" s="27" t="s">
        <v>15</v>
      </c>
    </row>
    <row r="1485" spans="1:10" ht="20.100000000000001" customHeight="1" x14ac:dyDescent="0.2">
      <c r="A1485" s="163"/>
      <c r="B1485" s="163"/>
      <c r="C1485" s="163"/>
      <c r="D1485" s="27" t="s">
        <v>2883</v>
      </c>
      <c r="E1485" s="163" t="s">
        <v>2884</v>
      </c>
      <c r="F1485" s="163"/>
      <c r="G1485" s="163"/>
      <c r="H1485" s="163"/>
      <c r="I1485" s="98">
        <v>46.116</v>
      </c>
      <c r="J1485" s="27" t="s">
        <v>15</v>
      </c>
    </row>
    <row r="1486" spans="1:10" ht="20.100000000000001" customHeight="1" x14ac:dyDescent="0.2">
      <c r="A1486" s="163"/>
      <c r="B1486" s="163"/>
      <c r="C1486" s="163"/>
      <c r="D1486" s="27" t="s">
        <v>2885</v>
      </c>
      <c r="E1486" s="163" t="s">
        <v>2886</v>
      </c>
      <c r="F1486" s="163"/>
      <c r="G1486" s="163"/>
      <c r="H1486" s="163"/>
      <c r="I1486" s="98">
        <v>55.86</v>
      </c>
      <c r="J1486" s="27" t="s">
        <v>15</v>
      </c>
    </row>
    <row r="1487" spans="1:10" ht="20.100000000000001" customHeight="1" x14ac:dyDescent="0.2">
      <c r="A1487" s="163"/>
      <c r="B1487" s="163"/>
      <c r="C1487" s="163"/>
      <c r="D1487" s="27" t="s">
        <v>2887</v>
      </c>
      <c r="E1487" s="163" t="s">
        <v>2888</v>
      </c>
      <c r="F1487" s="163"/>
      <c r="G1487" s="163"/>
      <c r="H1487" s="163"/>
      <c r="I1487" s="98">
        <v>36.008000000000003</v>
      </c>
      <c r="J1487" s="27" t="s">
        <v>15</v>
      </c>
    </row>
    <row r="1488" spans="1:10" ht="20.100000000000001" customHeight="1" x14ac:dyDescent="0.2">
      <c r="A1488" s="163"/>
      <c r="B1488" s="163"/>
      <c r="C1488" s="163"/>
      <c r="D1488" s="27" t="s">
        <v>2889</v>
      </c>
      <c r="E1488" s="163" t="s">
        <v>2890</v>
      </c>
      <c r="F1488" s="163"/>
      <c r="G1488" s="163"/>
      <c r="H1488" s="163"/>
      <c r="I1488" s="98">
        <v>57.82</v>
      </c>
      <c r="J1488" s="27" t="s">
        <v>15</v>
      </c>
    </row>
    <row r="1489" spans="1:10" ht="20.100000000000001" customHeight="1" x14ac:dyDescent="0.2">
      <c r="A1489" s="163"/>
      <c r="B1489" s="163"/>
      <c r="C1489" s="163"/>
      <c r="D1489" s="27" t="s">
        <v>2891</v>
      </c>
      <c r="E1489" s="163" t="s">
        <v>2892</v>
      </c>
      <c r="F1489" s="163"/>
      <c r="G1489" s="163"/>
      <c r="H1489" s="163"/>
      <c r="I1489" s="98">
        <v>53.088000000000001</v>
      </c>
      <c r="J1489" s="27" t="s">
        <v>15</v>
      </c>
    </row>
    <row r="1490" spans="1:10" ht="20.100000000000001" customHeight="1" x14ac:dyDescent="0.2">
      <c r="A1490" s="163"/>
      <c r="B1490" s="163"/>
      <c r="C1490" s="163"/>
      <c r="D1490" s="27" t="s">
        <v>2893</v>
      </c>
      <c r="E1490" s="163" t="s">
        <v>2892</v>
      </c>
      <c r="F1490" s="163"/>
      <c r="G1490" s="163"/>
      <c r="H1490" s="163"/>
      <c r="I1490" s="98">
        <v>53.088000000000001</v>
      </c>
      <c r="J1490" s="27" t="s">
        <v>15</v>
      </c>
    </row>
    <row r="1491" spans="1:10" ht="20.100000000000001" customHeight="1" x14ac:dyDescent="0.2">
      <c r="A1491" s="163"/>
      <c r="B1491" s="163"/>
      <c r="C1491" s="163"/>
      <c r="D1491" s="27" t="s">
        <v>2894</v>
      </c>
      <c r="E1491" s="163" t="s">
        <v>2895</v>
      </c>
      <c r="F1491" s="163"/>
      <c r="G1491" s="163"/>
      <c r="H1491" s="163"/>
      <c r="I1491" s="98">
        <v>55.16</v>
      </c>
      <c r="J1491" s="27" t="s">
        <v>15</v>
      </c>
    </row>
    <row r="1492" spans="1:10" ht="20.100000000000001" customHeight="1" x14ac:dyDescent="0.2">
      <c r="A1492" s="163"/>
      <c r="B1492" s="163"/>
      <c r="C1492" s="163"/>
      <c r="D1492" s="27" t="s">
        <v>2896</v>
      </c>
      <c r="E1492" s="163" t="s">
        <v>2897</v>
      </c>
      <c r="F1492" s="163"/>
      <c r="G1492" s="163"/>
      <c r="H1492" s="163"/>
      <c r="I1492" s="98">
        <v>78.400000000000006</v>
      </c>
      <c r="J1492" s="27" t="s">
        <v>15</v>
      </c>
    </row>
    <row r="1493" spans="1:10" ht="20.100000000000001" customHeight="1" x14ac:dyDescent="0.2">
      <c r="A1493" s="163"/>
      <c r="B1493" s="163"/>
      <c r="C1493" s="163"/>
      <c r="D1493" s="27" t="s">
        <v>2898</v>
      </c>
      <c r="E1493" s="163" t="s">
        <v>2899</v>
      </c>
      <c r="F1493" s="163"/>
      <c r="G1493" s="163"/>
      <c r="H1493" s="163"/>
      <c r="I1493" s="98">
        <v>53.311999999999998</v>
      </c>
      <c r="J1493" s="27" t="s">
        <v>15</v>
      </c>
    </row>
    <row r="1494" spans="1:10" ht="20.100000000000001" customHeight="1" x14ac:dyDescent="0.2">
      <c r="A1494" s="163"/>
      <c r="B1494" s="163"/>
      <c r="C1494" s="163"/>
      <c r="D1494" s="27" t="s">
        <v>2900</v>
      </c>
      <c r="E1494" s="163" t="s">
        <v>2901</v>
      </c>
      <c r="F1494" s="163"/>
      <c r="G1494" s="163"/>
      <c r="H1494" s="163"/>
      <c r="I1494" s="98">
        <v>52.64</v>
      </c>
      <c r="J1494" s="27" t="s">
        <v>15</v>
      </c>
    </row>
    <row r="1495" spans="1:10" ht="20.100000000000001" customHeight="1" x14ac:dyDescent="0.2">
      <c r="A1495" s="163"/>
      <c r="B1495" s="163"/>
      <c r="C1495" s="163"/>
      <c r="D1495" s="27" t="s">
        <v>2902</v>
      </c>
      <c r="E1495" s="163" t="s">
        <v>2903</v>
      </c>
      <c r="F1495" s="163"/>
      <c r="G1495" s="163"/>
      <c r="H1495" s="163"/>
      <c r="I1495" s="98">
        <v>52.92</v>
      </c>
      <c r="J1495" s="27" t="s">
        <v>15</v>
      </c>
    </row>
    <row r="1496" spans="1:10" ht="20.100000000000001" customHeight="1" x14ac:dyDescent="0.2">
      <c r="A1496" s="163"/>
      <c r="B1496" s="163"/>
      <c r="C1496" s="163"/>
      <c r="D1496" s="27" t="s">
        <v>2904</v>
      </c>
      <c r="E1496" s="163" t="s">
        <v>2905</v>
      </c>
      <c r="F1496" s="163"/>
      <c r="G1496" s="163"/>
      <c r="H1496" s="163"/>
      <c r="I1496" s="98">
        <v>71.567999999999998</v>
      </c>
      <c r="J1496" s="27" t="s">
        <v>15</v>
      </c>
    </row>
    <row r="1497" spans="1:10" ht="20.100000000000001" customHeight="1" x14ac:dyDescent="0.2">
      <c r="A1497" s="163"/>
      <c r="B1497" s="163"/>
      <c r="C1497" s="163"/>
      <c r="D1497" s="27" t="s">
        <v>2906</v>
      </c>
      <c r="E1497" s="163" t="s">
        <v>2907</v>
      </c>
      <c r="F1497" s="163"/>
      <c r="G1497" s="163"/>
      <c r="H1497" s="163"/>
      <c r="I1497" s="98">
        <v>125.88800000000001</v>
      </c>
      <c r="J1497" s="27" t="s">
        <v>15</v>
      </c>
    </row>
    <row r="1498" spans="1:10" ht="20.100000000000001" customHeight="1" x14ac:dyDescent="0.2">
      <c r="A1498" s="163"/>
      <c r="B1498" s="163"/>
      <c r="C1498" s="163"/>
      <c r="D1498" s="27" t="s">
        <v>2956</v>
      </c>
      <c r="E1498" s="163" t="s">
        <v>2957</v>
      </c>
      <c r="F1498" s="163"/>
      <c r="G1498" s="163"/>
      <c r="H1498" s="163"/>
      <c r="I1498" s="98">
        <v>178.23</v>
      </c>
      <c r="J1498" s="27" t="s">
        <v>15</v>
      </c>
    </row>
    <row r="1499" spans="1:10" ht="20.100000000000001" customHeight="1" x14ac:dyDescent="0.2">
      <c r="A1499" s="163"/>
      <c r="B1499" s="163"/>
      <c r="C1499" s="163"/>
      <c r="D1499" s="27" t="s">
        <v>2908</v>
      </c>
      <c r="E1499" s="163" t="s">
        <v>2909</v>
      </c>
      <c r="F1499" s="163"/>
      <c r="G1499" s="163"/>
      <c r="H1499" s="163"/>
      <c r="I1499" s="98">
        <v>41.16</v>
      </c>
      <c r="J1499" s="27" t="s">
        <v>15</v>
      </c>
    </row>
    <row r="1500" spans="1:10" ht="20.100000000000001" customHeight="1" x14ac:dyDescent="0.2">
      <c r="A1500" s="163"/>
      <c r="B1500" s="163"/>
      <c r="C1500" s="163"/>
      <c r="D1500" s="27" t="s">
        <v>2910</v>
      </c>
      <c r="E1500" s="163" t="s">
        <v>2909</v>
      </c>
      <c r="F1500" s="163"/>
      <c r="G1500" s="163"/>
      <c r="H1500" s="163"/>
      <c r="I1500" s="98">
        <v>41.16</v>
      </c>
      <c r="J1500" s="27" t="s">
        <v>15</v>
      </c>
    </row>
    <row r="1501" spans="1:10" ht="20.100000000000001" customHeight="1" x14ac:dyDescent="0.2">
      <c r="A1501" s="163"/>
      <c r="B1501" s="163"/>
      <c r="C1501" s="163"/>
      <c r="D1501" s="27" t="s">
        <v>2911</v>
      </c>
      <c r="E1501" s="163" t="s">
        <v>2909</v>
      </c>
      <c r="F1501" s="163"/>
      <c r="G1501" s="163"/>
      <c r="H1501" s="163"/>
      <c r="I1501" s="98">
        <v>41.16</v>
      </c>
      <c r="J1501" s="27" t="s">
        <v>15</v>
      </c>
    </row>
    <row r="1502" spans="1:10" ht="20.100000000000001" customHeight="1" x14ac:dyDescent="0.2">
      <c r="A1502" s="163"/>
      <c r="B1502" s="163"/>
      <c r="C1502" s="163"/>
      <c r="D1502" s="27" t="s">
        <v>2912</v>
      </c>
      <c r="E1502" s="163" t="s">
        <v>2909</v>
      </c>
      <c r="F1502" s="163"/>
      <c r="G1502" s="163"/>
      <c r="H1502" s="163"/>
      <c r="I1502" s="98">
        <v>41.16</v>
      </c>
      <c r="J1502" s="27" t="s">
        <v>15</v>
      </c>
    </row>
    <row r="1503" spans="1:10" ht="20.100000000000001" customHeight="1" x14ac:dyDescent="0.2">
      <c r="A1503" s="163"/>
      <c r="B1503" s="163"/>
      <c r="C1503" s="163"/>
      <c r="D1503" s="27" t="s">
        <v>2913</v>
      </c>
      <c r="E1503" s="163" t="s">
        <v>2914</v>
      </c>
      <c r="F1503" s="163"/>
      <c r="G1503" s="163"/>
      <c r="H1503" s="163"/>
      <c r="I1503" s="98">
        <v>71.819999999999993</v>
      </c>
      <c r="J1503" s="27" t="s">
        <v>15</v>
      </c>
    </row>
    <row r="1504" spans="1:10" ht="20.100000000000001" customHeight="1" x14ac:dyDescent="0.2">
      <c r="A1504" s="163"/>
      <c r="B1504" s="163"/>
      <c r="C1504" s="163"/>
      <c r="D1504" s="27" t="s">
        <v>2915</v>
      </c>
      <c r="E1504" s="163" t="s">
        <v>2916</v>
      </c>
      <c r="F1504" s="163"/>
      <c r="G1504" s="163"/>
      <c r="H1504" s="163"/>
      <c r="I1504" s="98">
        <v>40.936</v>
      </c>
      <c r="J1504" s="27" t="s">
        <v>15</v>
      </c>
    </row>
    <row r="1505" spans="1:10" ht="20.100000000000001" customHeight="1" x14ac:dyDescent="0.2">
      <c r="A1505" s="163"/>
      <c r="B1505" s="163"/>
      <c r="C1505" s="163"/>
      <c r="D1505" s="27" t="s">
        <v>2917</v>
      </c>
      <c r="E1505" s="163" t="s">
        <v>2916</v>
      </c>
      <c r="F1505" s="163"/>
      <c r="G1505" s="163"/>
      <c r="H1505" s="163"/>
      <c r="I1505" s="98">
        <v>40.936</v>
      </c>
      <c r="J1505" s="27" t="s">
        <v>15</v>
      </c>
    </row>
    <row r="1506" spans="1:10" ht="20.100000000000001" customHeight="1" x14ac:dyDescent="0.2">
      <c r="A1506" s="163"/>
      <c r="B1506" s="163"/>
      <c r="C1506" s="163"/>
      <c r="D1506" s="27" t="s">
        <v>2918</v>
      </c>
      <c r="E1506" s="163" t="s">
        <v>2916</v>
      </c>
      <c r="F1506" s="163"/>
      <c r="G1506" s="163"/>
      <c r="H1506" s="163"/>
      <c r="I1506" s="98">
        <v>40.936</v>
      </c>
      <c r="J1506" s="27" t="s">
        <v>15</v>
      </c>
    </row>
    <row r="1507" spans="1:10" ht="20.100000000000001" customHeight="1" x14ac:dyDescent="0.2">
      <c r="A1507" s="163"/>
      <c r="B1507" s="163"/>
      <c r="C1507" s="163"/>
      <c r="D1507" s="27" t="s">
        <v>2919</v>
      </c>
      <c r="E1507" s="163" t="s">
        <v>2916</v>
      </c>
      <c r="F1507" s="163"/>
      <c r="G1507" s="163"/>
      <c r="H1507" s="163"/>
      <c r="I1507" s="98">
        <v>40.936</v>
      </c>
      <c r="J1507" s="27" t="s">
        <v>15</v>
      </c>
    </row>
    <row r="1508" spans="1:10" ht="20.100000000000001" customHeight="1" x14ac:dyDescent="0.2">
      <c r="A1508" s="163"/>
      <c r="B1508" s="163"/>
      <c r="C1508" s="163"/>
      <c r="D1508" s="27" t="s">
        <v>2920</v>
      </c>
      <c r="E1508" s="163" t="s">
        <v>2916</v>
      </c>
      <c r="F1508" s="163"/>
      <c r="G1508" s="163"/>
      <c r="H1508" s="163"/>
      <c r="I1508" s="98">
        <v>40.936</v>
      </c>
      <c r="J1508" s="27" t="s">
        <v>15</v>
      </c>
    </row>
    <row r="1509" spans="1:10" ht="20.100000000000001" customHeight="1" x14ac:dyDescent="0.2">
      <c r="A1509" s="163"/>
      <c r="B1509" s="163"/>
      <c r="C1509" s="163"/>
      <c r="D1509" s="27" t="s">
        <v>2921</v>
      </c>
      <c r="E1509" s="163" t="s">
        <v>2916</v>
      </c>
      <c r="F1509" s="163"/>
      <c r="G1509" s="163"/>
      <c r="H1509" s="163"/>
      <c r="I1509" s="98">
        <v>40.936</v>
      </c>
      <c r="J1509" s="27" t="s">
        <v>15</v>
      </c>
    </row>
    <row r="1510" spans="1:10" ht="20.100000000000001" customHeight="1" x14ac:dyDescent="0.2">
      <c r="A1510" s="163"/>
      <c r="B1510" s="163"/>
      <c r="C1510" s="163"/>
      <c r="D1510" s="27" t="s">
        <v>2922</v>
      </c>
      <c r="E1510" s="163" t="s">
        <v>2916</v>
      </c>
      <c r="F1510" s="163"/>
      <c r="G1510" s="163"/>
      <c r="H1510" s="163"/>
      <c r="I1510" s="98">
        <v>40.936</v>
      </c>
      <c r="J1510" s="27" t="s">
        <v>15</v>
      </c>
    </row>
    <row r="1511" spans="1:10" ht="20.100000000000001" customHeight="1" x14ac:dyDescent="0.2">
      <c r="A1511" s="163"/>
      <c r="B1511" s="163"/>
      <c r="C1511" s="163"/>
      <c r="D1511" s="27" t="s">
        <v>2923</v>
      </c>
      <c r="E1511" s="163" t="s">
        <v>2916</v>
      </c>
      <c r="F1511" s="163"/>
      <c r="G1511" s="163"/>
      <c r="H1511" s="163"/>
      <c r="I1511" s="98">
        <v>40.936</v>
      </c>
      <c r="J1511" s="27" t="s">
        <v>15</v>
      </c>
    </row>
    <row r="1512" spans="1:10" ht="20.100000000000001" customHeight="1" x14ac:dyDescent="0.2">
      <c r="A1512" s="163"/>
      <c r="B1512" s="163"/>
      <c r="C1512" s="163"/>
      <c r="D1512" s="27" t="s">
        <v>2924</v>
      </c>
      <c r="E1512" s="163" t="s">
        <v>2925</v>
      </c>
      <c r="F1512" s="163"/>
      <c r="G1512" s="163"/>
      <c r="H1512" s="163"/>
      <c r="I1512" s="98">
        <v>67.591999999999999</v>
      </c>
      <c r="J1512" s="27" t="s">
        <v>15</v>
      </c>
    </row>
    <row r="1513" spans="1:10" ht="20.100000000000001" customHeight="1" x14ac:dyDescent="0.2">
      <c r="A1513" s="163"/>
      <c r="B1513" s="163"/>
      <c r="C1513" s="163"/>
      <c r="D1513" s="27" t="s">
        <v>2926</v>
      </c>
      <c r="E1513" s="163" t="s">
        <v>2927</v>
      </c>
      <c r="F1513" s="163"/>
      <c r="G1513" s="163"/>
      <c r="H1513" s="163"/>
      <c r="I1513" s="98">
        <v>40.963999999999999</v>
      </c>
      <c r="J1513" s="27" t="s">
        <v>15</v>
      </c>
    </row>
    <row r="1514" spans="1:10" ht="20.100000000000001" customHeight="1" x14ac:dyDescent="0.2">
      <c r="A1514" s="163"/>
      <c r="B1514" s="163"/>
      <c r="C1514" s="163"/>
      <c r="D1514" s="27" t="s">
        <v>2928</v>
      </c>
      <c r="E1514" s="163" t="s">
        <v>2916</v>
      </c>
      <c r="F1514" s="163"/>
      <c r="G1514" s="163"/>
      <c r="H1514" s="163"/>
      <c r="I1514" s="98">
        <v>40.936</v>
      </c>
      <c r="J1514" s="27" t="s">
        <v>15</v>
      </c>
    </row>
    <row r="1515" spans="1:10" ht="20.100000000000001" customHeight="1" x14ac:dyDescent="0.2">
      <c r="A1515" s="163"/>
      <c r="B1515" s="163"/>
      <c r="C1515" s="163"/>
      <c r="D1515" s="27" t="s">
        <v>2929</v>
      </c>
      <c r="E1515" s="163" t="s">
        <v>2927</v>
      </c>
      <c r="F1515" s="163"/>
      <c r="G1515" s="163"/>
      <c r="H1515" s="163"/>
      <c r="I1515" s="98">
        <v>40.963999999999999</v>
      </c>
      <c r="J1515" s="27" t="s">
        <v>15</v>
      </c>
    </row>
    <row r="1516" spans="1:10" ht="20.100000000000001" customHeight="1" x14ac:dyDescent="0.2">
      <c r="A1516" s="163"/>
      <c r="B1516" s="163"/>
      <c r="C1516" s="163"/>
      <c r="D1516" s="27" t="s">
        <v>2930</v>
      </c>
      <c r="E1516" s="163" t="s">
        <v>2927</v>
      </c>
      <c r="F1516" s="163"/>
      <c r="G1516" s="163"/>
      <c r="H1516" s="163"/>
      <c r="I1516" s="98">
        <v>40.963999999999999</v>
      </c>
      <c r="J1516" s="27" t="s">
        <v>15</v>
      </c>
    </row>
    <row r="1517" spans="1:10" ht="20.100000000000001" customHeight="1" x14ac:dyDescent="0.2">
      <c r="A1517" s="163"/>
      <c r="B1517" s="163"/>
      <c r="C1517" s="163"/>
      <c r="D1517" s="27" t="s">
        <v>2931</v>
      </c>
      <c r="E1517" s="163" t="s">
        <v>2927</v>
      </c>
      <c r="F1517" s="163"/>
      <c r="G1517" s="163"/>
      <c r="H1517" s="163"/>
      <c r="I1517" s="98">
        <v>40.963999999999999</v>
      </c>
      <c r="J1517" s="27" t="s">
        <v>15</v>
      </c>
    </row>
    <row r="1518" spans="1:10" ht="20.100000000000001" customHeight="1" x14ac:dyDescent="0.2">
      <c r="A1518" s="163"/>
      <c r="B1518" s="163"/>
      <c r="C1518" s="163"/>
      <c r="D1518" s="27" t="s">
        <v>2932</v>
      </c>
      <c r="E1518" s="163" t="s">
        <v>2927</v>
      </c>
      <c r="F1518" s="163"/>
      <c r="G1518" s="163"/>
      <c r="H1518" s="163"/>
      <c r="I1518" s="98">
        <v>40.963999999999999</v>
      </c>
      <c r="J1518" s="27" t="s">
        <v>15</v>
      </c>
    </row>
    <row r="1519" spans="1:10" ht="20.100000000000001" customHeight="1" x14ac:dyDescent="0.2">
      <c r="A1519" s="163"/>
      <c r="B1519" s="163"/>
      <c r="C1519" s="163"/>
      <c r="D1519" s="27" t="s">
        <v>2933</v>
      </c>
      <c r="E1519" s="163" t="s">
        <v>2927</v>
      </c>
      <c r="F1519" s="163"/>
      <c r="G1519" s="163"/>
      <c r="H1519" s="163"/>
      <c r="I1519" s="98">
        <v>40.963999999999999</v>
      </c>
      <c r="J1519" s="27" t="s">
        <v>15</v>
      </c>
    </row>
    <row r="1520" spans="1:10" ht="20.100000000000001" customHeight="1" x14ac:dyDescent="0.2">
      <c r="A1520" s="163"/>
      <c r="B1520" s="163"/>
      <c r="C1520" s="163"/>
      <c r="D1520" s="27" t="s">
        <v>2934</v>
      </c>
      <c r="E1520" s="163" t="s">
        <v>2927</v>
      </c>
      <c r="F1520" s="163"/>
      <c r="G1520" s="163"/>
      <c r="H1520" s="163"/>
      <c r="I1520" s="98">
        <v>40.963999999999999</v>
      </c>
      <c r="J1520" s="27" t="s">
        <v>15</v>
      </c>
    </row>
    <row r="1521" spans="1:10" ht="20.100000000000001" customHeight="1" x14ac:dyDescent="0.2">
      <c r="A1521" s="163"/>
      <c r="B1521" s="163"/>
      <c r="C1521" s="163"/>
      <c r="D1521" s="27" t="s">
        <v>2935</v>
      </c>
      <c r="E1521" s="163" t="s">
        <v>2925</v>
      </c>
      <c r="F1521" s="163"/>
      <c r="G1521" s="163"/>
      <c r="H1521" s="163"/>
      <c r="I1521" s="98">
        <v>67.591999999999999</v>
      </c>
      <c r="J1521" s="27" t="s">
        <v>15</v>
      </c>
    </row>
    <row r="1522" spans="1:10" ht="20.100000000000001" customHeight="1" x14ac:dyDescent="0.2">
      <c r="A1522" s="163"/>
      <c r="B1522" s="163"/>
      <c r="C1522" s="163"/>
      <c r="D1522" s="27" t="s">
        <v>2958</v>
      </c>
      <c r="E1522" s="163" t="s">
        <v>2959</v>
      </c>
      <c r="F1522" s="163"/>
      <c r="G1522" s="163"/>
      <c r="H1522" s="163"/>
      <c r="I1522" s="98">
        <v>428.97</v>
      </c>
      <c r="J1522" s="27" t="s">
        <v>15</v>
      </c>
    </row>
    <row r="1523" spans="1:10" ht="20.100000000000001" customHeight="1" x14ac:dyDescent="0.2">
      <c r="A1523" s="163"/>
      <c r="B1523" s="163"/>
      <c r="C1523" s="163"/>
      <c r="D1523" s="27" t="s">
        <v>2936</v>
      </c>
      <c r="E1523" s="163" t="s">
        <v>2937</v>
      </c>
      <c r="F1523" s="163"/>
      <c r="G1523" s="163"/>
      <c r="H1523" s="163"/>
      <c r="I1523" s="98">
        <v>58.52</v>
      </c>
      <c r="J1523" s="27" t="s">
        <v>15</v>
      </c>
    </row>
    <row r="1524" spans="1:10" ht="20.100000000000001" customHeight="1" x14ac:dyDescent="0.2">
      <c r="A1524" s="163"/>
      <c r="B1524" s="163"/>
      <c r="C1524" s="163"/>
      <c r="D1524" s="27" t="s">
        <v>2938</v>
      </c>
      <c r="E1524" s="163" t="s">
        <v>2939</v>
      </c>
      <c r="F1524" s="163"/>
      <c r="G1524" s="163"/>
      <c r="H1524" s="163"/>
      <c r="I1524" s="98">
        <v>58.603999999999999</v>
      </c>
      <c r="J1524" s="27" t="s">
        <v>15</v>
      </c>
    </row>
    <row r="1525" spans="1:10" ht="20.100000000000001" customHeight="1" x14ac:dyDescent="0.2">
      <c r="A1525" s="163"/>
      <c r="B1525" s="163"/>
      <c r="C1525" s="163"/>
      <c r="D1525" s="27" t="s">
        <v>2940</v>
      </c>
      <c r="E1525" s="163" t="s">
        <v>2941</v>
      </c>
      <c r="F1525" s="163"/>
      <c r="G1525" s="163"/>
      <c r="H1525" s="163"/>
      <c r="I1525" s="98">
        <v>58.66</v>
      </c>
      <c r="J1525" s="27" t="s">
        <v>15</v>
      </c>
    </row>
    <row r="1526" spans="1:10" ht="20.100000000000001" customHeight="1" x14ac:dyDescent="0.2">
      <c r="A1526" s="163"/>
      <c r="B1526" s="163"/>
      <c r="C1526" s="163"/>
      <c r="D1526" s="27" t="s">
        <v>2942</v>
      </c>
      <c r="E1526" s="163" t="s">
        <v>2943</v>
      </c>
      <c r="F1526" s="163"/>
      <c r="G1526" s="163"/>
      <c r="H1526" s="163"/>
      <c r="I1526" s="98">
        <v>58.716000000000001</v>
      </c>
      <c r="J1526" s="27" t="s">
        <v>15</v>
      </c>
    </row>
    <row r="1527" spans="1:10" ht="20.100000000000001" customHeight="1" x14ac:dyDescent="0.2">
      <c r="A1527" s="163"/>
      <c r="B1527" s="163"/>
      <c r="C1527" s="163"/>
      <c r="D1527" s="27" t="s">
        <v>2944</v>
      </c>
      <c r="E1527" s="163" t="s">
        <v>2945</v>
      </c>
      <c r="F1527" s="163"/>
      <c r="G1527" s="163"/>
      <c r="H1527" s="163"/>
      <c r="I1527" s="98">
        <v>65.744</v>
      </c>
      <c r="J1527" s="27" t="s">
        <v>15</v>
      </c>
    </row>
    <row r="1528" spans="1:10" ht="20.100000000000001" customHeight="1" x14ac:dyDescent="0.2">
      <c r="A1528" s="163"/>
      <c r="B1528" s="163"/>
      <c r="C1528" s="163"/>
      <c r="D1528" s="27" t="s">
        <v>2946</v>
      </c>
      <c r="E1528" s="163" t="s">
        <v>2947</v>
      </c>
      <c r="F1528" s="163"/>
      <c r="G1528" s="163"/>
      <c r="H1528" s="163"/>
      <c r="I1528" s="98">
        <v>63.28</v>
      </c>
      <c r="J1528" s="27" t="s">
        <v>15</v>
      </c>
    </row>
    <row r="1529" spans="1:10" ht="20.100000000000001" customHeight="1" x14ac:dyDescent="0.2">
      <c r="A1529" s="163"/>
      <c r="B1529" s="163"/>
      <c r="C1529" s="163"/>
      <c r="D1529" s="27" t="s">
        <v>2948</v>
      </c>
      <c r="E1529" s="163" t="s">
        <v>2949</v>
      </c>
      <c r="F1529" s="163"/>
      <c r="G1529" s="163"/>
      <c r="H1529" s="163"/>
      <c r="I1529" s="98">
        <v>54.152000000000001</v>
      </c>
      <c r="J1529" s="27" t="s">
        <v>15</v>
      </c>
    </row>
    <row r="1530" spans="1:10" ht="20.100000000000001" customHeight="1" x14ac:dyDescent="0.2">
      <c r="A1530" s="163"/>
      <c r="B1530" s="163"/>
      <c r="C1530" s="163"/>
      <c r="D1530" s="27" t="s">
        <v>2950</v>
      </c>
      <c r="E1530" s="163" t="s">
        <v>2951</v>
      </c>
      <c r="F1530" s="163"/>
      <c r="G1530" s="163"/>
      <c r="H1530" s="163"/>
      <c r="I1530" s="98">
        <v>52.304000000000002</v>
      </c>
      <c r="J1530" s="27" t="s">
        <v>15</v>
      </c>
    </row>
    <row r="1531" spans="1:10" ht="20.100000000000001" customHeight="1" x14ac:dyDescent="0.2">
      <c r="A1531" s="163"/>
      <c r="B1531" s="163"/>
      <c r="C1531" s="163"/>
      <c r="D1531" s="27" t="s">
        <v>2952</v>
      </c>
      <c r="E1531" s="163" t="s">
        <v>2953</v>
      </c>
      <c r="F1531" s="163"/>
      <c r="G1531" s="163"/>
      <c r="H1531" s="163"/>
      <c r="I1531" s="98">
        <v>50.512</v>
      </c>
      <c r="J1531" s="27" t="s">
        <v>15</v>
      </c>
    </row>
    <row r="1532" spans="1:10" ht="20.100000000000001" customHeight="1" x14ac:dyDescent="0.2">
      <c r="A1532" s="163"/>
      <c r="B1532" s="163"/>
      <c r="C1532" s="163"/>
      <c r="D1532" s="27" t="s">
        <v>2954</v>
      </c>
      <c r="E1532" s="163" t="s">
        <v>2955</v>
      </c>
      <c r="F1532" s="163"/>
      <c r="G1532" s="163"/>
      <c r="H1532" s="163"/>
      <c r="I1532" s="98">
        <v>48.552</v>
      </c>
      <c r="J1532" s="27" t="s">
        <v>15</v>
      </c>
    </row>
    <row r="1533" spans="1:10" ht="20.100000000000001" customHeight="1" x14ac:dyDescent="0.2">
      <c r="A1533" s="163"/>
      <c r="B1533" s="163"/>
      <c r="C1533" s="163"/>
      <c r="D1533" s="27" t="s">
        <v>2960</v>
      </c>
      <c r="E1533" s="163" t="s">
        <v>2961</v>
      </c>
      <c r="F1533" s="163"/>
      <c r="G1533" s="163"/>
      <c r="H1533" s="163"/>
      <c r="I1533" s="98">
        <v>368.67</v>
      </c>
      <c r="J1533" s="27" t="s">
        <v>15</v>
      </c>
    </row>
    <row r="1534" spans="1:10" ht="20.100000000000001" customHeight="1" x14ac:dyDescent="0.2">
      <c r="A1534" s="163"/>
      <c r="B1534" s="163"/>
      <c r="C1534" s="163"/>
      <c r="D1534" s="27" t="s">
        <v>2962</v>
      </c>
      <c r="E1534" s="163" t="s">
        <v>2963</v>
      </c>
      <c r="F1534" s="163"/>
      <c r="G1534" s="163"/>
      <c r="H1534" s="163"/>
      <c r="I1534" s="98">
        <v>108.84</v>
      </c>
      <c r="J1534" s="27" t="s">
        <v>15</v>
      </c>
    </row>
    <row r="1535" spans="1:10" ht="24" customHeight="1" x14ac:dyDescent="0.2">
      <c r="A1535" s="92" t="s">
        <v>1051</v>
      </c>
      <c r="B1535" s="92" t="s">
        <v>13</v>
      </c>
      <c r="C1535" s="92"/>
      <c r="D1535" s="92" t="s">
        <v>1052</v>
      </c>
      <c r="E1535" s="93"/>
      <c r="F1535" s="94">
        <v>1</v>
      </c>
      <c r="G1535" s="94" t="s">
        <v>15</v>
      </c>
      <c r="H1535" s="95">
        <v>99381.28</v>
      </c>
      <c r="I1535" s="95">
        <v>99381.28</v>
      </c>
      <c r="J1535" s="96">
        <v>8.2448253508936673E-3</v>
      </c>
    </row>
    <row r="1536" spans="1:10" ht="26.1" customHeight="1" x14ac:dyDescent="0.2">
      <c r="A1536" s="32" t="s">
        <v>1053</v>
      </c>
      <c r="B1536" s="32" t="s">
        <v>1054</v>
      </c>
      <c r="C1536" s="32" t="s">
        <v>18</v>
      </c>
      <c r="D1536" s="32" t="s">
        <v>1055</v>
      </c>
      <c r="E1536" s="34" t="s">
        <v>20</v>
      </c>
      <c r="F1536" s="33">
        <v>1375.71</v>
      </c>
      <c r="G1536" s="36">
        <v>28.04</v>
      </c>
      <c r="H1536" s="36">
        <v>36.119999999999997</v>
      </c>
      <c r="I1536" s="36">
        <v>49690.64</v>
      </c>
      <c r="J1536" s="97">
        <v>4.1224126754468337E-3</v>
      </c>
    </row>
    <row r="1537" spans="1:10" ht="20.100000000000001" customHeight="1" x14ac:dyDescent="0.2">
      <c r="A1537" s="27" t="s">
        <v>2366</v>
      </c>
      <c r="B1537" s="163"/>
      <c r="C1537" s="163"/>
      <c r="D1537" s="27" t="s">
        <v>5</v>
      </c>
      <c r="E1537" s="163" t="s">
        <v>2367</v>
      </c>
      <c r="F1537" s="163"/>
      <c r="G1537" s="163"/>
      <c r="H1537" s="27"/>
      <c r="I1537" s="41" t="s">
        <v>2368</v>
      </c>
      <c r="J1537" s="27"/>
    </row>
    <row r="1538" spans="1:10" ht="20.100000000000001" customHeight="1" x14ac:dyDescent="0.2">
      <c r="A1538" s="163"/>
      <c r="B1538" s="163"/>
      <c r="C1538" s="163"/>
      <c r="D1538" s="27" t="s">
        <v>2748</v>
      </c>
      <c r="E1538" s="163" t="s">
        <v>2749</v>
      </c>
      <c r="F1538" s="163"/>
      <c r="G1538" s="163"/>
      <c r="H1538" s="163"/>
      <c r="I1538" s="98">
        <v>53.33</v>
      </c>
      <c r="J1538" s="27" t="s">
        <v>15</v>
      </c>
    </row>
    <row r="1539" spans="1:10" ht="20.100000000000001" customHeight="1" x14ac:dyDescent="0.2">
      <c r="A1539" s="163"/>
      <c r="B1539" s="163"/>
      <c r="C1539" s="163"/>
      <c r="D1539" s="27" t="s">
        <v>2964</v>
      </c>
      <c r="E1539" s="163" t="s">
        <v>2751</v>
      </c>
      <c r="F1539" s="163"/>
      <c r="G1539" s="163"/>
      <c r="H1539" s="163"/>
      <c r="I1539" s="98">
        <v>221.19</v>
      </c>
      <c r="J1539" s="27" t="s">
        <v>15</v>
      </c>
    </row>
    <row r="1540" spans="1:10" ht="20.100000000000001" customHeight="1" x14ac:dyDescent="0.2">
      <c r="A1540" s="163"/>
      <c r="B1540" s="163"/>
      <c r="C1540" s="163"/>
      <c r="D1540" s="27" t="s">
        <v>2965</v>
      </c>
      <c r="E1540" s="163" t="s">
        <v>2876</v>
      </c>
      <c r="F1540" s="163"/>
      <c r="G1540" s="163"/>
      <c r="H1540" s="163"/>
      <c r="I1540" s="98">
        <v>24.13</v>
      </c>
      <c r="J1540" s="27" t="s">
        <v>15</v>
      </c>
    </row>
    <row r="1541" spans="1:10" ht="20.100000000000001" customHeight="1" x14ac:dyDescent="0.2">
      <c r="A1541" s="163"/>
      <c r="B1541" s="163"/>
      <c r="C1541" s="163"/>
      <c r="D1541" s="27" t="s">
        <v>2746</v>
      </c>
      <c r="E1541" s="163" t="s">
        <v>2747</v>
      </c>
      <c r="F1541" s="163"/>
      <c r="G1541" s="163"/>
      <c r="H1541" s="163"/>
      <c r="I1541" s="98">
        <v>21.92</v>
      </c>
      <c r="J1541" s="27" t="s">
        <v>15</v>
      </c>
    </row>
    <row r="1542" spans="1:10" ht="20.100000000000001" customHeight="1" x14ac:dyDescent="0.2">
      <c r="A1542" s="163"/>
      <c r="B1542" s="163"/>
      <c r="C1542" s="163"/>
      <c r="D1542" s="27" t="s">
        <v>2966</v>
      </c>
      <c r="E1542" s="163" t="s">
        <v>2871</v>
      </c>
      <c r="F1542" s="163"/>
      <c r="G1542" s="163"/>
      <c r="H1542" s="163"/>
      <c r="I1542" s="98">
        <v>75.66</v>
      </c>
      <c r="J1542" s="27" t="s">
        <v>15</v>
      </c>
    </row>
    <row r="1543" spans="1:10" ht="20.100000000000001" customHeight="1" x14ac:dyDescent="0.2">
      <c r="A1543" s="163"/>
      <c r="B1543" s="163"/>
      <c r="C1543" s="163"/>
      <c r="D1543" s="27" t="s">
        <v>2677</v>
      </c>
      <c r="E1543" s="163" t="s">
        <v>2745</v>
      </c>
      <c r="F1543" s="163"/>
      <c r="G1543" s="163"/>
      <c r="H1543" s="163"/>
      <c r="I1543" s="98">
        <v>236.66</v>
      </c>
      <c r="J1543" s="27" t="s">
        <v>15</v>
      </c>
    </row>
    <row r="1544" spans="1:10" ht="20.100000000000001" customHeight="1" x14ac:dyDescent="0.2">
      <c r="A1544" s="163"/>
      <c r="B1544" s="163"/>
      <c r="C1544" s="163"/>
      <c r="D1544" s="27" t="s">
        <v>2967</v>
      </c>
      <c r="E1544" s="163" t="s">
        <v>2871</v>
      </c>
      <c r="F1544" s="163"/>
      <c r="G1544" s="163"/>
      <c r="H1544" s="163"/>
      <c r="I1544" s="98">
        <v>75.66</v>
      </c>
      <c r="J1544" s="27" t="s">
        <v>15</v>
      </c>
    </row>
    <row r="1545" spans="1:10" ht="20.100000000000001" customHeight="1" x14ac:dyDescent="0.2">
      <c r="A1545" s="163"/>
      <c r="B1545" s="163"/>
      <c r="C1545" s="163"/>
      <c r="D1545" s="27" t="s">
        <v>2672</v>
      </c>
      <c r="E1545" s="163" t="s">
        <v>2755</v>
      </c>
      <c r="F1545" s="163"/>
      <c r="G1545" s="163"/>
      <c r="H1545" s="163"/>
      <c r="I1545" s="98">
        <v>609.79999999999995</v>
      </c>
      <c r="J1545" s="27" t="s">
        <v>15</v>
      </c>
    </row>
    <row r="1546" spans="1:10" ht="20.100000000000001" customHeight="1" x14ac:dyDescent="0.2">
      <c r="A1546" s="163"/>
      <c r="B1546" s="163"/>
      <c r="C1546" s="163"/>
      <c r="D1546" s="27" t="s">
        <v>2968</v>
      </c>
      <c r="E1546" s="163" t="s">
        <v>2969</v>
      </c>
      <c r="F1546" s="163"/>
      <c r="G1546" s="163"/>
      <c r="H1546" s="163"/>
      <c r="I1546" s="98">
        <v>57.36</v>
      </c>
      <c r="J1546" s="27" t="s">
        <v>15</v>
      </c>
    </row>
    <row r="1547" spans="1:10" ht="24" customHeight="1" x14ac:dyDescent="0.2">
      <c r="A1547" s="92" t="s">
        <v>1056</v>
      </c>
      <c r="B1547" s="92" t="s">
        <v>13</v>
      </c>
      <c r="C1547" s="92"/>
      <c r="D1547" s="92" t="s">
        <v>1057</v>
      </c>
      <c r="E1547" s="93"/>
      <c r="F1547" s="94">
        <v>1</v>
      </c>
      <c r="G1547" s="94" t="s">
        <v>15</v>
      </c>
      <c r="H1547" s="95">
        <v>628.52</v>
      </c>
      <c r="I1547" s="95">
        <v>628.52</v>
      </c>
      <c r="J1547" s="96">
        <v>5.2142995436803464E-5</v>
      </c>
    </row>
    <row r="1548" spans="1:10" ht="26.1" customHeight="1" x14ac:dyDescent="0.2">
      <c r="A1548" s="32" t="s">
        <v>1058</v>
      </c>
      <c r="B1548" s="32" t="s">
        <v>1059</v>
      </c>
      <c r="C1548" s="32" t="s">
        <v>18</v>
      </c>
      <c r="D1548" s="32" t="s">
        <v>1060</v>
      </c>
      <c r="E1548" s="34" t="s">
        <v>29</v>
      </c>
      <c r="F1548" s="33">
        <v>77.5</v>
      </c>
      <c r="G1548" s="36">
        <v>6.3</v>
      </c>
      <c r="H1548" s="36">
        <v>8.11</v>
      </c>
      <c r="I1548" s="36">
        <v>628.52</v>
      </c>
      <c r="J1548" s="97">
        <v>5.2142995436803464E-5</v>
      </c>
    </row>
    <row r="1549" spans="1:10" ht="20.100000000000001" customHeight="1" x14ac:dyDescent="0.2">
      <c r="A1549" s="27" t="s">
        <v>2366</v>
      </c>
      <c r="B1549" s="163"/>
      <c r="C1549" s="163"/>
      <c r="D1549" s="27" t="s">
        <v>5</v>
      </c>
      <c r="E1549" s="163" t="s">
        <v>2367</v>
      </c>
      <c r="F1549" s="163"/>
      <c r="G1549" s="163"/>
      <c r="H1549" s="27"/>
      <c r="I1549" s="41" t="s">
        <v>2368</v>
      </c>
      <c r="J1549" s="27"/>
    </row>
    <row r="1550" spans="1:10" ht="20.100000000000001" customHeight="1" x14ac:dyDescent="0.2">
      <c r="A1550" s="163"/>
      <c r="B1550" s="163"/>
      <c r="C1550" s="163"/>
      <c r="D1550" s="27" t="s">
        <v>2970</v>
      </c>
      <c r="E1550" s="163" t="s">
        <v>2971</v>
      </c>
      <c r="F1550" s="163"/>
      <c r="G1550" s="163"/>
      <c r="H1550" s="163"/>
      <c r="I1550" s="98">
        <v>50</v>
      </c>
      <c r="J1550" s="27" t="s">
        <v>15</v>
      </c>
    </row>
    <row r="1551" spans="1:10" ht="20.100000000000001" customHeight="1" x14ac:dyDescent="0.2">
      <c r="A1551" s="163"/>
      <c r="B1551" s="163"/>
      <c r="C1551" s="163"/>
      <c r="D1551" s="27" t="s">
        <v>2972</v>
      </c>
      <c r="E1551" s="163" t="s">
        <v>2973</v>
      </c>
      <c r="F1551" s="163"/>
      <c r="G1551" s="163"/>
      <c r="H1551" s="163"/>
      <c r="I1551" s="98">
        <v>27.5</v>
      </c>
      <c r="J1551" s="27" t="s">
        <v>15</v>
      </c>
    </row>
    <row r="1552" spans="1:10" ht="24" customHeight="1" x14ac:dyDescent="0.2">
      <c r="A1552" s="92" t="s">
        <v>1061</v>
      </c>
      <c r="B1552" s="92" t="s">
        <v>13</v>
      </c>
      <c r="C1552" s="92"/>
      <c r="D1552" s="92" t="s">
        <v>244</v>
      </c>
      <c r="E1552" s="93"/>
      <c r="F1552" s="94">
        <v>1</v>
      </c>
      <c r="G1552" s="94" t="s">
        <v>15</v>
      </c>
      <c r="H1552" s="95">
        <v>4627.75</v>
      </c>
      <c r="I1552" s="95">
        <v>4627.75</v>
      </c>
      <c r="J1552" s="96">
        <v>3.8392532796516774E-4</v>
      </c>
    </row>
    <row r="1553" spans="1:10" ht="26.1" customHeight="1" x14ac:dyDescent="0.2">
      <c r="A1553" s="32" t="s">
        <v>1062</v>
      </c>
      <c r="B1553" s="32" t="s">
        <v>1063</v>
      </c>
      <c r="C1553" s="32" t="s">
        <v>18</v>
      </c>
      <c r="D1553" s="32" t="s">
        <v>1064</v>
      </c>
      <c r="E1553" s="34" t="s">
        <v>20</v>
      </c>
      <c r="F1553" s="33">
        <v>94.29</v>
      </c>
      <c r="G1553" s="36">
        <v>21.93</v>
      </c>
      <c r="H1553" s="36">
        <v>28.25</v>
      </c>
      <c r="I1553" s="36">
        <v>2663.69</v>
      </c>
      <c r="J1553" s="97">
        <v>2.2098385972611694E-4</v>
      </c>
    </row>
    <row r="1554" spans="1:10" ht="20.100000000000001" customHeight="1" x14ac:dyDescent="0.2">
      <c r="A1554" s="27" t="s">
        <v>2366</v>
      </c>
      <c r="B1554" s="163"/>
      <c r="C1554" s="163"/>
      <c r="D1554" s="27" t="s">
        <v>5</v>
      </c>
      <c r="E1554" s="163" t="s">
        <v>2367</v>
      </c>
      <c r="F1554" s="163"/>
      <c r="G1554" s="163"/>
      <c r="H1554" s="27"/>
      <c r="I1554" s="41" t="s">
        <v>2368</v>
      </c>
      <c r="J1554" s="27"/>
    </row>
    <row r="1555" spans="1:10" ht="20.100000000000001" customHeight="1" x14ac:dyDescent="0.2">
      <c r="A1555" s="163"/>
      <c r="B1555" s="163"/>
      <c r="C1555" s="163"/>
      <c r="D1555" s="27" t="s">
        <v>2974</v>
      </c>
      <c r="E1555" s="163" t="s">
        <v>2975</v>
      </c>
      <c r="F1555" s="163"/>
      <c r="G1555" s="163"/>
      <c r="H1555" s="163"/>
      <c r="I1555" s="98">
        <v>94.29</v>
      </c>
      <c r="J1555" s="27" t="s">
        <v>15</v>
      </c>
    </row>
    <row r="1556" spans="1:10" ht="39" customHeight="1" x14ac:dyDescent="0.2">
      <c r="A1556" s="32" t="s">
        <v>1065</v>
      </c>
      <c r="B1556" s="32" t="s">
        <v>1066</v>
      </c>
      <c r="C1556" s="32" t="s">
        <v>18</v>
      </c>
      <c r="D1556" s="32" t="s">
        <v>1067</v>
      </c>
      <c r="E1556" s="34" t="s">
        <v>20</v>
      </c>
      <c r="F1556" s="33">
        <v>94.29</v>
      </c>
      <c r="G1556" s="36">
        <v>16.170000000000002</v>
      </c>
      <c r="H1556" s="36">
        <v>20.83</v>
      </c>
      <c r="I1556" s="36">
        <v>1964.06</v>
      </c>
      <c r="J1556" s="97">
        <v>1.629414682390508E-4</v>
      </c>
    </row>
    <row r="1557" spans="1:10" ht="20.100000000000001" customHeight="1" x14ac:dyDescent="0.2">
      <c r="A1557" s="27" t="s">
        <v>2366</v>
      </c>
      <c r="B1557" s="163"/>
      <c r="C1557" s="163"/>
      <c r="D1557" s="27" t="s">
        <v>5</v>
      </c>
      <c r="E1557" s="163" t="s">
        <v>2367</v>
      </c>
      <c r="F1557" s="163"/>
      <c r="G1557" s="163"/>
      <c r="H1557" s="27"/>
      <c r="I1557" s="41" t="s">
        <v>2368</v>
      </c>
      <c r="J1557" s="27"/>
    </row>
    <row r="1558" spans="1:10" ht="20.100000000000001" customHeight="1" x14ac:dyDescent="0.2">
      <c r="A1558" s="163"/>
      <c r="B1558" s="163"/>
      <c r="C1558" s="163"/>
      <c r="D1558" s="27" t="s">
        <v>2974</v>
      </c>
      <c r="E1558" s="163" t="s">
        <v>2975</v>
      </c>
      <c r="F1558" s="163"/>
      <c r="G1558" s="163"/>
      <c r="H1558" s="163"/>
      <c r="I1558" s="98">
        <v>94.29</v>
      </c>
      <c r="J1558" s="27" t="s">
        <v>15</v>
      </c>
    </row>
    <row r="1559" spans="1:10" ht="24" customHeight="1" x14ac:dyDescent="0.2">
      <c r="A1559" s="92" t="s">
        <v>1068</v>
      </c>
      <c r="B1559" s="92" t="s">
        <v>13</v>
      </c>
      <c r="C1559" s="92"/>
      <c r="D1559" s="92" t="s">
        <v>3257</v>
      </c>
      <c r="E1559" s="93"/>
      <c r="F1559" s="94">
        <v>1</v>
      </c>
      <c r="G1559" s="94" t="s">
        <v>15</v>
      </c>
      <c r="H1559" s="95">
        <v>13051.05</v>
      </c>
      <c r="I1559" s="95">
        <v>13051.05</v>
      </c>
      <c r="J1559" s="96">
        <v>1.0827353792965918E-3</v>
      </c>
    </row>
    <row r="1560" spans="1:10" ht="39" customHeight="1" x14ac:dyDescent="0.2">
      <c r="A1560" s="32" t="s">
        <v>1069</v>
      </c>
      <c r="B1560" s="32" t="s">
        <v>1070</v>
      </c>
      <c r="C1560" s="32" t="s">
        <v>18</v>
      </c>
      <c r="D1560" s="32" t="s">
        <v>1071</v>
      </c>
      <c r="E1560" s="34" t="s">
        <v>20</v>
      </c>
      <c r="F1560" s="33">
        <v>2.88</v>
      </c>
      <c r="G1560" s="36">
        <v>889.41</v>
      </c>
      <c r="H1560" s="36">
        <v>1145.73</v>
      </c>
      <c r="I1560" s="36">
        <v>3299.7</v>
      </c>
      <c r="J1560" s="97">
        <v>2.7374823719662127E-4</v>
      </c>
    </row>
    <row r="1561" spans="1:10" ht="20.100000000000001" customHeight="1" x14ac:dyDescent="0.2">
      <c r="A1561" s="27" t="s">
        <v>2366</v>
      </c>
      <c r="B1561" s="163"/>
      <c r="C1561" s="163"/>
      <c r="D1561" s="27" t="s">
        <v>5</v>
      </c>
      <c r="E1561" s="163" t="s">
        <v>2367</v>
      </c>
      <c r="F1561" s="163"/>
      <c r="G1561" s="163"/>
      <c r="H1561" s="27"/>
      <c r="I1561" s="41" t="s">
        <v>2368</v>
      </c>
      <c r="J1561" s="27"/>
    </row>
    <row r="1562" spans="1:10" ht="20.100000000000001" customHeight="1" x14ac:dyDescent="0.2">
      <c r="A1562" s="163"/>
      <c r="B1562" s="163"/>
      <c r="C1562" s="163"/>
      <c r="D1562" s="27" t="s">
        <v>2499</v>
      </c>
      <c r="E1562" s="163" t="s">
        <v>2976</v>
      </c>
      <c r="F1562" s="163"/>
      <c r="G1562" s="163"/>
      <c r="H1562" s="163"/>
      <c r="I1562" s="98">
        <v>2.88</v>
      </c>
      <c r="J1562" s="27" t="s">
        <v>15</v>
      </c>
    </row>
    <row r="1563" spans="1:10" ht="24" customHeight="1" x14ac:dyDescent="0.2">
      <c r="A1563" s="32" t="s">
        <v>1072</v>
      </c>
      <c r="B1563" s="32" t="s">
        <v>1073</v>
      </c>
      <c r="C1563" s="32" t="s">
        <v>23</v>
      </c>
      <c r="D1563" s="32" t="s">
        <v>1074</v>
      </c>
      <c r="E1563" s="34" t="s">
        <v>20</v>
      </c>
      <c r="F1563" s="33">
        <v>10.65</v>
      </c>
      <c r="G1563" s="36">
        <v>710.78</v>
      </c>
      <c r="H1563" s="36">
        <v>915.62</v>
      </c>
      <c r="I1563" s="36">
        <v>9751.35</v>
      </c>
      <c r="J1563" s="97">
        <v>8.0898714209997051E-4</v>
      </c>
    </row>
    <row r="1564" spans="1:10" ht="20.100000000000001" customHeight="1" x14ac:dyDescent="0.2">
      <c r="A1564" s="27" t="s">
        <v>2366</v>
      </c>
      <c r="B1564" s="163"/>
      <c r="C1564" s="163"/>
      <c r="D1564" s="27" t="s">
        <v>5</v>
      </c>
      <c r="E1564" s="163" t="s">
        <v>2367</v>
      </c>
      <c r="F1564" s="163"/>
      <c r="G1564" s="163"/>
      <c r="H1564" s="27"/>
      <c r="I1564" s="41" t="s">
        <v>2368</v>
      </c>
      <c r="J1564" s="27"/>
    </row>
    <row r="1565" spans="1:10" ht="20.100000000000001" customHeight="1" x14ac:dyDescent="0.2">
      <c r="A1565" s="163"/>
      <c r="B1565" s="163"/>
      <c r="C1565" s="163"/>
      <c r="D1565" s="27" t="s">
        <v>2977</v>
      </c>
      <c r="E1565" s="163" t="s">
        <v>2978</v>
      </c>
      <c r="F1565" s="163"/>
      <c r="G1565" s="163"/>
      <c r="H1565" s="163"/>
      <c r="I1565" s="98">
        <v>2.25</v>
      </c>
      <c r="J1565" s="27" t="s">
        <v>15</v>
      </c>
    </row>
    <row r="1566" spans="1:10" ht="20.100000000000001" customHeight="1" x14ac:dyDescent="0.2">
      <c r="A1566" s="163"/>
      <c r="B1566" s="163"/>
      <c r="C1566" s="163"/>
      <c r="D1566" s="27" t="s">
        <v>2857</v>
      </c>
      <c r="E1566" s="163" t="s">
        <v>2979</v>
      </c>
      <c r="F1566" s="163"/>
      <c r="G1566" s="163"/>
      <c r="H1566" s="163"/>
      <c r="I1566" s="98">
        <v>8.4</v>
      </c>
      <c r="J1566" s="27" t="s">
        <v>15</v>
      </c>
    </row>
    <row r="1567" spans="1:10" ht="24" customHeight="1" x14ac:dyDescent="0.2">
      <c r="A1567" s="92" t="s">
        <v>1075</v>
      </c>
      <c r="B1567" s="92" t="s">
        <v>13</v>
      </c>
      <c r="C1567" s="92"/>
      <c r="D1567" s="92" t="s">
        <v>1076</v>
      </c>
      <c r="E1567" s="93"/>
      <c r="F1567" s="94">
        <v>1</v>
      </c>
      <c r="G1567" s="94" t="s">
        <v>15</v>
      </c>
      <c r="H1567" s="95">
        <v>108128.69</v>
      </c>
      <c r="I1567" s="95">
        <v>108128.69</v>
      </c>
      <c r="J1567" s="96">
        <v>8.9705240712428195E-3</v>
      </c>
    </row>
    <row r="1568" spans="1:10" ht="24" customHeight="1" x14ac:dyDescent="0.2">
      <c r="A1568" s="92" t="s">
        <v>1077</v>
      </c>
      <c r="B1568" s="92" t="s">
        <v>13</v>
      </c>
      <c r="C1568" s="92"/>
      <c r="D1568" s="92" t="s">
        <v>1078</v>
      </c>
      <c r="E1568" s="93"/>
      <c r="F1568" s="94">
        <v>1</v>
      </c>
      <c r="G1568" s="94" t="s">
        <v>15</v>
      </c>
      <c r="H1568" s="95">
        <v>595.44000000000005</v>
      </c>
      <c r="I1568" s="95">
        <v>595.44000000000005</v>
      </c>
      <c r="J1568" s="96">
        <v>4.9398627255919071E-5</v>
      </c>
    </row>
    <row r="1569" spans="1:10" ht="26.1" customHeight="1" x14ac:dyDescent="0.2">
      <c r="A1569" s="32" t="s">
        <v>1079</v>
      </c>
      <c r="B1569" s="32" t="s">
        <v>1080</v>
      </c>
      <c r="C1569" s="32" t="s">
        <v>18</v>
      </c>
      <c r="D1569" s="32" t="s">
        <v>1081</v>
      </c>
      <c r="E1569" s="34" t="s">
        <v>25</v>
      </c>
      <c r="F1569" s="33">
        <v>4</v>
      </c>
      <c r="G1569" s="36">
        <v>115.56</v>
      </c>
      <c r="H1569" s="36">
        <v>148.86000000000001</v>
      </c>
      <c r="I1569" s="36">
        <v>595.44000000000005</v>
      </c>
      <c r="J1569" s="97">
        <v>4.9398627255919071E-5</v>
      </c>
    </row>
    <row r="1570" spans="1:10" ht="20.100000000000001" customHeight="1" x14ac:dyDescent="0.2">
      <c r="A1570" s="27" t="s">
        <v>2366</v>
      </c>
      <c r="B1570" s="163"/>
      <c r="C1570" s="163"/>
      <c r="D1570" s="27" t="s">
        <v>5</v>
      </c>
      <c r="E1570" s="163" t="s">
        <v>2367</v>
      </c>
      <c r="F1570" s="163"/>
      <c r="G1570" s="163"/>
      <c r="H1570" s="27"/>
      <c r="I1570" s="41" t="s">
        <v>2368</v>
      </c>
      <c r="J1570" s="27"/>
    </row>
    <row r="1571" spans="1:10" ht="20.100000000000001" customHeight="1" x14ac:dyDescent="0.2">
      <c r="A1571" s="163"/>
      <c r="B1571" s="163"/>
      <c r="C1571" s="163"/>
      <c r="D1571" s="27" t="s">
        <v>2494</v>
      </c>
      <c r="E1571" s="163" t="s">
        <v>2853</v>
      </c>
      <c r="F1571" s="163"/>
      <c r="G1571" s="163"/>
      <c r="H1571" s="163"/>
      <c r="I1571" s="98">
        <v>2</v>
      </c>
      <c r="J1571" s="27" t="s">
        <v>15</v>
      </c>
    </row>
    <row r="1572" spans="1:10" ht="20.100000000000001" customHeight="1" x14ac:dyDescent="0.2">
      <c r="A1572" s="163"/>
      <c r="B1572" s="163"/>
      <c r="C1572" s="163"/>
      <c r="D1572" s="27" t="s">
        <v>2499</v>
      </c>
      <c r="E1572" s="163" t="s">
        <v>2853</v>
      </c>
      <c r="F1572" s="163"/>
      <c r="G1572" s="163"/>
      <c r="H1572" s="163"/>
      <c r="I1572" s="98">
        <v>2</v>
      </c>
      <c r="J1572" s="27" t="s">
        <v>15</v>
      </c>
    </row>
    <row r="1573" spans="1:10" ht="24" customHeight="1" x14ac:dyDescent="0.2">
      <c r="A1573" s="92" t="s">
        <v>1082</v>
      </c>
      <c r="B1573" s="92" t="s">
        <v>13</v>
      </c>
      <c r="C1573" s="92"/>
      <c r="D1573" s="92" t="s">
        <v>1083</v>
      </c>
      <c r="E1573" s="93"/>
      <c r="F1573" s="94">
        <v>1</v>
      </c>
      <c r="G1573" s="94" t="s">
        <v>15</v>
      </c>
      <c r="H1573" s="95">
        <v>70258.929999999993</v>
      </c>
      <c r="I1573" s="95">
        <v>70258.929999999993</v>
      </c>
      <c r="J1573" s="96">
        <v>5.8287899611542899E-3</v>
      </c>
    </row>
    <row r="1574" spans="1:10" ht="51.95" customHeight="1" x14ac:dyDescent="0.2">
      <c r="A1574" s="32" t="s">
        <v>1084</v>
      </c>
      <c r="B1574" s="32" t="s">
        <v>576</v>
      </c>
      <c r="C1574" s="32" t="s">
        <v>18</v>
      </c>
      <c r="D1574" s="32" t="s">
        <v>577</v>
      </c>
      <c r="E1574" s="34" t="s">
        <v>25</v>
      </c>
      <c r="F1574" s="33">
        <v>63</v>
      </c>
      <c r="G1574" s="36">
        <v>559.71</v>
      </c>
      <c r="H1574" s="36">
        <v>721.01</v>
      </c>
      <c r="I1574" s="36">
        <v>45423.63</v>
      </c>
      <c r="J1574" s="97">
        <v>3.7684148981942485E-3</v>
      </c>
    </row>
    <row r="1575" spans="1:10" ht="20.100000000000001" customHeight="1" x14ac:dyDescent="0.2">
      <c r="A1575" s="27" t="s">
        <v>2366</v>
      </c>
      <c r="B1575" s="163"/>
      <c r="C1575" s="163"/>
      <c r="D1575" s="27" t="s">
        <v>5</v>
      </c>
      <c r="E1575" s="163" t="s">
        <v>2367</v>
      </c>
      <c r="F1575" s="163"/>
      <c r="G1575" s="163"/>
      <c r="H1575" s="27"/>
      <c r="I1575" s="41" t="s">
        <v>2368</v>
      </c>
      <c r="J1575" s="27"/>
    </row>
    <row r="1576" spans="1:10" ht="20.100000000000001" customHeight="1" x14ac:dyDescent="0.2">
      <c r="A1576" s="163"/>
      <c r="B1576" s="163"/>
      <c r="C1576" s="163"/>
      <c r="D1576" s="27" t="s">
        <v>2494</v>
      </c>
      <c r="E1576" s="163" t="s">
        <v>2980</v>
      </c>
      <c r="F1576" s="163"/>
      <c r="G1576" s="163"/>
      <c r="H1576" s="163"/>
      <c r="I1576" s="98">
        <v>11</v>
      </c>
      <c r="J1576" s="27" t="s">
        <v>15</v>
      </c>
    </row>
    <row r="1577" spans="1:10" ht="20.100000000000001" customHeight="1" x14ac:dyDescent="0.2">
      <c r="A1577" s="163"/>
      <c r="B1577" s="163"/>
      <c r="C1577" s="163"/>
      <c r="D1577" s="27" t="s">
        <v>2499</v>
      </c>
      <c r="E1577" s="163" t="s">
        <v>2980</v>
      </c>
      <c r="F1577" s="163"/>
      <c r="G1577" s="163"/>
      <c r="H1577" s="163"/>
      <c r="I1577" s="98">
        <v>11</v>
      </c>
      <c r="J1577" s="27" t="s">
        <v>15</v>
      </c>
    </row>
    <row r="1578" spans="1:10" ht="20.100000000000001" customHeight="1" x14ac:dyDescent="0.2">
      <c r="A1578" s="163"/>
      <c r="B1578" s="163"/>
      <c r="C1578" s="163"/>
      <c r="D1578" s="27" t="s">
        <v>2981</v>
      </c>
      <c r="E1578" s="163" t="s">
        <v>2698</v>
      </c>
      <c r="F1578" s="163"/>
      <c r="G1578" s="163"/>
      <c r="H1578" s="163"/>
      <c r="I1578" s="98">
        <v>10</v>
      </c>
      <c r="J1578" s="27" t="s">
        <v>15</v>
      </c>
    </row>
    <row r="1579" spans="1:10" ht="20.100000000000001" customHeight="1" x14ac:dyDescent="0.2">
      <c r="A1579" s="163"/>
      <c r="B1579" s="163"/>
      <c r="C1579" s="163"/>
      <c r="D1579" s="27" t="s">
        <v>2982</v>
      </c>
      <c r="E1579" s="163" t="s">
        <v>2691</v>
      </c>
      <c r="F1579" s="163"/>
      <c r="G1579" s="163"/>
      <c r="H1579" s="163"/>
      <c r="I1579" s="98">
        <v>1</v>
      </c>
      <c r="J1579" s="27" t="s">
        <v>15</v>
      </c>
    </row>
    <row r="1580" spans="1:10" ht="20.100000000000001" customHeight="1" x14ac:dyDescent="0.2">
      <c r="A1580" s="163"/>
      <c r="B1580" s="163"/>
      <c r="C1580" s="163"/>
      <c r="D1580" s="27" t="s">
        <v>2983</v>
      </c>
      <c r="E1580" s="163" t="s">
        <v>2691</v>
      </c>
      <c r="F1580" s="163"/>
      <c r="G1580" s="163"/>
      <c r="H1580" s="163"/>
      <c r="I1580" s="98">
        <v>1</v>
      </c>
      <c r="J1580" s="27" t="s">
        <v>15</v>
      </c>
    </row>
    <row r="1581" spans="1:10" ht="20.100000000000001" customHeight="1" x14ac:dyDescent="0.2">
      <c r="A1581" s="163"/>
      <c r="B1581" s="163"/>
      <c r="C1581" s="163"/>
      <c r="D1581" s="27" t="s">
        <v>2984</v>
      </c>
      <c r="E1581" s="163" t="s">
        <v>2691</v>
      </c>
      <c r="F1581" s="163"/>
      <c r="G1581" s="163"/>
      <c r="H1581" s="163"/>
      <c r="I1581" s="98">
        <v>1</v>
      </c>
      <c r="J1581" s="27" t="s">
        <v>15</v>
      </c>
    </row>
    <row r="1582" spans="1:10" ht="20.100000000000001" customHeight="1" x14ac:dyDescent="0.2">
      <c r="A1582" s="163"/>
      <c r="B1582" s="163"/>
      <c r="C1582" s="163"/>
      <c r="D1582" s="27" t="s">
        <v>2985</v>
      </c>
      <c r="E1582" s="163" t="s">
        <v>2691</v>
      </c>
      <c r="F1582" s="163"/>
      <c r="G1582" s="163"/>
      <c r="H1582" s="163"/>
      <c r="I1582" s="98">
        <v>1</v>
      </c>
      <c r="J1582" s="27" t="s">
        <v>15</v>
      </c>
    </row>
    <row r="1583" spans="1:10" ht="20.100000000000001" customHeight="1" x14ac:dyDescent="0.2">
      <c r="A1583" s="163"/>
      <c r="B1583" s="163"/>
      <c r="C1583" s="163"/>
      <c r="D1583" s="27" t="s">
        <v>2986</v>
      </c>
      <c r="E1583" s="163" t="s">
        <v>2691</v>
      </c>
      <c r="F1583" s="163"/>
      <c r="G1583" s="163"/>
      <c r="H1583" s="163"/>
      <c r="I1583" s="98">
        <v>1</v>
      </c>
      <c r="J1583" s="27" t="s">
        <v>15</v>
      </c>
    </row>
    <row r="1584" spans="1:10" ht="20.100000000000001" customHeight="1" x14ac:dyDescent="0.2">
      <c r="A1584" s="163"/>
      <c r="B1584" s="163"/>
      <c r="C1584" s="163"/>
      <c r="D1584" s="27" t="s">
        <v>2987</v>
      </c>
      <c r="E1584" s="163" t="s">
        <v>2691</v>
      </c>
      <c r="F1584" s="163"/>
      <c r="G1584" s="163"/>
      <c r="H1584" s="163"/>
      <c r="I1584" s="98">
        <v>1</v>
      </c>
      <c r="J1584" s="27" t="s">
        <v>15</v>
      </c>
    </row>
    <row r="1585" spans="1:10" ht="20.100000000000001" customHeight="1" x14ac:dyDescent="0.2">
      <c r="A1585" s="163"/>
      <c r="B1585" s="163"/>
      <c r="C1585" s="163"/>
      <c r="D1585" s="27" t="s">
        <v>2988</v>
      </c>
      <c r="E1585" s="163" t="s">
        <v>2691</v>
      </c>
      <c r="F1585" s="163"/>
      <c r="G1585" s="163"/>
      <c r="H1585" s="163"/>
      <c r="I1585" s="98">
        <v>1</v>
      </c>
      <c r="J1585" s="27" t="s">
        <v>15</v>
      </c>
    </row>
    <row r="1586" spans="1:10" ht="20.100000000000001" customHeight="1" x14ac:dyDescent="0.2">
      <c r="A1586" s="163"/>
      <c r="B1586" s="163"/>
      <c r="C1586" s="163"/>
      <c r="D1586" s="27" t="s">
        <v>2989</v>
      </c>
      <c r="E1586" s="163" t="s">
        <v>2691</v>
      </c>
      <c r="F1586" s="163"/>
      <c r="G1586" s="163"/>
      <c r="H1586" s="163"/>
      <c r="I1586" s="98">
        <v>1</v>
      </c>
      <c r="J1586" s="27" t="s">
        <v>15</v>
      </c>
    </row>
    <row r="1587" spans="1:10" ht="20.100000000000001" customHeight="1" x14ac:dyDescent="0.2">
      <c r="A1587" s="163"/>
      <c r="B1587" s="163"/>
      <c r="C1587" s="163"/>
      <c r="D1587" s="27" t="s">
        <v>2670</v>
      </c>
      <c r="E1587" s="163" t="s">
        <v>2704</v>
      </c>
      <c r="F1587" s="163"/>
      <c r="G1587" s="163"/>
      <c r="H1587" s="163"/>
      <c r="I1587" s="98">
        <v>5</v>
      </c>
      <c r="J1587" s="27" t="s">
        <v>15</v>
      </c>
    </row>
    <row r="1588" spans="1:10" ht="20.100000000000001" customHeight="1" x14ac:dyDescent="0.2">
      <c r="A1588" s="163"/>
      <c r="B1588" s="163"/>
      <c r="C1588" s="163"/>
      <c r="D1588" s="27" t="s">
        <v>2679</v>
      </c>
      <c r="E1588" s="163" t="s">
        <v>2990</v>
      </c>
      <c r="F1588" s="163"/>
      <c r="G1588" s="163"/>
      <c r="H1588" s="163"/>
      <c r="I1588" s="98">
        <v>18</v>
      </c>
      <c r="J1588" s="27" t="s">
        <v>15</v>
      </c>
    </row>
    <row r="1589" spans="1:10" ht="65.099999999999994" customHeight="1" x14ac:dyDescent="0.2">
      <c r="A1589" s="32" t="s">
        <v>1085</v>
      </c>
      <c r="B1589" s="32" t="s">
        <v>1086</v>
      </c>
      <c r="C1589" s="32" t="s">
        <v>18</v>
      </c>
      <c r="D1589" s="32" t="s">
        <v>1087</v>
      </c>
      <c r="E1589" s="34" t="s">
        <v>25</v>
      </c>
      <c r="F1589" s="33">
        <v>18</v>
      </c>
      <c r="G1589" s="36">
        <v>431.71</v>
      </c>
      <c r="H1589" s="36">
        <v>556.12</v>
      </c>
      <c r="I1589" s="36">
        <v>10010.16</v>
      </c>
      <c r="J1589" s="97">
        <v>8.3045842169170842E-4</v>
      </c>
    </row>
    <row r="1590" spans="1:10" ht="20.100000000000001" customHeight="1" x14ac:dyDescent="0.2">
      <c r="A1590" s="27" t="s">
        <v>2366</v>
      </c>
      <c r="B1590" s="163"/>
      <c r="C1590" s="163"/>
      <c r="D1590" s="27" t="s">
        <v>5</v>
      </c>
      <c r="E1590" s="163" t="s">
        <v>2367</v>
      </c>
      <c r="F1590" s="163"/>
      <c r="G1590" s="163"/>
      <c r="H1590" s="27"/>
      <c r="I1590" s="41" t="s">
        <v>2368</v>
      </c>
      <c r="J1590" s="27"/>
    </row>
    <row r="1591" spans="1:10" ht="20.100000000000001" customHeight="1" x14ac:dyDescent="0.2">
      <c r="A1591" s="163"/>
      <c r="B1591" s="163"/>
      <c r="C1591" s="163"/>
      <c r="D1591" s="27" t="s">
        <v>2986</v>
      </c>
      <c r="E1591" s="163" t="s">
        <v>2691</v>
      </c>
      <c r="F1591" s="163"/>
      <c r="G1591" s="163"/>
      <c r="H1591" s="163"/>
      <c r="I1591" s="98">
        <v>1</v>
      </c>
      <c r="J1591" s="27" t="s">
        <v>15</v>
      </c>
    </row>
    <row r="1592" spans="1:10" ht="20.100000000000001" customHeight="1" x14ac:dyDescent="0.2">
      <c r="A1592" s="163"/>
      <c r="B1592" s="163"/>
      <c r="C1592" s="163"/>
      <c r="D1592" s="27" t="s">
        <v>2987</v>
      </c>
      <c r="E1592" s="163" t="s">
        <v>2691</v>
      </c>
      <c r="F1592" s="163"/>
      <c r="G1592" s="163"/>
      <c r="H1592" s="163"/>
      <c r="I1592" s="98">
        <v>1</v>
      </c>
      <c r="J1592" s="27" t="s">
        <v>15</v>
      </c>
    </row>
    <row r="1593" spans="1:10" ht="20.100000000000001" customHeight="1" x14ac:dyDescent="0.2">
      <c r="A1593" s="163"/>
      <c r="B1593" s="163"/>
      <c r="C1593" s="163"/>
      <c r="D1593" s="27" t="s">
        <v>2989</v>
      </c>
      <c r="E1593" s="163" t="s">
        <v>2691</v>
      </c>
      <c r="F1593" s="163"/>
      <c r="G1593" s="163"/>
      <c r="H1593" s="163"/>
      <c r="I1593" s="98">
        <v>1</v>
      </c>
      <c r="J1593" s="27" t="s">
        <v>15</v>
      </c>
    </row>
    <row r="1594" spans="1:10" ht="20.100000000000001" customHeight="1" x14ac:dyDescent="0.2">
      <c r="A1594" s="163"/>
      <c r="B1594" s="163"/>
      <c r="C1594" s="163"/>
      <c r="D1594" s="27" t="s">
        <v>2982</v>
      </c>
      <c r="E1594" s="163" t="s">
        <v>2691</v>
      </c>
      <c r="F1594" s="163"/>
      <c r="G1594" s="163"/>
      <c r="H1594" s="163"/>
      <c r="I1594" s="98">
        <v>1</v>
      </c>
      <c r="J1594" s="27" t="s">
        <v>15</v>
      </c>
    </row>
    <row r="1595" spans="1:10" ht="20.100000000000001" customHeight="1" x14ac:dyDescent="0.2">
      <c r="A1595" s="163"/>
      <c r="B1595" s="163"/>
      <c r="C1595" s="163"/>
      <c r="D1595" s="27" t="s">
        <v>2983</v>
      </c>
      <c r="E1595" s="163" t="s">
        <v>2691</v>
      </c>
      <c r="F1595" s="163"/>
      <c r="G1595" s="163"/>
      <c r="H1595" s="163"/>
      <c r="I1595" s="98">
        <v>1</v>
      </c>
      <c r="J1595" s="27" t="s">
        <v>15</v>
      </c>
    </row>
    <row r="1596" spans="1:10" ht="20.100000000000001" customHeight="1" x14ac:dyDescent="0.2">
      <c r="A1596" s="163"/>
      <c r="B1596" s="163"/>
      <c r="C1596" s="163"/>
      <c r="D1596" s="27" t="s">
        <v>2984</v>
      </c>
      <c r="E1596" s="163" t="s">
        <v>2691</v>
      </c>
      <c r="F1596" s="163"/>
      <c r="G1596" s="163"/>
      <c r="H1596" s="163"/>
      <c r="I1596" s="98">
        <v>1</v>
      </c>
      <c r="J1596" s="27" t="s">
        <v>15</v>
      </c>
    </row>
    <row r="1597" spans="1:10" ht="20.100000000000001" customHeight="1" x14ac:dyDescent="0.2">
      <c r="A1597" s="163"/>
      <c r="B1597" s="163"/>
      <c r="C1597" s="163"/>
      <c r="D1597" s="27" t="s">
        <v>2981</v>
      </c>
      <c r="E1597" s="163" t="s">
        <v>2698</v>
      </c>
      <c r="F1597" s="163"/>
      <c r="G1597" s="163"/>
      <c r="H1597" s="163"/>
      <c r="I1597" s="98">
        <v>10</v>
      </c>
      <c r="J1597" s="27" t="s">
        <v>15</v>
      </c>
    </row>
    <row r="1598" spans="1:10" ht="20.100000000000001" customHeight="1" x14ac:dyDescent="0.2">
      <c r="A1598" s="163"/>
      <c r="B1598" s="163"/>
      <c r="C1598" s="163"/>
      <c r="D1598" s="27" t="s">
        <v>2985</v>
      </c>
      <c r="E1598" s="163" t="s">
        <v>2691</v>
      </c>
      <c r="F1598" s="163"/>
      <c r="G1598" s="163"/>
      <c r="H1598" s="163"/>
      <c r="I1598" s="98">
        <v>1</v>
      </c>
      <c r="J1598" s="27" t="s">
        <v>15</v>
      </c>
    </row>
    <row r="1599" spans="1:10" ht="20.100000000000001" customHeight="1" x14ac:dyDescent="0.2">
      <c r="A1599" s="163"/>
      <c r="B1599" s="163"/>
      <c r="C1599" s="163"/>
      <c r="D1599" s="27" t="s">
        <v>2988</v>
      </c>
      <c r="E1599" s="163" t="s">
        <v>2691</v>
      </c>
      <c r="F1599" s="163"/>
      <c r="G1599" s="163"/>
      <c r="H1599" s="163"/>
      <c r="I1599" s="98">
        <v>1</v>
      </c>
      <c r="J1599" s="27" t="s">
        <v>15</v>
      </c>
    </row>
    <row r="1600" spans="1:10" ht="51.95" customHeight="1" x14ac:dyDescent="0.2">
      <c r="A1600" s="32" t="s">
        <v>1088</v>
      </c>
      <c r="B1600" s="32" t="s">
        <v>1089</v>
      </c>
      <c r="C1600" s="32" t="s">
        <v>18</v>
      </c>
      <c r="D1600" s="32" t="s">
        <v>1090</v>
      </c>
      <c r="E1600" s="34" t="s">
        <v>25</v>
      </c>
      <c r="F1600" s="33">
        <v>4</v>
      </c>
      <c r="G1600" s="36">
        <v>929.33</v>
      </c>
      <c r="H1600" s="36">
        <v>1197.1600000000001</v>
      </c>
      <c r="I1600" s="36">
        <v>4788.6400000000003</v>
      </c>
      <c r="J1600" s="97">
        <v>3.9727301226451754E-4</v>
      </c>
    </row>
    <row r="1601" spans="1:10" ht="20.100000000000001" customHeight="1" x14ac:dyDescent="0.2">
      <c r="A1601" s="27" t="s">
        <v>2366</v>
      </c>
      <c r="B1601" s="163"/>
      <c r="C1601" s="163"/>
      <c r="D1601" s="27" t="s">
        <v>5</v>
      </c>
      <c r="E1601" s="163" t="s">
        <v>2367</v>
      </c>
      <c r="F1601" s="163"/>
      <c r="G1601" s="163"/>
      <c r="H1601" s="27"/>
      <c r="I1601" s="41" t="s">
        <v>2368</v>
      </c>
      <c r="J1601" s="27"/>
    </row>
    <row r="1602" spans="1:10" ht="20.100000000000001" customHeight="1" x14ac:dyDescent="0.2">
      <c r="A1602" s="163"/>
      <c r="B1602" s="163"/>
      <c r="C1602" s="163"/>
      <c r="D1602" s="27" t="s">
        <v>2991</v>
      </c>
      <c r="E1602" s="163" t="s">
        <v>2992</v>
      </c>
      <c r="F1602" s="163"/>
      <c r="G1602" s="163"/>
      <c r="H1602" s="163"/>
      <c r="I1602" s="98">
        <v>4</v>
      </c>
      <c r="J1602" s="27" t="s">
        <v>15</v>
      </c>
    </row>
    <row r="1603" spans="1:10" ht="26.1" customHeight="1" x14ac:dyDescent="0.2">
      <c r="A1603" s="32" t="s">
        <v>1091</v>
      </c>
      <c r="B1603" s="32" t="s">
        <v>585</v>
      </c>
      <c r="C1603" s="32" t="s">
        <v>18</v>
      </c>
      <c r="D1603" s="32" t="s">
        <v>586</v>
      </c>
      <c r="E1603" s="34" t="s">
        <v>25</v>
      </c>
      <c r="F1603" s="33">
        <v>6</v>
      </c>
      <c r="G1603" s="36">
        <v>762.94</v>
      </c>
      <c r="H1603" s="36">
        <v>982.81</v>
      </c>
      <c r="I1603" s="36">
        <v>5896.86</v>
      </c>
      <c r="J1603" s="97">
        <v>4.8921266478627393E-4</v>
      </c>
    </row>
    <row r="1604" spans="1:10" ht="20.100000000000001" customHeight="1" x14ac:dyDescent="0.2">
      <c r="A1604" s="27" t="s">
        <v>2366</v>
      </c>
      <c r="B1604" s="163"/>
      <c r="C1604" s="163"/>
      <c r="D1604" s="27" t="s">
        <v>5</v>
      </c>
      <c r="E1604" s="163" t="s">
        <v>2367</v>
      </c>
      <c r="F1604" s="163"/>
      <c r="G1604" s="163"/>
      <c r="H1604" s="27"/>
      <c r="I1604" s="41" t="s">
        <v>2368</v>
      </c>
      <c r="J1604" s="27"/>
    </row>
    <row r="1605" spans="1:10" ht="20.100000000000001" customHeight="1" x14ac:dyDescent="0.2">
      <c r="A1605" s="163"/>
      <c r="B1605" s="163"/>
      <c r="C1605" s="163"/>
      <c r="D1605" s="27" t="s">
        <v>2499</v>
      </c>
      <c r="E1605" s="163" t="s">
        <v>2993</v>
      </c>
      <c r="F1605" s="163"/>
      <c r="G1605" s="163"/>
      <c r="H1605" s="163"/>
      <c r="I1605" s="98">
        <v>6</v>
      </c>
      <c r="J1605" s="27" t="s">
        <v>15</v>
      </c>
    </row>
    <row r="1606" spans="1:10" ht="51.95" customHeight="1" x14ac:dyDescent="0.2">
      <c r="A1606" s="32" t="s">
        <v>1092</v>
      </c>
      <c r="B1606" s="32" t="s">
        <v>579</v>
      </c>
      <c r="C1606" s="32" t="s">
        <v>18</v>
      </c>
      <c r="D1606" s="32" t="s">
        <v>580</v>
      </c>
      <c r="E1606" s="34" t="s">
        <v>25</v>
      </c>
      <c r="F1606" s="33">
        <v>4</v>
      </c>
      <c r="G1606" s="36">
        <v>803.38</v>
      </c>
      <c r="H1606" s="36">
        <v>1034.9100000000001</v>
      </c>
      <c r="I1606" s="36">
        <v>4139.6400000000003</v>
      </c>
      <c r="J1606" s="97">
        <v>3.4343096421754135E-4</v>
      </c>
    </row>
    <row r="1607" spans="1:10" ht="20.100000000000001" customHeight="1" x14ac:dyDescent="0.2">
      <c r="A1607" s="27" t="s">
        <v>2366</v>
      </c>
      <c r="B1607" s="163"/>
      <c r="C1607" s="163"/>
      <c r="D1607" s="27" t="s">
        <v>5</v>
      </c>
      <c r="E1607" s="163" t="s">
        <v>2367</v>
      </c>
      <c r="F1607" s="163"/>
      <c r="G1607" s="163"/>
      <c r="H1607" s="27"/>
      <c r="I1607" s="41" t="s">
        <v>2368</v>
      </c>
      <c r="J1607" s="27"/>
    </row>
    <row r="1608" spans="1:10" ht="20.100000000000001" customHeight="1" x14ac:dyDescent="0.2">
      <c r="A1608" s="163"/>
      <c r="B1608" s="163"/>
      <c r="C1608" s="163"/>
      <c r="D1608" s="27" t="s">
        <v>2494</v>
      </c>
      <c r="E1608" s="163" t="s">
        <v>2853</v>
      </c>
      <c r="F1608" s="163"/>
      <c r="G1608" s="163"/>
      <c r="H1608" s="163"/>
      <c r="I1608" s="98">
        <v>2</v>
      </c>
      <c r="J1608" s="27" t="s">
        <v>15</v>
      </c>
    </row>
    <row r="1609" spans="1:10" ht="20.100000000000001" customHeight="1" x14ac:dyDescent="0.2">
      <c r="A1609" s="163"/>
      <c r="B1609" s="163"/>
      <c r="C1609" s="163"/>
      <c r="D1609" s="27" t="s">
        <v>2499</v>
      </c>
      <c r="E1609" s="163" t="s">
        <v>2853</v>
      </c>
      <c r="F1609" s="163"/>
      <c r="G1609" s="163"/>
      <c r="H1609" s="163"/>
      <c r="I1609" s="98">
        <v>2</v>
      </c>
      <c r="J1609" s="27" t="s">
        <v>15</v>
      </c>
    </row>
    <row r="1610" spans="1:10" ht="24" customHeight="1" x14ac:dyDescent="0.2">
      <c r="A1610" s="92" t="s">
        <v>1093</v>
      </c>
      <c r="B1610" s="92" t="s">
        <v>13</v>
      </c>
      <c r="C1610" s="92"/>
      <c r="D1610" s="92" t="s">
        <v>1094</v>
      </c>
      <c r="E1610" s="93"/>
      <c r="F1610" s="94">
        <v>1</v>
      </c>
      <c r="G1610" s="94" t="s">
        <v>15</v>
      </c>
      <c r="H1610" s="95">
        <v>37274.32</v>
      </c>
      <c r="I1610" s="95">
        <v>37274.32</v>
      </c>
      <c r="J1610" s="96">
        <v>3.0923354828326101E-3</v>
      </c>
    </row>
    <row r="1611" spans="1:10" ht="51.95" customHeight="1" x14ac:dyDescent="0.2">
      <c r="A1611" s="32" t="s">
        <v>1095</v>
      </c>
      <c r="B1611" s="32" t="s">
        <v>1096</v>
      </c>
      <c r="C1611" s="32" t="s">
        <v>18</v>
      </c>
      <c r="D1611" s="32" t="s">
        <v>1097</v>
      </c>
      <c r="E1611" s="34" t="s">
        <v>25</v>
      </c>
      <c r="F1611" s="33">
        <v>32</v>
      </c>
      <c r="G1611" s="36">
        <v>295.08999999999997</v>
      </c>
      <c r="H1611" s="36">
        <v>380.13</v>
      </c>
      <c r="I1611" s="36">
        <v>12164.16</v>
      </c>
      <c r="J1611" s="97">
        <v>1.0091576073514722E-3</v>
      </c>
    </row>
    <row r="1612" spans="1:10" ht="20.100000000000001" customHeight="1" x14ac:dyDescent="0.2">
      <c r="A1612" s="27" t="s">
        <v>2366</v>
      </c>
      <c r="B1612" s="163"/>
      <c r="C1612" s="163"/>
      <c r="D1612" s="27" t="s">
        <v>5</v>
      </c>
      <c r="E1612" s="163" t="s">
        <v>2367</v>
      </c>
      <c r="F1612" s="163"/>
      <c r="G1612" s="163"/>
      <c r="H1612" s="27"/>
      <c r="I1612" s="41" t="s">
        <v>2368</v>
      </c>
      <c r="J1612" s="27"/>
    </row>
    <row r="1613" spans="1:10" ht="20.100000000000001" customHeight="1" x14ac:dyDescent="0.2">
      <c r="A1613" s="163"/>
      <c r="B1613" s="163"/>
      <c r="C1613" s="163"/>
      <c r="D1613" s="27" t="s">
        <v>2981</v>
      </c>
      <c r="E1613" s="163" t="s">
        <v>3383</v>
      </c>
      <c r="F1613" s="163"/>
      <c r="G1613" s="163"/>
      <c r="H1613" s="163"/>
      <c r="I1613" s="98">
        <v>8</v>
      </c>
      <c r="J1613" s="27" t="s">
        <v>15</v>
      </c>
    </row>
    <row r="1614" spans="1:10" ht="20.100000000000001" customHeight="1" x14ac:dyDescent="0.2">
      <c r="A1614" s="163"/>
      <c r="B1614" s="163"/>
      <c r="C1614" s="163"/>
      <c r="D1614" s="27" t="s">
        <v>2994</v>
      </c>
      <c r="E1614" s="163" t="s">
        <v>3384</v>
      </c>
      <c r="F1614" s="163"/>
      <c r="G1614" s="163"/>
      <c r="H1614" s="163"/>
      <c r="I1614" s="98">
        <v>24</v>
      </c>
      <c r="J1614" s="27" t="s">
        <v>15</v>
      </c>
    </row>
    <row r="1615" spans="1:10" ht="39" customHeight="1" x14ac:dyDescent="0.2">
      <c r="A1615" s="32" t="s">
        <v>1098</v>
      </c>
      <c r="B1615" s="32" t="s">
        <v>1099</v>
      </c>
      <c r="C1615" s="32" t="s">
        <v>18</v>
      </c>
      <c r="D1615" s="32" t="s">
        <v>1100</v>
      </c>
      <c r="E1615" s="34" t="s">
        <v>25</v>
      </c>
      <c r="F1615" s="33">
        <v>75</v>
      </c>
      <c r="G1615" s="36">
        <v>58.55</v>
      </c>
      <c r="H1615" s="36">
        <v>75.42</v>
      </c>
      <c r="I1615" s="36">
        <v>5656.5</v>
      </c>
      <c r="J1615" s="97">
        <v>4.6927202585164961E-4</v>
      </c>
    </row>
    <row r="1616" spans="1:10" ht="20.100000000000001" customHeight="1" x14ac:dyDescent="0.2">
      <c r="A1616" s="27" t="s">
        <v>2366</v>
      </c>
      <c r="B1616" s="163"/>
      <c r="C1616" s="163"/>
      <c r="D1616" s="27" t="s">
        <v>5</v>
      </c>
      <c r="E1616" s="163" t="s">
        <v>2367</v>
      </c>
      <c r="F1616" s="163"/>
      <c r="G1616" s="163"/>
      <c r="H1616" s="27"/>
      <c r="I1616" s="41" t="s">
        <v>2368</v>
      </c>
      <c r="J1616" s="27"/>
    </row>
    <row r="1617" spans="1:10" ht="20.100000000000001" customHeight="1" x14ac:dyDescent="0.2">
      <c r="A1617" s="163"/>
      <c r="B1617" s="163"/>
      <c r="C1617" s="163"/>
      <c r="D1617" s="27" t="s">
        <v>2494</v>
      </c>
      <c r="E1617" s="163" t="s">
        <v>3383</v>
      </c>
      <c r="F1617" s="163"/>
      <c r="G1617" s="163"/>
      <c r="H1617" s="163"/>
      <c r="I1617" s="98">
        <v>8</v>
      </c>
      <c r="J1617" s="27" t="s">
        <v>15</v>
      </c>
    </row>
    <row r="1618" spans="1:10" ht="20.100000000000001" customHeight="1" x14ac:dyDescent="0.2">
      <c r="A1618" s="163"/>
      <c r="B1618" s="163"/>
      <c r="C1618" s="163"/>
      <c r="D1618" s="27" t="s">
        <v>2499</v>
      </c>
      <c r="E1618" s="163" t="s">
        <v>3383</v>
      </c>
      <c r="F1618" s="163"/>
      <c r="G1618" s="163"/>
      <c r="H1618" s="163"/>
      <c r="I1618" s="98">
        <v>8</v>
      </c>
      <c r="J1618" s="27" t="s">
        <v>15</v>
      </c>
    </row>
    <row r="1619" spans="1:10" ht="20.100000000000001" customHeight="1" x14ac:dyDescent="0.2">
      <c r="A1619" s="163"/>
      <c r="B1619" s="163"/>
      <c r="C1619" s="163"/>
      <c r="D1619" s="27" t="s">
        <v>2981</v>
      </c>
      <c r="E1619" s="163" t="s">
        <v>2995</v>
      </c>
      <c r="F1619" s="163"/>
      <c r="G1619" s="163"/>
      <c r="H1619" s="163"/>
      <c r="I1619" s="98">
        <v>20</v>
      </c>
      <c r="J1619" s="27" t="s">
        <v>15</v>
      </c>
    </row>
    <row r="1620" spans="1:10" ht="20.100000000000001" customHeight="1" x14ac:dyDescent="0.2">
      <c r="A1620" s="163"/>
      <c r="B1620" s="163"/>
      <c r="C1620" s="163"/>
      <c r="D1620" s="27" t="s">
        <v>2984</v>
      </c>
      <c r="E1620" s="163" t="s">
        <v>2691</v>
      </c>
      <c r="F1620" s="163"/>
      <c r="G1620" s="163"/>
      <c r="H1620" s="163"/>
      <c r="I1620" s="98">
        <v>1</v>
      </c>
      <c r="J1620" s="27" t="s">
        <v>15</v>
      </c>
    </row>
    <row r="1621" spans="1:10" ht="20.100000000000001" customHeight="1" x14ac:dyDescent="0.2">
      <c r="A1621" s="163"/>
      <c r="B1621" s="163"/>
      <c r="C1621" s="163"/>
      <c r="D1621" s="27" t="s">
        <v>2983</v>
      </c>
      <c r="E1621" s="163" t="s">
        <v>2691</v>
      </c>
      <c r="F1621" s="163"/>
      <c r="G1621" s="163"/>
      <c r="H1621" s="163"/>
      <c r="I1621" s="98">
        <v>1</v>
      </c>
      <c r="J1621" s="27" t="s">
        <v>15</v>
      </c>
    </row>
    <row r="1622" spans="1:10" ht="20.100000000000001" customHeight="1" x14ac:dyDescent="0.2">
      <c r="A1622" s="163"/>
      <c r="B1622" s="163"/>
      <c r="C1622" s="163"/>
      <c r="D1622" s="27" t="s">
        <v>2982</v>
      </c>
      <c r="E1622" s="163" t="s">
        <v>2691</v>
      </c>
      <c r="F1622" s="163"/>
      <c r="G1622" s="163"/>
      <c r="H1622" s="163"/>
      <c r="I1622" s="98">
        <v>1</v>
      </c>
      <c r="J1622" s="27" t="s">
        <v>15</v>
      </c>
    </row>
    <row r="1623" spans="1:10" ht="20.100000000000001" customHeight="1" x14ac:dyDescent="0.2">
      <c r="A1623" s="163"/>
      <c r="B1623" s="163"/>
      <c r="C1623" s="163"/>
      <c r="D1623" s="27" t="s">
        <v>2985</v>
      </c>
      <c r="E1623" s="163" t="s">
        <v>2691</v>
      </c>
      <c r="F1623" s="163"/>
      <c r="G1623" s="163"/>
      <c r="H1623" s="163"/>
      <c r="I1623" s="98">
        <v>1</v>
      </c>
      <c r="J1623" s="27" t="s">
        <v>15</v>
      </c>
    </row>
    <row r="1624" spans="1:10" ht="20.100000000000001" customHeight="1" x14ac:dyDescent="0.2">
      <c r="A1624" s="163"/>
      <c r="B1624" s="163"/>
      <c r="C1624" s="163"/>
      <c r="D1624" s="27" t="s">
        <v>2986</v>
      </c>
      <c r="E1624" s="163" t="s">
        <v>2691</v>
      </c>
      <c r="F1624" s="163"/>
      <c r="G1624" s="163"/>
      <c r="H1624" s="163"/>
      <c r="I1624" s="98">
        <v>1</v>
      </c>
      <c r="J1624" s="27" t="s">
        <v>15</v>
      </c>
    </row>
    <row r="1625" spans="1:10" ht="20.100000000000001" customHeight="1" x14ac:dyDescent="0.2">
      <c r="A1625" s="163"/>
      <c r="B1625" s="163"/>
      <c r="C1625" s="163"/>
      <c r="D1625" s="27" t="s">
        <v>2987</v>
      </c>
      <c r="E1625" s="163" t="s">
        <v>2691</v>
      </c>
      <c r="F1625" s="163"/>
      <c r="G1625" s="163"/>
      <c r="H1625" s="163"/>
      <c r="I1625" s="98">
        <v>1</v>
      </c>
      <c r="J1625" s="27" t="s">
        <v>15</v>
      </c>
    </row>
    <row r="1626" spans="1:10" ht="20.100000000000001" customHeight="1" x14ac:dyDescent="0.2">
      <c r="A1626" s="163"/>
      <c r="B1626" s="163"/>
      <c r="C1626" s="163"/>
      <c r="D1626" s="27" t="s">
        <v>2988</v>
      </c>
      <c r="E1626" s="163" t="s">
        <v>2691</v>
      </c>
      <c r="F1626" s="163"/>
      <c r="G1626" s="163"/>
      <c r="H1626" s="163"/>
      <c r="I1626" s="98">
        <v>1</v>
      </c>
      <c r="J1626" s="27" t="s">
        <v>15</v>
      </c>
    </row>
    <row r="1627" spans="1:10" ht="20.100000000000001" customHeight="1" x14ac:dyDescent="0.2">
      <c r="A1627" s="163"/>
      <c r="B1627" s="163"/>
      <c r="C1627" s="163"/>
      <c r="D1627" s="27" t="s">
        <v>2996</v>
      </c>
      <c r="E1627" s="163" t="s">
        <v>2691</v>
      </c>
      <c r="F1627" s="163"/>
      <c r="G1627" s="163"/>
      <c r="H1627" s="163"/>
      <c r="I1627" s="98">
        <v>1</v>
      </c>
      <c r="J1627" s="27" t="s">
        <v>15</v>
      </c>
    </row>
    <row r="1628" spans="1:10" ht="20.100000000000001" customHeight="1" x14ac:dyDescent="0.2">
      <c r="A1628" s="163"/>
      <c r="B1628" s="163"/>
      <c r="C1628" s="163"/>
      <c r="D1628" s="27" t="s">
        <v>3385</v>
      </c>
      <c r="E1628" s="163">
        <v>4</v>
      </c>
      <c r="F1628" s="163"/>
      <c r="G1628" s="163"/>
      <c r="H1628" s="163"/>
      <c r="I1628" s="98">
        <v>4</v>
      </c>
      <c r="J1628" s="27" t="s">
        <v>15</v>
      </c>
    </row>
    <row r="1629" spans="1:10" ht="20.100000000000001" customHeight="1" x14ac:dyDescent="0.2">
      <c r="A1629" s="163"/>
      <c r="B1629" s="163"/>
      <c r="C1629" s="163"/>
      <c r="D1629" s="27" t="s">
        <v>3386</v>
      </c>
      <c r="E1629" s="163">
        <v>4</v>
      </c>
      <c r="F1629" s="163"/>
      <c r="G1629" s="163"/>
      <c r="H1629" s="163"/>
      <c r="I1629" s="98">
        <v>4</v>
      </c>
      <c r="J1629" s="27" t="s">
        <v>15</v>
      </c>
    </row>
    <row r="1630" spans="1:10" ht="20.100000000000001" customHeight="1" x14ac:dyDescent="0.2">
      <c r="A1630" s="163"/>
      <c r="B1630" s="163"/>
      <c r="C1630" s="163"/>
      <c r="D1630" s="27" t="s">
        <v>3387</v>
      </c>
      <c r="E1630" s="163">
        <v>23</v>
      </c>
      <c r="F1630" s="163"/>
      <c r="G1630" s="163"/>
      <c r="H1630" s="163"/>
      <c r="I1630" s="98">
        <v>23</v>
      </c>
      <c r="J1630" s="27" t="s">
        <v>15</v>
      </c>
    </row>
    <row r="1631" spans="1:10" ht="39" customHeight="1" x14ac:dyDescent="0.2">
      <c r="A1631" s="32" t="s">
        <v>1101</v>
      </c>
      <c r="B1631" s="32" t="s">
        <v>1102</v>
      </c>
      <c r="C1631" s="32" t="s">
        <v>18</v>
      </c>
      <c r="D1631" s="32" t="s">
        <v>1103</v>
      </c>
      <c r="E1631" s="34" t="s">
        <v>25</v>
      </c>
      <c r="F1631" s="33">
        <v>12</v>
      </c>
      <c r="G1631" s="36">
        <v>329.11</v>
      </c>
      <c r="H1631" s="36">
        <v>423.95</v>
      </c>
      <c r="I1631" s="36">
        <v>5087.3999999999996</v>
      </c>
      <c r="J1631" s="97">
        <v>4.2205860590783736E-4</v>
      </c>
    </row>
    <row r="1632" spans="1:10" ht="20.100000000000001" customHeight="1" x14ac:dyDescent="0.2">
      <c r="A1632" s="27" t="s">
        <v>2366</v>
      </c>
      <c r="B1632" s="163"/>
      <c r="C1632" s="163"/>
      <c r="D1632" s="27" t="s">
        <v>5</v>
      </c>
      <c r="E1632" s="163" t="s">
        <v>2367</v>
      </c>
      <c r="F1632" s="163"/>
      <c r="G1632" s="163"/>
      <c r="H1632" s="27"/>
      <c r="I1632" s="41" t="s">
        <v>2368</v>
      </c>
      <c r="J1632" s="27"/>
    </row>
    <row r="1633" spans="1:10" ht="20.100000000000001" customHeight="1" x14ac:dyDescent="0.2">
      <c r="A1633" s="163"/>
      <c r="B1633" s="163"/>
      <c r="C1633" s="163"/>
      <c r="D1633" s="27" t="s">
        <v>2854</v>
      </c>
      <c r="E1633" s="163" t="s">
        <v>2993</v>
      </c>
      <c r="F1633" s="163"/>
      <c r="G1633" s="163"/>
      <c r="H1633" s="163"/>
      <c r="I1633" s="98">
        <v>6</v>
      </c>
      <c r="J1633" s="27" t="s">
        <v>15</v>
      </c>
    </row>
    <row r="1634" spans="1:10" ht="20.100000000000001" customHeight="1" x14ac:dyDescent="0.2">
      <c r="A1634" s="163"/>
      <c r="B1634" s="163"/>
      <c r="C1634" s="163"/>
      <c r="D1634" s="27" t="s">
        <v>2852</v>
      </c>
      <c r="E1634" s="163" t="s">
        <v>2993</v>
      </c>
      <c r="F1634" s="163"/>
      <c r="G1634" s="163"/>
      <c r="H1634" s="163"/>
      <c r="I1634" s="98">
        <v>6</v>
      </c>
      <c r="J1634" s="27" t="s">
        <v>15</v>
      </c>
    </row>
    <row r="1635" spans="1:10" ht="26.1" customHeight="1" x14ac:dyDescent="0.2">
      <c r="A1635" s="32" t="s">
        <v>1104</v>
      </c>
      <c r="B1635" s="32" t="s">
        <v>582</v>
      </c>
      <c r="C1635" s="32" t="s">
        <v>18</v>
      </c>
      <c r="D1635" s="32" t="s">
        <v>583</v>
      </c>
      <c r="E1635" s="34" t="s">
        <v>25</v>
      </c>
      <c r="F1635" s="33">
        <v>67</v>
      </c>
      <c r="G1635" s="36">
        <v>39.89</v>
      </c>
      <c r="H1635" s="36">
        <v>51.38</v>
      </c>
      <c r="I1635" s="36">
        <v>3442.46</v>
      </c>
      <c r="J1635" s="97">
        <v>2.8559182853589139E-4</v>
      </c>
    </row>
    <row r="1636" spans="1:10" ht="20.100000000000001" customHeight="1" x14ac:dyDescent="0.2">
      <c r="A1636" s="27" t="s">
        <v>2366</v>
      </c>
      <c r="B1636" s="163"/>
      <c r="C1636" s="163"/>
      <c r="D1636" s="27" t="s">
        <v>5</v>
      </c>
      <c r="E1636" s="163" t="s">
        <v>2367</v>
      </c>
      <c r="F1636" s="163"/>
      <c r="G1636" s="163"/>
      <c r="H1636" s="27"/>
      <c r="I1636" s="41" t="s">
        <v>2368</v>
      </c>
      <c r="J1636" s="27"/>
    </row>
    <row r="1637" spans="1:10" ht="20.100000000000001" customHeight="1" x14ac:dyDescent="0.2">
      <c r="A1637" s="163"/>
      <c r="B1637" s="163"/>
      <c r="C1637" s="163"/>
      <c r="D1637" s="27" t="s">
        <v>2494</v>
      </c>
      <c r="E1637" s="163" t="s">
        <v>2980</v>
      </c>
      <c r="F1637" s="163"/>
      <c r="G1637" s="163"/>
      <c r="H1637" s="163"/>
      <c r="I1637" s="98">
        <v>11</v>
      </c>
      <c r="J1637" s="27" t="s">
        <v>15</v>
      </c>
    </row>
    <row r="1638" spans="1:10" ht="20.100000000000001" customHeight="1" x14ac:dyDescent="0.2">
      <c r="A1638" s="163"/>
      <c r="B1638" s="163"/>
      <c r="C1638" s="163"/>
      <c r="D1638" s="27" t="s">
        <v>2499</v>
      </c>
      <c r="E1638" s="163" t="s">
        <v>2980</v>
      </c>
      <c r="F1638" s="163"/>
      <c r="G1638" s="163"/>
      <c r="H1638" s="163"/>
      <c r="I1638" s="98">
        <v>11</v>
      </c>
      <c r="J1638" s="27" t="s">
        <v>15</v>
      </c>
    </row>
    <row r="1639" spans="1:10" ht="20.100000000000001" customHeight="1" x14ac:dyDescent="0.2">
      <c r="A1639" s="163"/>
      <c r="B1639" s="163"/>
      <c r="C1639" s="163"/>
      <c r="D1639" s="27" t="s">
        <v>2981</v>
      </c>
      <c r="E1639" s="163" t="s">
        <v>2698</v>
      </c>
      <c r="F1639" s="163"/>
      <c r="G1639" s="163"/>
      <c r="H1639" s="163"/>
      <c r="I1639" s="98">
        <v>10</v>
      </c>
      <c r="J1639" s="27" t="s">
        <v>15</v>
      </c>
    </row>
    <row r="1640" spans="1:10" ht="20.100000000000001" customHeight="1" x14ac:dyDescent="0.2">
      <c r="A1640" s="163"/>
      <c r="B1640" s="163"/>
      <c r="C1640" s="163"/>
      <c r="D1640" s="27" t="s">
        <v>2982</v>
      </c>
      <c r="E1640" s="163" t="s">
        <v>2691</v>
      </c>
      <c r="F1640" s="163"/>
      <c r="G1640" s="163"/>
      <c r="H1640" s="163"/>
      <c r="I1640" s="98">
        <v>1</v>
      </c>
      <c r="J1640" s="27" t="s">
        <v>15</v>
      </c>
    </row>
    <row r="1641" spans="1:10" ht="20.100000000000001" customHeight="1" x14ac:dyDescent="0.2">
      <c r="A1641" s="163"/>
      <c r="B1641" s="163"/>
      <c r="C1641" s="163"/>
      <c r="D1641" s="27" t="s">
        <v>2983</v>
      </c>
      <c r="E1641" s="163" t="s">
        <v>2691</v>
      </c>
      <c r="F1641" s="163"/>
      <c r="G1641" s="163"/>
      <c r="H1641" s="163"/>
      <c r="I1641" s="98">
        <v>1</v>
      </c>
      <c r="J1641" s="27" t="s">
        <v>15</v>
      </c>
    </row>
    <row r="1642" spans="1:10" ht="20.100000000000001" customHeight="1" x14ac:dyDescent="0.2">
      <c r="A1642" s="163"/>
      <c r="B1642" s="163"/>
      <c r="C1642" s="163"/>
      <c r="D1642" s="27" t="s">
        <v>2984</v>
      </c>
      <c r="E1642" s="163" t="s">
        <v>2691</v>
      </c>
      <c r="F1642" s="163"/>
      <c r="G1642" s="163"/>
      <c r="H1642" s="163"/>
      <c r="I1642" s="98">
        <v>1</v>
      </c>
      <c r="J1642" s="27" t="s">
        <v>15</v>
      </c>
    </row>
    <row r="1643" spans="1:10" ht="20.100000000000001" customHeight="1" x14ac:dyDescent="0.2">
      <c r="A1643" s="163"/>
      <c r="B1643" s="163"/>
      <c r="C1643" s="163"/>
      <c r="D1643" s="27" t="s">
        <v>2985</v>
      </c>
      <c r="E1643" s="163" t="s">
        <v>2691</v>
      </c>
      <c r="F1643" s="163"/>
      <c r="G1643" s="163"/>
      <c r="H1643" s="163"/>
      <c r="I1643" s="98">
        <v>1</v>
      </c>
      <c r="J1643" s="27" t="s">
        <v>15</v>
      </c>
    </row>
    <row r="1644" spans="1:10" ht="20.100000000000001" customHeight="1" x14ac:dyDescent="0.2">
      <c r="A1644" s="163"/>
      <c r="B1644" s="163"/>
      <c r="C1644" s="163"/>
      <c r="D1644" s="27" t="s">
        <v>2986</v>
      </c>
      <c r="E1644" s="163" t="s">
        <v>2691</v>
      </c>
      <c r="F1644" s="163"/>
      <c r="G1644" s="163"/>
      <c r="H1644" s="163"/>
      <c r="I1644" s="98">
        <v>1</v>
      </c>
      <c r="J1644" s="27" t="s">
        <v>15</v>
      </c>
    </row>
    <row r="1645" spans="1:10" ht="20.100000000000001" customHeight="1" x14ac:dyDescent="0.2">
      <c r="A1645" s="163"/>
      <c r="B1645" s="163"/>
      <c r="C1645" s="163"/>
      <c r="D1645" s="27" t="s">
        <v>2987</v>
      </c>
      <c r="E1645" s="163" t="s">
        <v>2691</v>
      </c>
      <c r="F1645" s="163"/>
      <c r="G1645" s="163"/>
      <c r="H1645" s="163"/>
      <c r="I1645" s="98">
        <v>1</v>
      </c>
      <c r="J1645" s="27" t="s">
        <v>15</v>
      </c>
    </row>
    <row r="1646" spans="1:10" ht="20.100000000000001" customHeight="1" x14ac:dyDescent="0.2">
      <c r="A1646" s="163"/>
      <c r="B1646" s="163"/>
      <c r="C1646" s="163"/>
      <c r="D1646" s="27" t="s">
        <v>2988</v>
      </c>
      <c r="E1646" s="163" t="s">
        <v>2691</v>
      </c>
      <c r="F1646" s="163"/>
      <c r="G1646" s="163"/>
      <c r="H1646" s="163"/>
      <c r="I1646" s="98">
        <v>1</v>
      </c>
      <c r="J1646" s="27" t="s">
        <v>15</v>
      </c>
    </row>
    <row r="1647" spans="1:10" ht="20.100000000000001" customHeight="1" x14ac:dyDescent="0.2">
      <c r="A1647" s="163"/>
      <c r="B1647" s="163"/>
      <c r="C1647" s="163"/>
      <c r="D1647" s="27" t="s">
        <v>2989</v>
      </c>
      <c r="E1647" s="163" t="s">
        <v>2691</v>
      </c>
      <c r="F1647" s="163"/>
      <c r="G1647" s="163"/>
      <c r="H1647" s="163"/>
      <c r="I1647" s="98">
        <v>1</v>
      </c>
      <c r="J1647" s="27" t="s">
        <v>15</v>
      </c>
    </row>
    <row r="1648" spans="1:10" ht="20.100000000000001" customHeight="1" x14ac:dyDescent="0.2">
      <c r="A1648" s="163"/>
      <c r="B1648" s="163"/>
      <c r="C1648" s="163"/>
      <c r="D1648" s="27" t="s">
        <v>2670</v>
      </c>
      <c r="E1648" s="163" t="s">
        <v>2704</v>
      </c>
      <c r="F1648" s="163"/>
      <c r="G1648" s="163"/>
      <c r="H1648" s="163"/>
      <c r="I1648" s="98">
        <v>5</v>
      </c>
      <c r="J1648" s="27" t="s">
        <v>15</v>
      </c>
    </row>
    <row r="1649" spans="1:10" ht="20.100000000000001" customHeight="1" x14ac:dyDescent="0.2">
      <c r="A1649" s="163"/>
      <c r="B1649" s="163"/>
      <c r="C1649" s="163"/>
      <c r="D1649" s="27" t="s">
        <v>2679</v>
      </c>
      <c r="E1649" s="163" t="s">
        <v>2990</v>
      </c>
      <c r="F1649" s="163"/>
      <c r="G1649" s="163"/>
      <c r="H1649" s="163"/>
      <c r="I1649" s="98">
        <v>18</v>
      </c>
      <c r="J1649" s="27" t="s">
        <v>15</v>
      </c>
    </row>
    <row r="1650" spans="1:10" ht="20.100000000000001" customHeight="1" x14ac:dyDescent="0.2">
      <c r="A1650" s="163"/>
      <c r="B1650" s="163"/>
      <c r="C1650" s="163"/>
      <c r="D1650" s="27" t="s">
        <v>2854</v>
      </c>
      <c r="E1650" s="163" t="s">
        <v>2853</v>
      </c>
      <c r="F1650" s="163"/>
      <c r="G1650" s="163"/>
      <c r="H1650" s="163"/>
      <c r="I1650" s="98">
        <v>2</v>
      </c>
      <c r="J1650" s="27" t="s">
        <v>15</v>
      </c>
    </row>
    <row r="1651" spans="1:10" ht="20.100000000000001" customHeight="1" x14ac:dyDescent="0.2">
      <c r="A1651" s="163"/>
      <c r="B1651" s="163"/>
      <c r="C1651" s="163"/>
      <c r="D1651" s="27" t="s">
        <v>2852</v>
      </c>
      <c r="E1651" s="163" t="s">
        <v>2853</v>
      </c>
      <c r="F1651" s="163"/>
      <c r="G1651" s="163"/>
      <c r="H1651" s="163"/>
      <c r="I1651" s="98">
        <v>2</v>
      </c>
      <c r="J1651" s="27" t="s">
        <v>15</v>
      </c>
    </row>
    <row r="1652" spans="1:10" ht="51.95" customHeight="1" x14ac:dyDescent="0.2">
      <c r="A1652" s="32" t="s">
        <v>3258</v>
      </c>
      <c r="B1652" s="32" t="s">
        <v>3259</v>
      </c>
      <c r="C1652" s="32" t="s">
        <v>18</v>
      </c>
      <c r="D1652" s="32" t="s">
        <v>3260</v>
      </c>
      <c r="E1652" s="34" t="s">
        <v>25</v>
      </c>
      <c r="F1652" s="33">
        <v>20</v>
      </c>
      <c r="G1652" s="36">
        <v>424</v>
      </c>
      <c r="H1652" s="36">
        <v>546.19000000000005</v>
      </c>
      <c r="I1652" s="36">
        <v>10923.8</v>
      </c>
      <c r="J1652" s="97">
        <v>9.062554151857597E-4</v>
      </c>
    </row>
    <row r="1653" spans="1:10" ht="20.100000000000001" customHeight="1" x14ac:dyDescent="0.2">
      <c r="A1653" s="27" t="s">
        <v>2366</v>
      </c>
      <c r="B1653" s="163"/>
      <c r="C1653" s="163"/>
      <c r="D1653" s="27" t="s">
        <v>5</v>
      </c>
      <c r="E1653" s="163" t="s">
        <v>2367</v>
      </c>
      <c r="F1653" s="163"/>
      <c r="G1653" s="163"/>
      <c r="H1653" s="27"/>
      <c r="I1653" s="41" t="s">
        <v>2368</v>
      </c>
      <c r="J1653" s="27"/>
    </row>
    <row r="1654" spans="1:10" ht="20.100000000000001" customHeight="1" x14ac:dyDescent="0.2">
      <c r="A1654" s="163"/>
      <c r="B1654" s="163"/>
      <c r="C1654" s="163"/>
      <c r="D1654" s="27" t="s">
        <v>3388</v>
      </c>
      <c r="E1654" s="163">
        <f>8*2</f>
        <v>16</v>
      </c>
      <c r="F1654" s="163"/>
      <c r="G1654" s="163"/>
      <c r="H1654" s="163"/>
      <c r="I1654" s="98">
        <v>16</v>
      </c>
      <c r="J1654" s="27" t="s">
        <v>15</v>
      </c>
    </row>
    <row r="1655" spans="1:10" ht="20.100000000000001" customHeight="1" x14ac:dyDescent="0.2">
      <c r="A1655" s="163"/>
      <c r="B1655" s="163"/>
      <c r="C1655" s="163"/>
      <c r="D1655" s="27" t="s">
        <v>3389</v>
      </c>
      <c r="E1655" s="163">
        <v>4</v>
      </c>
      <c r="F1655" s="163"/>
      <c r="G1655" s="163"/>
      <c r="H1655" s="163"/>
      <c r="I1655" s="98">
        <v>4</v>
      </c>
      <c r="J1655" s="27" t="s">
        <v>15</v>
      </c>
    </row>
    <row r="1656" spans="1:10" ht="20.100000000000001" customHeight="1" x14ac:dyDescent="0.2">
      <c r="A1656" s="163"/>
      <c r="B1656" s="163"/>
      <c r="C1656" s="163"/>
      <c r="D1656" s="27" t="s">
        <v>15</v>
      </c>
      <c r="E1656" s="163" t="s">
        <v>15</v>
      </c>
      <c r="F1656" s="163"/>
      <c r="G1656" s="163"/>
      <c r="H1656" s="163"/>
      <c r="I1656" s="98">
        <v>0</v>
      </c>
      <c r="J1656" s="27" t="s">
        <v>15</v>
      </c>
    </row>
    <row r="1657" spans="1:10" ht="24" customHeight="1" x14ac:dyDescent="0.2">
      <c r="A1657" s="92" t="s">
        <v>1105</v>
      </c>
      <c r="B1657" s="92" t="s">
        <v>13</v>
      </c>
      <c r="C1657" s="92"/>
      <c r="D1657" s="92" t="s">
        <v>1106</v>
      </c>
      <c r="E1657" s="93"/>
      <c r="F1657" s="94">
        <v>1</v>
      </c>
      <c r="G1657" s="94" t="s">
        <v>15</v>
      </c>
      <c r="H1657" s="95">
        <v>517216.03</v>
      </c>
      <c r="I1657" s="95">
        <v>517216.03</v>
      </c>
      <c r="J1657" s="96">
        <v>4.2909045204817038E-2</v>
      </c>
    </row>
    <row r="1658" spans="1:10" ht="24" customHeight="1" x14ac:dyDescent="0.2">
      <c r="A1658" s="92" t="s">
        <v>1107</v>
      </c>
      <c r="B1658" s="92" t="s">
        <v>13</v>
      </c>
      <c r="C1658" s="92"/>
      <c r="D1658" s="92" t="s">
        <v>1108</v>
      </c>
      <c r="E1658" s="93"/>
      <c r="F1658" s="94">
        <v>1</v>
      </c>
      <c r="G1658" s="94" t="s">
        <v>15</v>
      </c>
      <c r="H1658" s="95">
        <v>155544.26999999999</v>
      </c>
      <c r="I1658" s="95">
        <v>155544.26999999999</v>
      </c>
      <c r="J1658" s="96">
        <v>1.2904194235395733E-2</v>
      </c>
    </row>
    <row r="1659" spans="1:10" ht="39" customHeight="1" x14ac:dyDescent="0.2">
      <c r="A1659" s="32" t="s">
        <v>1109</v>
      </c>
      <c r="B1659" s="32" t="s">
        <v>1110</v>
      </c>
      <c r="C1659" s="32" t="s">
        <v>18</v>
      </c>
      <c r="D1659" s="32" t="s">
        <v>1111</v>
      </c>
      <c r="E1659" s="34" t="s">
        <v>29</v>
      </c>
      <c r="F1659" s="33">
        <v>37.04</v>
      </c>
      <c r="G1659" s="36">
        <v>25.75</v>
      </c>
      <c r="H1659" s="36">
        <v>33.17</v>
      </c>
      <c r="I1659" s="36">
        <v>1228.6099999999999</v>
      </c>
      <c r="J1659" s="97">
        <v>1.019273939152471E-4</v>
      </c>
    </row>
    <row r="1660" spans="1:10" ht="20.100000000000001" customHeight="1" x14ac:dyDescent="0.2">
      <c r="A1660" s="27" t="s">
        <v>2366</v>
      </c>
      <c r="B1660" s="163"/>
      <c r="C1660" s="163"/>
      <c r="D1660" s="27" t="s">
        <v>5</v>
      </c>
      <c r="E1660" s="163" t="s">
        <v>2367</v>
      </c>
      <c r="F1660" s="163"/>
      <c r="G1660" s="163"/>
      <c r="H1660" s="27"/>
      <c r="I1660" s="41" t="s">
        <v>2368</v>
      </c>
      <c r="J1660" s="27"/>
    </row>
    <row r="1661" spans="1:10" ht="20.100000000000001" customHeight="1" x14ac:dyDescent="0.2">
      <c r="A1661" s="163"/>
      <c r="B1661" s="163"/>
      <c r="C1661" s="163"/>
      <c r="D1661" s="27" t="s">
        <v>15</v>
      </c>
      <c r="E1661" s="163" t="s">
        <v>1607</v>
      </c>
      <c r="F1661" s="163"/>
      <c r="G1661" s="163"/>
      <c r="H1661" s="163"/>
      <c r="I1661" s="98">
        <v>37.04</v>
      </c>
      <c r="J1661" s="27" t="s">
        <v>15</v>
      </c>
    </row>
    <row r="1662" spans="1:10" ht="39" customHeight="1" x14ac:dyDescent="0.2">
      <c r="A1662" s="32" t="s">
        <v>1112</v>
      </c>
      <c r="B1662" s="32" t="s">
        <v>1113</v>
      </c>
      <c r="C1662" s="32" t="s">
        <v>18</v>
      </c>
      <c r="D1662" s="32" t="s">
        <v>1114</v>
      </c>
      <c r="E1662" s="34" t="s">
        <v>29</v>
      </c>
      <c r="F1662" s="33">
        <v>8.89</v>
      </c>
      <c r="G1662" s="36">
        <v>29.32</v>
      </c>
      <c r="H1662" s="36">
        <v>37.770000000000003</v>
      </c>
      <c r="I1662" s="36">
        <v>335.77</v>
      </c>
      <c r="J1662" s="97">
        <v>2.7856000728402438E-5</v>
      </c>
    </row>
    <row r="1663" spans="1:10" ht="20.100000000000001" customHeight="1" x14ac:dyDescent="0.2">
      <c r="A1663" s="27" t="s">
        <v>2366</v>
      </c>
      <c r="B1663" s="163"/>
      <c r="C1663" s="163"/>
      <c r="D1663" s="27" t="s">
        <v>5</v>
      </c>
      <c r="E1663" s="163" t="s">
        <v>2367</v>
      </c>
      <c r="F1663" s="163"/>
      <c r="G1663" s="163"/>
      <c r="H1663" s="27"/>
      <c r="I1663" s="41" t="s">
        <v>2368</v>
      </c>
      <c r="J1663" s="27"/>
    </row>
    <row r="1664" spans="1:10" ht="20.100000000000001" customHeight="1" x14ac:dyDescent="0.2">
      <c r="A1664" s="163"/>
      <c r="B1664" s="163"/>
      <c r="C1664" s="163"/>
      <c r="D1664" s="27" t="s">
        <v>15</v>
      </c>
      <c r="E1664" s="163" t="s">
        <v>1614</v>
      </c>
      <c r="F1664" s="163"/>
      <c r="G1664" s="163"/>
      <c r="H1664" s="163"/>
      <c r="I1664" s="98">
        <v>8.89</v>
      </c>
      <c r="J1664" s="27" t="s">
        <v>15</v>
      </c>
    </row>
    <row r="1665" spans="1:10" ht="39" customHeight="1" x14ac:dyDescent="0.2">
      <c r="A1665" s="32" t="s">
        <v>1115</v>
      </c>
      <c r="B1665" s="32" t="s">
        <v>1116</v>
      </c>
      <c r="C1665" s="32" t="s">
        <v>18</v>
      </c>
      <c r="D1665" s="32" t="s">
        <v>1117</v>
      </c>
      <c r="E1665" s="34" t="s">
        <v>25</v>
      </c>
      <c r="F1665" s="33">
        <v>7</v>
      </c>
      <c r="G1665" s="36">
        <v>6.89</v>
      </c>
      <c r="H1665" s="36">
        <v>8.8699999999999992</v>
      </c>
      <c r="I1665" s="36">
        <v>62.09</v>
      </c>
      <c r="J1665" s="97">
        <v>5.1510828401182578E-6</v>
      </c>
    </row>
    <row r="1666" spans="1:10" ht="20.100000000000001" customHeight="1" x14ac:dyDescent="0.2">
      <c r="A1666" s="27" t="s">
        <v>2366</v>
      </c>
      <c r="B1666" s="163"/>
      <c r="C1666" s="163"/>
      <c r="D1666" s="27" t="s">
        <v>5</v>
      </c>
      <c r="E1666" s="163" t="s">
        <v>2367</v>
      </c>
      <c r="F1666" s="163"/>
      <c r="G1666" s="163"/>
      <c r="H1666" s="27"/>
      <c r="I1666" s="41" t="s">
        <v>2368</v>
      </c>
      <c r="J1666" s="27"/>
    </row>
    <row r="1667" spans="1:10" ht="20.100000000000001" customHeight="1" x14ac:dyDescent="0.2">
      <c r="A1667" s="163"/>
      <c r="B1667" s="163"/>
      <c r="C1667" s="163"/>
      <c r="D1667" s="27" t="s">
        <v>15</v>
      </c>
      <c r="E1667" s="163">
        <v>7</v>
      </c>
      <c r="F1667" s="163"/>
      <c r="G1667" s="163"/>
      <c r="H1667" s="163"/>
      <c r="I1667" s="98">
        <v>7</v>
      </c>
      <c r="J1667" s="27" t="s">
        <v>15</v>
      </c>
    </row>
    <row r="1668" spans="1:10" ht="51.95" customHeight="1" x14ac:dyDescent="0.2">
      <c r="A1668" s="32" t="s">
        <v>1118</v>
      </c>
      <c r="B1668" s="32" t="s">
        <v>1119</v>
      </c>
      <c r="C1668" s="32" t="s">
        <v>18</v>
      </c>
      <c r="D1668" s="32" t="s">
        <v>1120</v>
      </c>
      <c r="E1668" s="34" t="s">
        <v>25</v>
      </c>
      <c r="F1668" s="33">
        <v>183</v>
      </c>
      <c r="G1668" s="36">
        <v>5.76</v>
      </c>
      <c r="H1668" s="36">
        <v>7.42</v>
      </c>
      <c r="I1668" s="36">
        <v>1357.86</v>
      </c>
      <c r="J1668" s="97">
        <v>1.1265017467036524E-4</v>
      </c>
    </row>
    <row r="1669" spans="1:10" ht="20.100000000000001" customHeight="1" x14ac:dyDescent="0.2">
      <c r="A1669" s="27" t="s">
        <v>2366</v>
      </c>
      <c r="B1669" s="163"/>
      <c r="C1669" s="163"/>
      <c r="D1669" s="27" t="s">
        <v>5</v>
      </c>
      <c r="E1669" s="163" t="s">
        <v>2367</v>
      </c>
      <c r="F1669" s="163"/>
      <c r="G1669" s="163"/>
      <c r="H1669" s="27"/>
      <c r="I1669" s="41" t="s">
        <v>2368</v>
      </c>
      <c r="J1669" s="27"/>
    </row>
    <row r="1670" spans="1:10" ht="20.100000000000001" customHeight="1" x14ac:dyDescent="0.2">
      <c r="A1670" s="163"/>
      <c r="B1670" s="163"/>
      <c r="C1670" s="163"/>
      <c r="D1670" s="27" t="s">
        <v>15</v>
      </c>
      <c r="E1670" s="163">
        <v>183</v>
      </c>
      <c r="F1670" s="163"/>
      <c r="G1670" s="163"/>
      <c r="H1670" s="163"/>
      <c r="I1670" s="98">
        <v>183</v>
      </c>
      <c r="J1670" s="27" t="s">
        <v>15</v>
      </c>
    </row>
    <row r="1671" spans="1:10" ht="39" customHeight="1" x14ac:dyDescent="0.2">
      <c r="A1671" s="32" t="s">
        <v>1121</v>
      </c>
      <c r="B1671" s="32" t="s">
        <v>1122</v>
      </c>
      <c r="C1671" s="32" t="s">
        <v>18</v>
      </c>
      <c r="D1671" s="32" t="s">
        <v>1123</v>
      </c>
      <c r="E1671" s="34" t="s">
        <v>25</v>
      </c>
      <c r="F1671" s="33">
        <v>316</v>
      </c>
      <c r="G1671" s="36">
        <v>5.03</v>
      </c>
      <c r="H1671" s="36">
        <v>6.47</v>
      </c>
      <c r="I1671" s="36">
        <v>2044.52</v>
      </c>
      <c r="J1671" s="97">
        <v>1.6961655481202416E-4</v>
      </c>
    </row>
    <row r="1672" spans="1:10" ht="20.100000000000001" customHeight="1" x14ac:dyDescent="0.2">
      <c r="A1672" s="27" t="s">
        <v>2366</v>
      </c>
      <c r="B1672" s="163"/>
      <c r="C1672" s="163"/>
      <c r="D1672" s="27" t="s">
        <v>5</v>
      </c>
      <c r="E1672" s="163" t="s">
        <v>2367</v>
      </c>
      <c r="F1672" s="163"/>
      <c r="G1672" s="163"/>
      <c r="H1672" s="27"/>
      <c r="I1672" s="41" t="s">
        <v>2368</v>
      </c>
      <c r="J1672" s="27"/>
    </row>
    <row r="1673" spans="1:10" ht="20.100000000000001" customHeight="1" x14ac:dyDescent="0.2">
      <c r="A1673" s="163"/>
      <c r="B1673" s="163"/>
      <c r="C1673" s="163"/>
      <c r="D1673" s="27" t="s">
        <v>15</v>
      </c>
      <c r="E1673" s="163">
        <v>316</v>
      </c>
      <c r="F1673" s="163"/>
      <c r="G1673" s="163"/>
      <c r="H1673" s="163"/>
      <c r="I1673" s="98">
        <v>316</v>
      </c>
      <c r="J1673" s="27" t="s">
        <v>15</v>
      </c>
    </row>
    <row r="1674" spans="1:10" ht="39" customHeight="1" x14ac:dyDescent="0.2">
      <c r="A1674" s="32" t="s">
        <v>1124</v>
      </c>
      <c r="B1674" s="32" t="s">
        <v>1125</v>
      </c>
      <c r="C1674" s="32" t="s">
        <v>18</v>
      </c>
      <c r="D1674" s="32" t="s">
        <v>1126</v>
      </c>
      <c r="E1674" s="34" t="s">
        <v>25</v>
      </c>
      <c r="F1674" s="33">
        <v>69</v>
      </c>
      <c r="G1674" s="36">
        <v>7.78</v>
      </c>
      <c r="H1674" s="36">
        <v>10.02</v>
      </c>
      <c r="I1674" s="36">
        <v>691.38</v>
      </c>
      <c r="J1674" s="97">
        <v>5.7357958672909659E-5</v>
      </c>
    </row>
    <row r="1675" spans="1:10" ht="20.100000000000001" customHeight="1" x14ac:dyDescent="0.2">
      <c r="A1675" s="27" t="s">
        <v>2366</v>
      </c>
      <c r="B1675" s="163"/>
      <c r="C1675" s="163"/>
      <c r="D1675" s="27" t="s">
        <v>5</v>
      </c>
      <c r="E1675" s="163" t="s">
        <v>2367</v>
      </c>
      <c r="F1675" s="163"/>
      <c r="G1675" s="163"/>
      <c r="H1675" s="27"/>
      <c r="I1675" s="41" t="s">
        <v>2368</v>
      </c>
      <c r="J1675" s="27"/>
    </row>
    <row r="1676" spans="1:10" ht="20.100000000000001" customHeight="1" x14ac:dyDescent="0.2">
      <c r="A1676" s="163"/>
      <c r="B1676" s="163"/>
      <c r="C1676" s="163"/>
      <c r="D1676" s="27" t="s">
        <v>15</v>
      </c>
      <c r="E1676" s="163">
        <v>69</v>
      </c>
      <c r="F1676" s="163"/>
      <c r="G1676" s="163"/>
      <c r="H1676" s="163"/>
      <c r="I1676" s="98">
        <v>69</v>
      </c>
      <c r="J1676" s="27" t="s">
        <v>15</v>
      </c>
    </row>
    <row r="1677" spans="1:10" ht="39" customHeight="1" x14ac:dyDescent="0.2">
      <c r="A1677" s="32" t="s">
        <v>1127</v>
      </c>
      <c r="B1677" s="32" t="s">
        <v>1128</v>
      </c>
      <c r="C1677" s="32" t="s">
        <v>18</v>
      </c>
      <c r="D1677" s="32" t="s">
        <v>1129</v>
      </c>
      <c r="E1677" s="34" t="s">
        <v>25</v>
      </c>
      <c r="F1677" s="33">
        <v>12</v>
      </c>
      <c r="G1677" s="36">
        <v>10.029999999999999</v>
      </c>
      <c r="H1677" s="36">
        <v>12.92</v>
      </c>
      <c r="I1677" s="36">
        <v>155.04</v>
      </c>
      <c r="J1677" s="97">
        <v>1.2862359212947893E-5</v>
      </c>
    </row>
    <row r="1678" spans="1:10" ht="20.100000000000001" customHeight="1" x14ac:dyDescent="0.2">
      <c r="A1678" s="27" t="s">
        <v>2366</v>
      </c>
      <c r="B1678" s="163"/>
      <c r="C1678" s="163"/>
      <c r="D1678" s="27" t="s">
        <v>5</v>
      </c>
      <c r="E1678" s="163" t="s">
        <v>2367</v>
      </c>
      <c r="F1678" s="163"/>
      <c r="G1678" s="163"/>
      <c r="H1678" s="27"/>
      <c r="I1678" s="41" t="s">
        <v>2368</v>
      </c>
      <c r="J1678" s="27"/>
    </row>
    <row r="1679" spans="1:10" ht="20.100000000000001" customHeight="1" x14ac:dyDescent="0.2">
      <c r="A1679" s="163"/>
      <c r="B1679" s="163"/>
      <c r="C1679" s="163"/>
      <c r="D1679" s="27" t="s">
        <v>15</v>
      </c>
      <c r="E1679" s="163">
        <v>12</v>
      </c>
      <c r="F1679" s="163"/>
      <c r="G1679" s="163"/>
      <c r="H1679" s="163"/>
      <c r="I1679" s="98">
        <v>12</v>
      </c>
      <c r="J1679" s="27" t="s">
        <v>15</v>
      </c>
    </row>
    <row r="1680" spans="1:10" ht="26.1" customHeight="1" x14ac:dyDescent="0.2">
      <c r="A1680" s="32" t="s">
        <v>1130</v>
      </c>
      <c r="B1680" s="32" t="s">
        <v>337</v>
      </c>
      <c r="C1680" s="32" t="s">
        <v>18</v>
      </c>
      <c r="D1680" s="32" t="s">
        <v>338</v>
      </c>
      <c r="E1680" s="34" t="s">
        <v>29</v>
      </c>
      <c r="F1680" s="33">
        <v>935.14</v>
      </c>
      <c r="G1680" s="36">
        <v>5.31</v>
      </c>
      <c r="H1680" s="36">
        <v>6.84</v>
      </c>
      <c r="I1680" s="36">
        <v>6396.35</v>
      </c>
      <c r="J1680" s="97">
        <v>5.3065113100967006E-4</v>
      </c>
    </row>
    <row r="1681" spans="1:10" ht="20.100000000000001" customHeight="1" x14ac:dyDescent="0.2">
      <c r="A1681" s="27" t="s">
        <v>2366</v>
      </c>
      <c r="B1681" s="163"/>
      <c r="C1681" s="163"/>
      <c r="D1681" s="27" t="s">
        <v>5</v>
      </c>
      <c r="E1681" s="163" t="s">
        <v>2367</v>
      </c>
      <c r="F1681" s="163"/>
      <c r="G1681" s="163"/>
      <c r="H1681" s="27"/>
      <c r="I1681" s="41" t="s">
        <v>2368</v>
      </c>
      <c r="J1681" s="27"/>
    </row>
    <row r="1682" spans="1:10" ht="20.100000000000001" customHeight="1" x14ac:dyDescent="0.2">
      <c r="A1682" s="163"/>
      <c r="B1682" s="163"/>
      <c r="C1682" s="163"/>
      <c r="D1682" s="27" t="s">
        <v>15</v>
      </c>
      <c r="E1682" s="163" t="s">
        <v>2997</v>
      </c>
      <c r="F1682" s="163"/>
      <c r="G1682" s="163"/>
      <c r="H1682" s="163"/>
      <c r="I1682" s="98">
        <v>502.02</v>
      </c>
      <c r="J1682" s="27" t="s">
        <v>15</v>
      </c>
    </row>
    <row r="1683" spans="1:10" ht="20.100000000000001" customHeight="1" x14ac:dyDescent="0.2">
      <c r="A1683" s="163"/>
      <c r="B1683" s="163"/>
      <c r="C1683" s="163"/>
      <c r="D1683" s="27" t="s">
        <v>15</v>
      </c>
      <c r="E1683" s="163" t="s">
        <v>2998</v>
      </c>
      <c r="F1683" s="163"/>
      <c r="G1683" s="163"/>
      <c r="H1683" s="163"/>
      <c r="I1683" s="98">
        <v>433.12</v>
      </c>
      <c r="J1683" s="27" t="s">
        <v>15</v>
      </c>
    </row>
    <row r="1684" spans="1:10" ht="26.1" customHeight="1" x14ac:dyDescent="0.2">
      <c r="A1684" s="32" t="s">
        <v>1131</v>
      </c>
      <c r="B1684" s="32" t="s">
        <v>340</v>
      </c>
      <c r="C1684" s="32" t="s">
        <v>18</v>
      </c>
      <c r="D1684" s="32" t="s">
        <v>341</v>
      </c>
      <c r="E1684" s="34" t="s">
        <v>29</v>
      </c>
      <c r="F1684" s="33">
        <v>526.75</v>
      </c>
      <c r="G1684" s="36">
        <v>10.59</v>
      </c>
      <c r="H1684" s="36">
        <v>13.64</v>
      </c>
      <c r="I1684" s="36">
        <v>7184.87</v>
      </c>
      <c r="J1684" s="97">
        <v>5.9606797496344769E-4</v>
      </c>
    </row>
    <row r="1685" spans="1:10" ht="20.100000000000001" customHeight="1" x14ac:dyDescent="0.2">
      <c r="A1685" s="27" t="s">
        <v>2366</v>
      </c>
      <c r="B1685" s="163"/>
      <c r="C1685" s="163"/>
      <c r="D1685" s="27" t="s">
        <v>5</v>
      </c>
      <c r="E1685" s="163" t="s">
        <v>2367</v>
      </c>
      <c r="F1685" s="163"/>
      <c r="G1685" s="163"/>
      <c r="H1685" s="27"/>
      <c r="I1685" s="41" t="s">
        <v>2368</v>
      </c>
      <c r="J1685" s="27"/>
    </row>
    <row r="1686" spans="1:10" ht="20.100000000000001" customHeight="1" x14ac:dyDescent="0.2">
      <c r="A1686" s="163"/>
      <c r="B1686" s="163"/>
      <c r="C1686" s="163"/>
      <c r="D1686" s="27" t="s">
        <v>15</v>
      </c>
      <c r="E1686" s="163" t="s">
        <v>2999</v>
      </c>
      <c r="F1686" s="163"/>
      <c r="G1686" s="163"/>
      <c r="H1686" s="163"/>
      <c r="I1686" s="98">
        <v>526.75</v>
      </c>
      <c r="J1686" s="27" t="s">
        <v>15</v>
      </c>
    </row>
    <row r="1687" spans="1:10" ht="26.1" customHeight="1" x14ac:dyDescent="0.2">
      <c r="A1687" s="32" t="s">
        <v>1132</v>
      </c>
      <c r="B1687" s="32" t="s">
        <v>1133</v>
      </c>
      <c r="C1687" s="32" t="s">
        <v>18</v>
      </c>
      <c r="D1687" s="32" t="s">
        <v>1134</v>
      </c>
      <c r="E1687" s="34" t="s">
        <v>25</v>
      </c>
      <c r="F1687" s="33">
        <v>118</v>
      </c>
      <c r="G1687" s="36">
        <v>7.11</v>
      </c>
      <c r="H1687" s="36">
        <v>9.15</v>
      </c>
      <c r="I1687" s="36">
        <v>1079.7</v>
      </c>
      <c r="J1687" s="97">
        <v>8.9573589023605774E-5</v>
      </c>
    </row>
    <row r="1688" spans="1:10" ht="20.100000000000001" customHeight="1" x14ac:dyDescent="0.2">
      <c r="A1688" s="27" t="s">
        <v>2366</v>
      </c>
      <c r="B1688" s="163"/>
      <c r="C1688" s="163"/>
      <c r="D1688" s="27" t="s">
        <v>5</v>
      </c>
      <c r="E1688" s="163" t="s">
        <v>2367</v>
      </c>
      <c r="F1688" s="163"/>
      <c r="G1688" s="163"/>
      <c r="H1688" s="27"/>
      <c r="I1688" s="41" t="s">
        <v>2368</v>
      </c>
      <c r="J1688" s="27"/>
    </row>
    <row r="1689" spans="1:10" ht="20.100000000000001" customHeight="1" x14ac:dyDescent="0.2">
      <c r="A1689" s="163"/>
      <c r="B1689" s="163"/>
      <c r="C1689" s="163"/>
      <c r="D1689" s="27" t="s">
        <v>15</v>
      </c>
      <c r="E1689" s="163">
        <v>118</v>
      </c>
      <c r="F1689" s="163"/>
      <c r="G1689" s="163"/>
      <c r="H1689" s="163"/>
      <c r="I1689" s="98">
        <v>118</v>
      </c>
      <c r="J1689" s="27" t="s">
        <v>15</v>
      </c>
    </row>
    <row r="1690" spans="1:10" ht="26.1" customHeight="1" x14ac:dyDescent="0.2">
      <c r="A1690" s="32" t="s">
        <v>1135</v>
      </c>
      <c r="B1690" s="32" t="s">
        <v>1136</v>
      </c>
      <c r="C1690" s="32" t="s">
        <v>18</v>
      </c>
      <c r="D1690" s="32" t="s">
        <v>1137</v>
      </c>
      <c r="E1690" s="34" t="s">
        <v>25</v>
      </c>
      <c r="F1690" s="33">
        <v>58</v>
      </c>
      <c r="G1690" s="36">
        <v>11.16</v>
      </c>
      <c r="H1690" s="36">
        <v>14.37</v>
      </c>
      <c r="I1690" s="36">
        <v>833.46</v>
      </c>
      <c r="J1690" s="97">
        <v>6.914513615598265E-5</v>
      </c>
    </row>
    <row r="1691" spans="1:10" ht="20.100000000000001" customHeight="1" x14ac:dyDescent="0.2">
      <c r="A1691" s="27" t="s">
        <v>2366</v>
      </c>
      <c r="B1691" s="163"/>
      <c r="C1691" s="163"/>
      <c r="D1691" s="27" t="s">
        <v>5</v>
      </c>
      <c r="E1691" s="163" t="s">
        <v>2367</v>
      </c>
      <c r="F1691" s="163"/>
      <c r="G1691" s="163"/>
      <c r="H1691" s="27"/>
      <c r="I1691" s="41" t="s">
        <v>2368</v>
      </c>
      <c r="J1691" s="27"/>
    </row>
    <row r="1692" spans="1:10" ht="20.100000000000001" customHeight="1" x14ac:dyDescent="0.2">
      <c r="A1692" s="163"/>
      <c r="B1692" s="163"/>
      <c r="C1692" s="163"/>
      <c r="D1692" s="27" t="s">
        <v>15</v>
      </c>
      <c r="E1692" s="163">
        <v>58</v>
      </c>
      <c r="F1692" s="163"/>
      <c r="G1692" s="163"/>
      <c r="H1692" s="163"/>
      <c r="I1692" s="98">
        <v>58</v>
      </c>
      <c r="J1692" s="27" t="s">
        <v>15</v>
      </c>
    </row>
    <row r="1693" spans="1:10" ht="51.95" customHeight="1" x14ac:dyDescent="0.2">
      <c r="A1693" s="32" t="s">
        <v>1138</v>
      </c>
      <c r="B1693" s="32" t="s">
        <v>416</v>
      </c>
      <c r="C1693" s="32" t="s">
        <v>18</v>
      </c>
      <c r="D1693" s="32" t="s">
        <v>417</v>
      </c>
      <c r="E1693" s="34" t="s">
        <v>25</v>
      </c>
      <c r="F1693" s="33">
        <v>61</v>
      </c>
      <c r="G1693" s="36">
        <v>5.7</v>
      </c>
      <c r="H1693" s="36">
        <v>7.34</v>
      </c>
      <c r="I1693" s="36">
        <v>447.74</v>
      </c>
      <c r="J1693" s="97">
        <v>3.7145205843687369E-5</v>
      </c>
    </row>
    <row r="1694" spans="1:10" ht="20.100000000000001" customHeight="1" x14ac:dyDescent="0.2">
      <c r="A1694" s="27" t="s">
        <v>2366</v>
      </c>
      <c r="B1694" s="163"/>
      <c r="C1694" s="163"/>
      <c r="D1694" s="27" t="s">
        <v>5</v>
      </c>
      <c r="E1694" s="163" t="s">
        <v>2367</v>
      </c>
      <c r="F1694" s="163"/>
      <c r="G1694" s="163"/>
      <c r="H1694" s="27"/>
      <c r="I1694" s="41" t="s">
        <v>2368</v>
      </c>
      <c r="J1694" s="27"/>
    </row>
    <row r="1695" spans="1:10" ht="20.100000000000001" customHeight="1" x14ac:dyDescent="0.2">
      <c r="A1695" s="163"/>
      <c r="B1695" s="163"/>
      <c r="C1695" s="163"/>
      <c r="D1695" s="27" t="s">
        <v>15</v>
      </c>
      <c r="E1695" s="163">
        <v>61</v>
      </c>
      <c r="F1695" s="163"/>
      <c r="G1695" s="163"/>
      <c r="H1695" s="163"/>
      <c r="I1695" s="98">
        <v>61</v>
      </c>
      <c r="J1695" s="27" t="s">
        <v>15</v>
      </c>
    </row>
    <row r="1696" spans="1:10" ht="39" customHeight="1" x14ac:dyDescent="0.2">
      <c r="A1696" s="32" t="s">
        <v>1139</v>
      </c>
      <c r="B1696" s="32" t="s">
        <v>1140</v>
      </c>
      <c r="C1696" s="32" t="s">
        <v>23</v>
      </c>
      <c r="D1696" s="32" t="s">
        <v>1141</v>
      </c>
      <c r="E1696" s="34" t="s">
        <v>25</v>
      </c>
      <c r="F1696" s="33">
        <v>6</v>
      </c>
      <c r="G1696" s="36">
        <v>16.670000000000002</v>
      </c>
      <c r="H1696" s="36">
        <v>21.47</v>
      </c>
      <c r="I1696" s="36">
        <v>128.82</v>
      </c>
      <c r="J1696" s="97">
        <v>1.0687107287228763E-5</v>
      </c>
    </row>
    <row r="1697" spans="1:10" ht="20.100000000000001" customHeight="1" x14ac:dyDescent="0.2">
      <c r="A1697" s="27" t="s">
        <v>2366</v>
      </c>
      <c r="B1697" s="163"/>
      <c r="C1697" s="163"/>
      <c r="D1697" s="27" t="s">
        <v>5</v>
      </c>
      <c r="E1697" s="163" t="s">
        <v>2367</v>
      </c>
      <c r="F1697" s="163"/>
      <c r="G1697" s="163"/>
      <c r="H1697" s="27"/>
      <c r="I1697" s="41" t="s">
        <v>2368</v>
      </c>
      <c r="J1697" s="27"/>
    </row>
    <row r="1698" spans="1:10" ht="20.100000000000001" customHeight="1" x14ac:dyDescent="0.2">
      <c r="A1698" s="163"/>
      <c r="B1698" s="163"/>
      <c r="C1698" s="163"/>
      <c r="D1698" s="27" t="s">
        <v>15</v>
      </c>
      <c r="E1698" s="163">
        <v>6</v>
      </c>
      <c r="F1698" s="163"/>
      <c r="G1698" s="163"/>
      <c r="H1698" s="163"/>
      <c r="I1698" s="98">
        <v>6</v>
      </c>
      <c r="J1698" s="27" t="s">
        <v>15</v>
      </c>
    </row>
    <row r="1699" spans="1:10" ht="26.1" customHeight="1" x14ac:dyDescent="0.2">
      <c r="A1699" s="32" t="s">
        <v>1142</v>
      </c>
      <c r="B1699" s="32" t="s">
        <v>1143</v>
      </c>
      <c r="C1699" s="32" t="s">
        <v>23</v>
      </c>
      <c r="D1699" s="32" t="s">
        <v>1144</v>
      </c>
      <c r="E1699" s="34" t="s">
        <v>61</v>
      </c>
      <c r="F1699" s="33">
        <v>33</v>
      </c>
      <c r="G1699" s="36">
        <v>724.99</v>
      </c>
      <c r="H1699" s="36">
        <v>933.93</v>
      </c>
      <c r="I1699" s="36">
        <v>30819.69</v>
      </c>
      <c r="J1699" s="97">
        <v>2.5568493525006323E-3</v>
      </c>
    </row>
    <row r="1700" spans="1:10" ht="20.100000000000001" customHeight="1" x14ac:dyDescent="0.2">
      <c r="A1700" s="27" t="s">
        <v>2366</v>
      </c>
      <c r="B1700" s="163"/>
      <c r="C1700" s="163"/>
      <c r="D1700" s="27" t="s">
        <v>5</v>
      </c>
      <c r="E1700" s="163" t="s">
        <v>2367</v>
      </c>
      <c r="F1700" s="163"/>
      <c r="G1700" s="163"/>
      <c r="H1700" s="27"/>
      <c r="I1700" s="41" t="s">
        <v>2368</v>
      </c>
      <c r="J1700" s="27"/>
    </row>
    <row r="1701" spans="1:10" ht="20.100000000000001" customHeight="1" x14ac:dyDescent="0.2">
      <c r="A1701" s="163"/>
      <c r="B1701" s="163"/>
      <c r="C1701" s="163"/>
      <c r="D1701" s="27" t="s">
        <v>3000</v>
      </c>
      <c r="E1701" s="163">
        <v>14</v>
      </c>
      <c r="F1701" s="163"/>
      <c r="G1701" s="163"/>
      <c r="H1701" s="163"/>
      <c r="I1701" s="98">
        <v>14</v>
      </c>
      <c r="J1701" s="27" t="s">
        <v>15</v>
      </c>
    </row>
    <row r="1702" spans="1:10" ht="20.100000000000001" customHeight="1" x14ac:dyDescent="0.2">
      <c r="A1702" s="163"/>
      <c r="B1702" s="163"/>
      <c r="C1702" s="163"/>
      <c r="D1702" s="27" t="s">
        <v>15</v>
      </c>
      <c r="E1702" s="163">
        <v>19</v>
      </c>
      <c r="F1702" s="163"/>
      <c r="G1702" s="163"/>
      <c r="H1702" s="163"/>
      <c r="I1702" s="98">
        <v>19</v>
      </c>
      <c r="J1702" s="27" t="s">
        <v>15</v>
      </c>
    </row>
    <row r="1703" spans="1:10" ht="39" customHeight="1" x14ac:dyDescent="0.2">
      <c r="A1703" s="32" t="s">
        <v>1145</v>
      </c>
      <c r="B1703" s="32" t="s">
        <v>445</v>
      </c>
      <c r="C1703" s="32" t="s">
        <v>18</v>
      </c>
      <c r="D1703" s="32" t="s">
        <v>446</v>
      </c>
      <c r="E1703" s="34" t="s">
        <v>25</v>
      </c>
      <c r="F1703" s="33">
        <v>4</v>
      </c>
      <c r="G1703" s="36">
        <v>3537.78</v>
      </c>
      <c r="H1703" s="36">
        <v>4557.3599999999997</v>
      </c>
      <c r="I1703" s="36">
        <v>18229.439999999999</v>
      </c>
      <c r="J1703" s="97">
        <v>1.5123426569329259E-3</v>
      </c>
    </row>
    <row r="1704" spans="1:10" ht="20.100000000000001" customHeight="1" x14ac:dyDescent="0.2">
      <c r="A1704" s="27" t="s">
        <v>2366</v>
      </c>
      <c r="B1704" s="163"/>
      <c r="C1704" s="163"/>
      <c r="D1704" s="27" t="s">
        <v>5</v>
      </c>
      <c r="E1704" s="163" t="s">
        <v>2367</v>
      </c>
      <c r="F1704" s="163"/>
      <c r="G1704" s="163"/>
      <c r="H1704" s="27"/>
      <c r="I1704" s="41" t="s">
        <v>2368</v>
      </c>
      <c r="J1704" s="27"/>
    </row>
    <row r="1705" spans="1:10" ht="20.100000000000001" customHeight="1" x14ac:dyDescent="0.2">
      <c r="A1705" s="163"/>
      <c r="B1705" s="163"/>
      <c r="C1705" s="163"/>
      <c r="D1705" s="27" t="s">
        <v>3001</v>
      </c>
      <c r="E1705" s="163">
        <v>4</v>
      </c>
      <c r="F1705" s="163"/>
      <c r="G1705" s="163"/>
      <c r="H1705" s="163"/>
      <c r="I1705" s="98">
        <v>4</v>
      </c>
      <c r="J1705" s="27" t="s">
        <v>15</v>
      </c>
    </row>
    <row r="1706" spans="1:10" ht="39" customHeight="1" x14ac:dyDescent="0.2">
      <c r="A1706" s="32" t="s">
        <v>1146</v>
      </c>
      <c r="B1706" s="32" t="s">
        <v>1147</v>
      </c>
      <c r="C1706" s="32" t="s">
        <v>18</v>
      </c>
      <c r="D1706" s="32" t="s">
        <v>1148</v>
      </c>
      <c r="E1706" s="34" t="s">
        <v>25</v>
      </c>
      <c r="F1706" s="33">
        <v>2</v>
      </c>
      <c r="G1706" s="36">
        <v>8.98</v>
      </c>
      <c r="H1706" s="36">
        <v>11.56</v>
      </c>
      <c r="I1706" s="36">
        <v>23.12</v>
      </c>
      <c r="J1706" s="97">
        <v>1.9180711107027561E-6</v>
      </c>
    </row>
    <row r="1707" spans="1:10" ht="20.100000000000001" customHeight="1" x14ac:dyDescent="0.2">
      <c r="A1707" s="27" t="s">
        <v>2366</v>
      </c>
      <c r="B1707" s="163"/>
      <c r="C1707" s="163"/>
      <c r="D1707" s="27" t="s">
        <v>5</v>
      </c>
      <c r="E1707" s="163" t="s">
        <v>2367</v>
      </c>
      <c r="F1707" s="163"/>
      <c r="G1707" s="163"/>
      <c r="H1707" s="27"/>
      <c r="I1707" s="41" t="s">
        <v>2368</v>
      </c>
      <c r="J1707" s="27"/>
    </row>
    <row r="1708" spans="1:10" ht="20.100000000000001" customHeight="1" x14ac:dyDescent="0.2">
      <c r="A1708" s="163"/>
      <c r="B1708" s="163"/>
      <c r="C1708" s="163"/>
      <c r="D1708" s="27" t="s">
        <v>15</v>
      </c>
      <c r="E1708" s="163">
        <v>2</v>
      </c>
      <c r="F1708" s="163"/>
      <c r="G1708" s="163"/>
      <c r="H1708" s="163"/>
      <c r="I1708" s="98">
        <v>2</v>
      </c>
      <c r="J1708" s="27" t="s">
        <v>15</v>
      </c>
    </row>
    <row r="1709" spans="1:10" ht="39" customHeight="1" x14ac:dyDescent="0.2">
      <c r="A1709" s="32" t="s">
        <v>1149</v>
      </c>
      <c r="B1709" s="32" t="s">
        <v>1150</v>
      </c>
      <c r="C1709" s="32" t="s">
        <v>18</v>
      </c>
      <c r="D1709" s="32" t="s">
        <v>1151</v>
      </c>
      <c r="E1709" s="34" t="s">
        <v>25</v>
      </c>
      <c r="F1709" s="33">
        <v>1</v>
      </c>
      <c r="G1709" s="36">
        <v>25.98</v>
      </c>
      <c r="H1709" s="36">
        <v>33.46</v>
      </c>
      <c r="I1709" s="36">
        <v>33.46</v>
      </c>
      <c r="J1709" s="97">
        <v>2.7758935711122065E-6</v>
      </c>
    </row>
    <row r="1710" spans="1:10" ht="20.100000000000001" customHeight="1" x14ac:dyDescent="0.2">
      <c r="A1710" s="27" t="s">
        <v>2366</v>
      </c>
      <c r="B1710" s="163"/>
      <c r="C1710" s="163"/>
      <c r="D1710" s="27" t="s">
        <v>5</v>
      </c>
      <c r="E1710" s="163" t="s">
        <v>2367</v>
      </c>
      <c r="F1710" s="163"/>
      <c r="G1710" s="163"/>
      <c r="H1710" s="27"/>
      <c r="I1710" s="41" t="s">
        <v>2368</v>
      </c>
      <c r="J1710" s="27"/>
    </row>
    <row r="1711" spans="1:10" ht="20.100000000000001" customHeight="1" x14ac:dyDescent="0.2">
      <c r="A1711" s="163"/>
      <c r="B1711" s="163"/>
      <c r="C1711" s="163"/>
      <c r="D1711" s="27" t="s">
        <v>15</v>
      </c>
      <c r="E1711" s="163">
        <v>1</v>
      </c>
      <c r="F1711" s="163"/>
      <c r="G1711" s="163"/>
      <c r="H1711" s="163"/>
      <c r="I1711" s="98">
        <v>1</v>
      </c>
      <c r="J1711" s="27" t="s">
        <v>15</v>
      </c>
    </row>
    <row r="1712" spans="1:10" ht="26.1" customHeight="1" x14ac:dyDescent="0.2">
      <c r="A1712" s="32" t="s">
        <v>1152</v>
      </c>
      <c r="B1712" s="32" t="s">
        <v>1153</v>
      </c>
      <c r="C1712" s="32" t="s">
        <v>18</v>
      </c>
      <c r="D1712" s="32" t="s">
        <v>1154</v>
      </c>
      <c r="E1712" s="34" t="s">
        <v>25</v>
      </c>
      <c r="F1712" s="33">
        <v>80</v>
      </c>
      <c r="G1712" s="36">
        <v>3.98</v>
      </c>
      <c r="H1712" s="36">
        <v>5.12</v>
      </c>
      <c r="I1712" s="36">
        <v>409.6</v>
      </c>
      <c r="J1712" s="97">
        <v>3.3981052203453669E-5</v>
      </c>
    </row>
    <row r="1713" spans="1:10" ht="20.100000000000001" customHeight="1" x14ac:dyDescent="0.2">
      <c r="A1713" s="27" t="s">
        <v>2366</v>
      </c>
      <c r="B1713" s="163"/>
      <c r="C1713" s="163"/>
      <c r="D1713" s="27" t="s">
        <v>5</v>
      </c>
      <c r="E1713" s="163" t="s">
        <v>2367</v>
      </c>
      <c r="F1713" s="163"/>
      <c r="G1713" s="163"/>
      <c r="H1713" s="27"/>
      <c r="I1713" s="41" t="s">
        <v>2368</v>
      </c>
      <c r="J1713" s="27"/>
    </row>
    <row r="1714" spans="1:10" ht="20.100000000000001" customHeight="1" x14ac:dyDescent="0.2">
      <c r="A1714" s="163"/>
      <c r="B1714" s="163"/>
      <c r="C1714" s="163"/>
      <c r="D1714" s="27" t="s">
        <v>15</v>
      </c>
      <c r="E1714" s="163">
        <v>49</v>
      </c>
      <c r="F1714" s="163"/>
      <c r="G1714" s="163"/>
      <c r="H1714" s="163"/>
      <c r="I1714" s="98">
        <v>49</v>
      </c>
      <c r="J1714" s="27" t="s">
        <v>15</v>
      </c>
    </row>
    <row r="1715" spans="1:10" ht="20.100000000000001" customHeight="1" x14ac:dyDescent="0.2">
      <c r="A1715" s="163"/>
      <c r="B1715" s="163"/>
      <c r="C1715" s="163"/>
      <c r="D1715" s="27" t="s">
        <v>15</v>
      </c>
      <c r="E1715" s="163">
        <v>31</v>
      </c>
      <c r="F1715" s="163"/>
      <c r="G1715" s="163"/>
      <c r="H1715" s="163"/>
      <c r="I1715" s="98">
        <v>31</v>
      </c>
      <c r="J1715" s="27" t="s">
        <v>15</v>
      </c>
    </row>
    <row r="1716" spans="1:10" ht="39" customHeight="1" x14ac:dyDescent="0.2">
      <c r="A1716" s="32" t="s">
        <v>1155</v>
      </c>
      <c r="B1716" s="32" t="s">
        <v>1156</v>
      </c>
      <c r="C1716" s="32" t="s">
        <v>18</v>
      </c>
      <c r="D1716" s="32" t="s">
        <v>1157</v>
      </c>
      <c r="E1716" s="34" t="s">
        <v>25</v>
      </c>
      <c r="F1716" s="33">
        <v>111</v>
      </c>
      <c r="G1716" s="36">
        <v>12.54</v>
      </c>
      <c r="H1716" s="36">
        <v>16.149999999999999</v>
      </c>
      <c r="I1716" s="36">
        <v>1792.65</v>
      </c>
      <c r="J1716" s="97">
        <v>1.4872102839971001E-4</v>
      </c>
    </row>
    <row r="1717" spans="1:10" ht="20.100000000000001" customHeight="1" x14ac:dyDescent="0.2">
      <c r="A1717" s="27" t="s">
        <v>2366</v>
      </c>
      <c r="B1717" s="163"/>
      <c r="C1717" s="163"/>
      <c r="D1717" s="27" t="s">
        <v>5</v>
      </c>
      <c r="E1717" s="163" t="s">
        <v>2367</v>
      </c>
      <c r="F1717" s="163"/>
      <c r="G1717" s="163"/>
      <c r="H1717" s="27"/>
      <c r="I1717" s="41" t="s">
        <v>2368</v>
      </c>
      <c r="J1717" s="27"/>
    </row>
    <row r="1718" spans="1:10" ht="20.100000000000001" customHeight="1" x14ac:dyDescent="0.2">
      <c r="A1718" s="163"/>
      <c r="B1718" s="163"/>
      <c r="C1718" s="163"/>
      <c r="D1718" s="27" t="s">
        <v>15</v>
      </c>
      <c r="E1718" s="163">
        <v>111</v>
      </c>
      <c r="F1718" s="163"/>
      <c r="G1718" s="163"/>
      <c r="H1718" s="163"/>
      <c r="I1718" s="98">
        <v>111</v>
      </c>
      <c r="J1718" s="27" t="s">
        <v>15</v>
      </c>
    </row>
    <row r="1719" spans="1:10" ht="39" customHeight="1" x14ac:dyDescent="0.2">
      <c r="A1719" s="32" t="s">
        <v>1158</v>
      </c>
      <c r="B1719" s="32" t="s">
        <v>1159</v>
      </c>
      <c r="C1719" s="32" t="s">
        <v>18</v>
      </c>
      <c r="D1719" s="32" t="s">
        <v>1160</v>
      </c>
      <c r="E1719" s="34" t="s">
        <v>25</v>
      </c>
      <c r="F1719" s="33">
        <v>34</v>
      </c>
      <c r="G1719" s="36">
        <v>7.72</v>
      </c>
      <c r="H1719" s="36">
        <v>9.94</v>
      </c>
      <c r="I1719" s="36">
        <v>337.96</v>
      </c>
      <c r="J1719" s="97">
        <v>2.8037686529978519E-5</v>
      </c>
    </row>
    <row r="1720" spans="1:10" ht="20.100000000000001" customHeight="1" x14ac:dyDescent="0.2">
      <c r="A1720" s="27" t="s">
        <v>2366</v>
      </c>
      <c r="B1720" s="163"/>
      <c r="C1720" s="163"/>
      <c r="D1720" s="27" t="s">
        <v>5</v>
      </c>
      <c r="E1720" s="163" t="s">
        <v>2367</v>
      </c>
      <c r="F1720" s="163"/>
      <c r="G1720" s="163"/>
      <c r="H1720" s="27"/>
      <c r="I1720" s="41" t="s">
        <v>2368</v>
      </c>
      <c r="J1720" s="27"/>
    </row>
    <row r="1721" spans="1:10" ht="20.100000000000001" customHeight="1" x14ac:dyDescent="0.2">
      <c r="A1721" s="163"/>
      <c r="B1721" s="163"/>
      <c r="C1721" s="163"/>
      <c r="D1721" s="27" t="s">
        <v>15</v>
      </c>
      <c r="E1721" s="163">
        <v>34</v>
      </c>
      <c r="F1721" s="163"/>
      <c r="G1721" s="163"/>
      <c r="H1721" s="163"/>
      <c r="I1721" s="98">
        <v>34</v>
      </c>
      <c r="J1721" s="27" t="s">
        <v>15</v>
      </c>
    </row>
    <row r="1722" spans="1:10" ht="39" customHeight="1" x14ac:dyDescent="0.2">
      <c r="A1722" s="32" t="s">
        <v>1161</v>
      </c>
      <c r="B1722" s="32" t="s">
        <v>1162</v>
      </c>
      <c r="C1722" s="32" t="s">
        <v>23</v>
      </c>
      <c r="D1722" s="32" t="s">
        <v>1163</v>
      </c>
      <c r="E1722" s="34" t="s">
        <v>61</v>
      </c>
      <c r="F1722" s="33">
        <v>34</v>
      </c>
      <c r="G1722" s="36">
        <v>52.72</v>
      </c>
      <c r="H1722" s="36">
        <v>67.91</v>
      </c>
      <c r="I1722" s="36">
        <v>2308.94</v>
      </c>
      <c r="J1722" s="97">
        <v>1.9155324871738847E-4</v>
      </c>
    </row>
    <row r="1723" spans="1:10" ht="20.100000000000001" customHeight="1" x14ac:dyDescent="0.2">
      <c r="A1723" s="27" t="s">
        <v>2366</v>
      </c>
      <c r="B1723" s="163"/>
      <c r="C1723" s="163"/>
      <c r="D1723" s="27" t="s">
        <v>5</v>
      </c>
      <c r="E1723" s="163" t="s">
        <v>2367</v>
      </c>
      <c r="F1723" s="163"/>
      <c r="G1723" s="163"/>
      <c r="H1723" s="27"/>
      <c r="I1723" s="41" t="s">
        <v>2368</v>
      </c>
      <c r="J1723" s="27"/>
    </row>
    <row r="1724" spans="1:10" ht="20.100000000000001" customHeight="1" x14ac:dyDescent="0.2">
      <c r="A1724" s="163"/>
      <c r="B1724" s="163"/>
      <c r="C1724" s="163"/>
      <c r="D1724" s="27" t="s">
        <v>15</v>
      </c>
      <c r="E1724" s="163">
        <v>34</v>
      </c>
      <c r="F1724" s="163"/>
      <c r="G1724" s="163"/>
      <c r="H1724" s="163"/>
      <c r="I1724" s="98">
        <v>34</v>
      </c>
      <c r="J1724" s="27" t="s">
        <v>15</v>
      </c>
    </row>
    <row r="1725" spans="1:10" ht="51.95" customHeight="1" x14ac:dyDescent="0.2">
      <c r="A1725" s="32" t="s">
        <v>1164</v>
      </c>
      <c r="B1725" s="32" t="s">
        <v>377</v>
      </c>
      <c r="C1725" s="32" t="s">
        <v>18</v>
      </c>
      <c r="D1725" s="32" t="s">
        <v>378</v>
      </c>
      <c r="E1725" s="34" t="s">
        <v>25</v>
      </c>
      <c r="F1725" s="33">
        <v>204</v>
      </c>
      <c r="G1725" s="36">
        <v>19.28</v>
      </c>
      <c r="H1725" s="36">
        <v>24.83</v>
      </c>
      <c r="I1725" s="36">
        <v>5065.32</v>
      </c>
      <c r="J1725" s="97">
        <v>4.2022681481249498E-4</v>
      </c>
    </row>
    <row r="1726" spans="1:10" ht="20.100000000000001" customHeight="1" x14ac:dyDescent="0.2">
      <c r="A1726" s="27" t="s">
        <v>2366</v>
      </c>
      <c r="B1726" s="163"/>
      <c r="C1726" s="163"/>
      <c r="D1726" s="27" t="s">
        <v>5</v>
      </c>
      <c r="E1726" s="163" t="s">
        <v>2367</v>
      </c>
      <c r="F1726" s="163"/>
      <c r="G1726" s="163"/>
      <c r="H1726" s="27"/>
      <c r="I1726" s="41" t="s">
        <v>2368</v>
      </c>
      <c r="J1726" s="27"/>
    </row>
    <row r="1727" spans="1:10" ht="20.100000000000001" customHeight="1" x14ac:dyDescent="0.2">
      <c r="A1727" s="163"/>
      <c r="B1727" s="163"/>
      <c r="C1727" s="163"/>
      <c r="D1727" s="27" t="s">
        <v>15</v>
      </c>
      <c r="E1727" s="163" t="s">
        <v>3002</v>
      </c>
      <c r="F1727" s="163"/>
      <c r="G1727" s="163"/>
      <c r="H1727" s="163"/>
      <c r="I1727" s="98">
        <v>204</v>
      </c>
      <c r="J1727" s="27" t="s">
        <v>15</v>
      </c>
    </row>
    <row r="1728" spans="1:10" ht="51.95" customHeight="1" x14ac:dyDescent="0.2">
      <c r="A1728" s="32" t="s">
        <v>1165</v>
      </c>
      <c r="B1728" s="32" t="s">
        <v>1166</v>
      </c>
      <c r="C1728" s="32" t="s">
        <v>18</v>
      </c>
      <c r="D1728" s="32" t="s">
        <v>1167</v>
      </c>
      <c r="E1728" s="34" t="s">
        <v>25</v>
      </c>
      <c r="F1728" s="33">
        <v>8</v>
      </c>
      <c r="G1728" s="36">
        <v>35.479999999999997</v>
      </c>
      <c r="H1728" s="36">
        <v>45.7</v>
      </c>
      <c r="I1728" s="36">
        <v>365.6</v>
      </c>
      <c r="J1728" s="97">
        <v>3.0330743861285793E-5</v>
      </c>
    </row>
    <row r="1729" spans="1:10" ht="20.100000000000001" customHeight="1" x14ac:dyDescent="0.2">
      <c r="A1729" s="27" t="s">
        <v>2366</v>
      </c>
      <c r="B1729" s="163"/>
      <c r="C1729" s="163"/>
      <c r="D1729" s="27" t="s">
        <v>5</v>
      </c>
      <c r="E1729" s="163" t="s">
        <v>2367</v>
      </c>
      <c r="F1729" s="163"/>
      <c r="G1729" s="163"/>
      <c r="H1729" s="27"/>
      <c r="I1729" s="41" t="s">
        <v>2368</v>
      </c>
      <c r="J1729" s="27"/>
    </row>
    <row r="1730" spans="1:10" ht="20.100000000000001" customHeight="1" x14ac:dyDescent="0.2">
      <c r="A1730" s="163"/>
      <c r="B1730" s="163"/>
      <c r="C1730" s="163"/>
      <c r="D1730" s="27" t="s">
        <v>15</v>
      </c>
      <c r="E1730" s="163" t="s">
        <v>3003</v>
      </c>
      <c r="F1730" s="163"/>
      <c r="G1730" s="163"/>
      <c r="H1730" s="163"/>
      <c r="I1730" s="98">
        <v>8</v>
      </c>
      <c r="J1730" s="27" t="s">
        <v>15</v>
      </c>
    </row>
    <row r="1731" spans="1:10" ht="51.95" customHeight="1" x14ac:dyDescent="0.2">
      <c r="A1731" s="32" t="s">
        <v>1168</v>
      </c>
      <c r="B1731" s="32" t="s">
        <v>1169</v>
      </c>
      <c r="C1731" s="32" t="s">
        <v>18</v>
      </c>
      <c r="D1731" s="32" t="s">
        <v>1170</v>
      </c>
      <c r="E1731" s="34" t="s">
        <v>25</v>
      </c>
      <c r="F1731" s="33">
        <v>2</v>
      </c>
      <c r="G1731" s="36">
        <v>34.590000000000003</v>
      </c>
      <c r="H1731" s="36">
        <v>44.55</v>
      </c>
      <c r="I1731" s="36">
        <v>89.1</v>
      </c>
      <c r="J1731" s="97">
        <v>7.3918743928899459E-6</v>
      </c>
    </row>
    <row r="1732" spans="1:10" ht="20.100000000000001" customHeight="1" x14ac:dyDescent="0.2">
      <c r="A1732" s="27" t="s">
        <v>2366</v>
      </c>
      <c r="B1732" s="163"/>
      <c r="C1732" s="163"/>
      <c r="D1732" s="27" t="s">
        <v>5</v>
      </c>
      <c r="E1732" s="163" t="s">
        <v>2367</v>
      </c>
      <c r="F1732" s="163"/>
      <c r="G1732" s="163"/>
      <c r="H1732" s="27"/>
      <c r="I1732" s="41" t="s">
        <v>2368</v>
      </c>
      <c r="J1732" s="27"/>
    </row>
    <row r="1733" spans="1:10" ht="20.100000000000001" customHeight="1" x14ac:dyDescent="0.2">
      <c r="A1733" s="163"/>
      <c r="B1733" s="163"/>
      <c r="C1733" s="163"/>
      <c r="D1733" s="27" t="s">
        <v>15</v>
      </c>
      <c r="E1733" s="163">
        <v>2</v>
      </c>
      <c r="F1733" s="163"/>
      <c r="G1733" s="163"/>
      <c r="H1733" s="163"/>
      <c r="I1733" s="98">
        <v>2</v>
      </c>
      <c r="J1733" s="27" t="s">
        <v>15</v>
      </c>
    </row>
    <row r="1734" spans="1:10" ht="24" customHeight="1" x14ac:dyDescent="0.2">
      <c r="A1734" s="32" t="s">
        <v>1171</v>
      </c>
      <c r="B1734" s="32" t="s">
        <v>1172</v>
      </c>
      <c r="C1734" s="32" t="s">
        <v>23</v>
      </c>
      <c r="D1734" s="32" t="s">
        <v>1173</v>
      </c>
      <c r="E1734" s="34" t="s">
        <v>61</v>
      </c>
      <c r="F1734" s="33">
        <v>1</v>
      </c>
      <c r="G1734" s="36">
        <v>3.89</v>
      </c>
      <c r="H1734" s="36">
        <v>5.01</v>
      </c>
      <c r="I1734" s="36">
        <v>5.01</v>
      </c>
      <c r="J1734" s="97">
        <v>4.1563738168775116E-7</v>
      </c>
    </row>
    <row r="1735" spans="1:10" ht="20.100000000000001" customHeight="1" x14ac:dyDescent="0.2">
      <c r="A1735" s="27" t="s">
        <v>2366</v>
      </c>
      <c r="B1735" s="163"/>
      <c r="C1735" s="163"/>
      <c r="D1735" s="27" t="s">
        <v>5</v>
      </c>
      <c r="E1735" s="163" t="s">
        <v>2367</v>
      </c>
      <c r="F1735" s="163"/>
      <c r="G1735" s="163"/>
      <c r="H1735" s="27"/>
      <c r="I1735" s="41" t="s">
        <v>2368</v>
      </c>
      <c r="J1735" s="27"/>
    </row>
    <row r="1736" spans="1:10" ht="20.100000000000001" customHeight="1" x14ac:dyDescent="0.2">
      <c r="A1736" s="163"/>
      <c r="B1736" s="163"/>
      <c r="C1736" s="163"/>
      <c r="D1736" s="27" t="s">
        <v>15</v>
      </c>
      <c r="E1736" s="163">
        <v>1</v>
      </c>
      <c r="F1736" s="163"/>
      <c r="G1736" s="163"/>
      <c r="H1736" s="163"/>
      <c r="I1736" s="98">
        <v>1</v>
      </c>
      <c r="J1736" s="27" t="s">
        <v>15</v>
      </c>
    </row>
    <row r="1737" spans="1:10" ht="39" customHeight="1" x14ac:dyDescent="0.2">
      <c r="A1737" s="32" t="s">
        <v>1174</v>
      </c>
      <c r="B1737" s="32" t="s">
        <v>1175</v>
      </c>
      <c r="C1737" s="32" t="s">
        <v>23</v>
      </c>
      <c r="D1737" s="32" t="s">
        <v>1176</v>
      </c>
      <c r="E1737" s="34" t="s">
        <v>25</v>
      </c>
      <c r="F1737" s="33">
        <v>38</v>
      </c>
      <c r="G1737" s="36">
        <v>1203.25</v>
      </c>
      <c r="H1737" s="36">
        <v>1550.02</v>
      </c>
      <c r="I1737" s="36">
        <v>58900.76</v>
      </c>
      <c r="J1737" s="97">
        <v>4.8864985360915422E-3</v>
      </c>
    </row>
    <row r="1738" spans="1:10" ht="20.100000000000001" customHeight="1" x14ac:dyDescent="0.2">
      <c r="A1738" s="27" t="s">
        <v>2366</v>
      </c>
      <c r="B1738" s="163"/>
      <c r="C1738" s="163"/>
      <c r="D1738" s="27" t="s">
        <v>5</v>
      </c>
      <c r="E1738" s="163" t="s">
        <v>2367</v>
      </c>
      <c r="F1738" s="163"/>
      <c r="G1738" s="163"/>
      <c r="H1738" s="27"/>
      <c r="I1738" s="41" t="s">
        <v>2368</v>
      </c>
      <c r="J1738" s="27"/>
    </row>
    <row r="1739" spans="1:10" ht="20.100000000000001" customHeight="1" x14ac:dyDescent="0.2">
      <c r="A1739" s="163"/>
      <c r="B1739" s="163"/>
      <c r="C1739" s="163"/>
      <c r="D1739" s="27" t="s">
        <v>15</v>
      </c>
      <c r="E1739" s="163" t="s">
        <v>3004</v>
      </c>
      <c r="F1739" s="163"/>
      <c r="G1739" s="163"/>
      <c r="H1739" s="163"/>
      <c r="I1739" s="98">
        <v>38</v>
      </c>
      <c r="J1739" s="27" t="s">
        <v>15</v>
      </c>
    </row>
    <row r="1740" spans="1:10" ht="39" customHeight="1" x14ac:dyDescent="0.2">
      <c r="A1740" s="32" t="s">
        <v>1177</v>
      </c>
      <c r="B1740" s="32" t="s">
        <v>1178</v>
      </c>
      <c r="C1740" s="32" t="s">
        <v>18</v>
      </c>
      <c r="D1740" s="32" t="s">
        <v>1179</v>
      </c>
      <c r="E1740" s="34" t="s">
        <v>25</v>
      </c>
      <c r="F1740" s="33">
        <v>2</v>
      </c>
      <c r="G1740" s="36">
        <v>2091.2199999999998</v>
      </c>
      <c r="H1740" s="36">
        <v>2693.9</v>
      </c>
      <c r="I1740" s="36">
        <v>5387.8</v>
      </c>
      <c r="J1740" s="97">
        <v>4.4698025649845624E-4</v>
      </c>
    </row>
    <row r="1741" spans="1:10" ht="20.100000000000001" customHeight="1" x14ac:dyDescent="0.2">
      <c r="A1741" s="27" t="s">
        <v>2366</v>
      </c>
      <c r="B1741" s="163"/>
      <c r="C1741" s="163"/>
      <c r="D1741" s="27" t="s">
        <v>5</v>
      </c>
      <c r="E1741" s="163" t="s">
        <v>2367</v>
      </c>
      <c r="F1741" s="163"/>
      <c r="G1741" s="163"/>
      <c r="H1741" s="27"/>
      <c r="I1741" s="41" t="s">
        <v>2368</v>
      </c>
      <c r="J1741" s="27"/>
    </row>
    <row r="1742" spans="1:10" ht="20.100000000000001" customHeight="1" x14ac:dyDescent="0.2">
      <c r="A1742" s="163"/>
      <c r="B1742" s="163"/>
      <c r="C1742" s="163"/>
      <c r="D1742" s="27" t="s">
        <v>15</v>
      </c>
      <c r="E1742" s="163" t="s">
        <v>2853</v>
      </c>
      <c r="F1742" s="163"/>
      <c r="G1742" s="163"/>
      <c r="H1742" s="163"/>
      <c r="I1742" s="98">
        <v>2</v>
      </c>
      <c r="J1742" s="27" t="s">
        <v>15</v>
      </c>
    </row>
    <row r="1743" spans="1:10" ht="26.1" customHeight="1" x14ac:dyDescent="0.2">
      <c r="A1743" s="32" t="s">
        <v>1180</v>
      </c>
      <c r="B1743" s="32" t="s">
        <v>1181</v>
      </c>
      <c r="C1743" s="32" t="s">
        <v>23</v>
      </c>
      <c r="D1743" s="32" t="s">
        <v>1182</v>
      </c>
      <c r="E1743" s="34" t="s">
        <v>61</v>
      </c>
      <c r="F1743" s="33">
        <v>2</v>
      </c>
      <c r="G1743" s="36">
        <v>19.04</v>
      </c>
      <c r="H1743" s="36">
        <v>24.52</v>
      </c>
      <c r="I1743" s="36">
        <v>49.04</v>
      </c>
      <c r="J1743" s="97">
        <v>4.0684345704525584E-6</v>
      </c>
    </row>
    <row r="1744" spans="1:10" ht="20.100000000000001" customHeight="1" x14ac:dyDescent="0.2">
      <c r="A1744" s="27" t="s">
        <v>2366</v>
      </c>
      <c r="B1744" s="163"/>
      <c r="C1744" s="163"/>
      <c r="D1744" s="27" t="s">
        <v>5</v>
      </c>
      <c r="E1744" s="163" t="s">
        <v>2367</v>
      </c>
      <c r="F1744" s="163"/>
      <c r="G1744" s="163"/>
      <c r="H1744" s="27"/>
      <c r="I1744" s="41" t="s">
        <v>2368</v>
      </c>
      <c r="J1744" s="27"/>
    </row>
    <row r="1745" spans="1:10" ht="20.100000000000001" customHeight="1" x14ac:dyDescent="0.2">
      <c r="A1745" s="163"/>
      <c r="B1745" s="163"/>
      <c r="C1745" s="163"/>
      <c r="D1745" s="27" t="s">
        <v>15</v>
      </c>
      <c r="E1745" s="163" t="s">
        <v>2853</v>
      </c>
      <c r="F1745" s="163"/>
      <c r="G1745" s="163"/>
      <c r="H1745" s="163"/>
      <c r="I1745" s="98">
        <v>2</v>
      </c>
      <c r="J1745" s="27" t="s">
        <v>15</v>
      </c>
    </row>
    <row r="1746" spans="1:10" ht="39" customHeight="1" x14ac:dyDescent="0.2">
      <c r="A1746" s="32" t="s">
        <v>1183</v>
      </c>
      <c r="B1746" s="32" t="s">
        <v>1184</v>
      </c>
      <c r="C1746" s="32" t="s">
        <v>23</v>
      </c>
      <c r="D1746" s="32" t="s">
        <v>1185</v>
      </c>
      <c r="E1746" s="34" t="s">
        <v>25</v>
      </c>
      <c r="F1746" s="33">
        <v>34</v>
      </c>
      <c r="G1746" s="36">
        <v>117.18</v>
      </c>
      <c r="H1746" s="36">
        <v>150.94999999999999</v>
      </c>
      <c r="I1746" s="36">
        <v>5132.3</v>
      </c>
      <c r="J1746" s="97">
        <v>4.2578357964791322E-4</v>
      </c>
    </row>
    <row r="1747" spans="1:10" ht="20.100000000000001" customHeight="1" x14ac:dyDescent="0.2">
      <c r="A1747" s="27" t="s">
        <v>2366</v>
      </c>
      <c r="B1747" s="163"/>
      <c r="C1747" s="163"/>
      <c r="D1747" s="27" t="s">
        <v>5</v>
      </c>
      <c r="E1747" s="163" t="s">
        <v>2367</v>
      </c>
      <c r="F1747" s="163"/>
      <c r="G1747" s="163"/>
      <c r="H1747" s="27"/>
      <c r="I1747" s="41" t="s">
        <v>2368</v>
      </c>
      <c r="J1747" s="27"/>
    </row>
    <row r="1748" spans="1:10" ht="20.100000000000001" customHeight="1" x14ac:dyDescent="0.2">
      <c r="A1748" s="163"/>
      <c r="B1748" s="163"/>
      <c r="C1748" s="163"/>
      <c r="D1748" s="27" t="s">
        <v>15</v>
      </c>
      <c r="E1748" s="163" t="s">
        <v>3005</v>
      </c>
      <c r="F1748" s="163"/>
      <c r="G1748" s="163"/>
      <c r="H1748" s="163"/>
      <c r="I1748" s="98">
        <v>34</v>
      </c>
      <c r="J1748" s="27" t="s">
        <v>15</v>
      </c>
    </row>
    <row r="1749" spans="1:10" ht="26.1" customHeight="1" x14ac:dyDescent="0.2">
      <c r="A1749" s="32" t="s">
        <v>1186</v>
      </c>
      <c r="B1749" s="32" t="s">
        <v>1187</v>
      </c>
      <c r="C1749" s="32" t="s">
        <v>18</v>
      </c>
      <c r="D1749" s="32" t="s">
        <v>1188</v>
      </c>
      <c r="E1749" s="34" t="s">
        <v>25</v>
      </c>
      <c r="F1749" s="33">
        <v>68</v>
      </c>
      <c r="G1749" s="36">
        <v>18.96</v>
      </c>
      <c r="H1749" s="36">
        <v>24.42</v>
      </c>
      <c r="I1749" s="36">
        <v>1660.56</v>
      </c>
      <c r="J1749" s="97">
        <v>1.3776263683341558E-4</v>
      </c>
    </row>
    <row r="1750" spans="1:10" ht="20.100000000000001" customHeight="1" x14ac:dyDescent="0.2">
      <c r="A1750" s="27" t="s">
        <v>2366</v>
      </c>
      <c r="B1750" s="163"/>
      <c r="C1750" s="163"/>
      <c r="D1750" s="27" t="s">
        <v>5</v>
      </c>
      <c r="E1750" s="163" t="s">
        <v>2367</v>
      </c>
      <c r="F1750" s="163"/>
      <c r="G1750" s="163"/>
      <c r="H1750" s="27"/>
      <c r="I1750" s="41" t="s">
        <v>2368</v>
      </c>
      <c r="J1750" s="27"/>
    </row>
    <row r="1751" spans="1:10" ht="20.100000000000001" customHeight="1" x14ac:dyDescent="0.2">
      <c r="A1751" s="163"/>
      <c r="B1751" s="163"/>
      <c r="C1751" s="163"/>
      <c r="D1751" s="27" t="s">
        <v>15</v>
      </c>
      <c r="E1751" s="163" t="s">
        <v>3006</v>
      </c>
      <c r="F1751" s="163"/>
      <c r="G1751" s="163"/>
      <c r="H1751" s="163"/>
      <c r="I1751" s="98">
        <v>68</v>
      </c>
      <c r="J1751" s="27" t="s">
        <v>15</v>
      </c>
    </row>
    <row r="1752" spans="1:10" ht="26.1" customHeight="1" x14ac:dyDescent="0.2">
      <c r="A1752" s="32" t="s">
        <v>1189</v>
      </c>
      <c r="B1752" s="32" t="s">
        <v>360</v>
      </c>
      <c r="C1752" s="32" t="s">
        <v>18</v>
      </c>
      <c r="D1752" s="32" t="s">
        <v>361</v>
      </c>
      <c r="E1752" s="34" t="s">
        <v>25</v>
      </c>
      <c r="F1752" s="33">
        <v>6</v>
      </c>
      <c r="G1752" s="36">
        <v>44.67</v>
      </c>
      <c r="H1752" s="36">
        <v>57.54</v>
      </c>
      <c r="I1752" s="36">
        <v>345.24</v>
      </c>
      <c r="J1752" s="97">
        <v>2.8641646637500841E-5</v>
      </c>
    </row>
    <row r="1753" spans="1:10" ht="20.100000000000001" customHeight="1" x14ac:dyDescent="0.2">
      <c r="A1753" s="27" t="s">
        <v>2366</v>
      </c>
      <c r="B1753" s="163"/>
      <c r="C1753" s="163"/>
      <c r="D1753" s="27" t="s">
        <v>5</v>
      </c>
      <c r="E1753" s="163" t="s">
        <v>2367</v>
      </c>
      <c r="F1753" s="163"/>
      <c r="G1753" s="163"/>
      <c r="H1753" s="27"/>
      <c r="I1753" s="41" t="s">
        <v>2368</v>
      </c>
      <c r="J1753" s="27"/>
    </row>
    <row r="1754" spans="1:10" ht="20.100000000000001" customHeight="1" x14ac:dyDescent="0.2">
      <c r="A1754" s="163"/>
      <c r="B1754" s="163"/>
      <c r="C1754" s="163"/>
      <c r="D1754" s="27" t="s">
        <v>15</v>
      </c>
      <c r="E1754" s="163" t="s">
        <v>2993</v>
      </c>
      <c r="F1754" s="163"/>
      <c r="G1754" s="163"/>
      <c r="H1754" s="163"/>
      <c r="I1754" s="98">
        <v>6</v>
      </c>
      <c r="J1754" s="27" t="s">
        <v>15</v>
      </c>
    </row>
    <row r="1755" spans="1:10" ht="26.1" customHeight="1" x14ac:dyDescent="0.2">
      <c r="A1755" s="32" t="s">
        <v>1190</v>
      </c>
      <c r="B1755" s="32" t="s">
        <v>1191</v>
      </c>
      <c r="C1755" s="32" t="s">
        <v>18</v>
      </c>
      <c r="D1755" s="32" t="s">
        <v>1192</v>
      </c>
      <c r="E1755" s="34" t="s">
        <v>25</v>
      </c>
      <c r="F1755" s="33">
        <v>2</v>
      </c>
      <c r="G1755" s="36">
        <v>45.88</v>
      </c>
      <c r="H1755" s="36">
        <v>59.1</v>
      </c>
      <c r="I1755" s="36">
        <v>118.2</v>
      </c>
      <c r="J1755" s="97">
        <v>9.8060555919146088E-6</v>
      </c>
    </row>
    <row r="1756" spans="1:10" ht="20.100000000000001" customHeight="1" x14ac:dyDescent="0.2">
      <c r="A1756" s="27" t="s">
        <v>2366</v>
      </c>
      <c r="B1756" s="163"/>
      <c r="C1756" s="163"/>
      <c r="D1756" s="27" t="s">
        <v>5</v>
      </c>
      <c r="E1756" s="163" t="s">
        <v>2367</v>
      </c>
      <c r="F1756" s="163"/>
      <c r="G1756" s="163"/>
      <c r="H1756" s="27"/>
      <c r="I1756" s="41" t="s">
        <v>2368</v>
      </c>
      <c r="J1756" s="27"/>
    </row>
    <row r="1757" spans="1:10" ht="20.100000000000001" customHeight="1" x14ac:dyDescent="0.2">
      <c r="A1757" s="163"/>
      <c r="B1757" s="163"/>
      <c r="C1757" s="163"/>
      <c r="D1757" s="27" t="s">
        <v>15</v>
      </c>
      <c r="E1757" s="163" t="s">
        <v>2853</v>
      </c>
      <c r="F1757" s="163"/>
      <c r="G1757" s="163"/>
      <c r="H1757" s="163"/>
      <c r="I1757" s="98">
        <v>2</v>
      </c>
      <c r="J1757" s="27" t="s">
        <v>15</v>
      </c>
    </row>
    <row r="1758" spans="1:10" ht="39" customHeight="1" x14ac:dyDescent="0.2">
      <c r="A1758" s="32" t="s">
        <v>1193</v>
      </c>
      <c r="B1758" s="32" t="s">
        <v>1194</v>
      </c>
      <c r="C1758" s="32" t="s">
        <v>18</v>
      </c>
      <c r="D1758" s="32" t="s">
        <v>1195</v>
      </c>
      <c r="E1758" s="34" t="s">
        <v>25</v>
      </c>
      <c r="F1758" s="33">
        <v>1</v>
      </c>
      <c r="G1758" s="36">
        <v>5.17</v>
      </c>
      <c r="H1758" s="36">
        <v>6.65</v>
      </c>
      <c r="I1758" s="36">
        <v>6.65</v>
      </c>
      <c r="J1758" s="97">
        <v>5.5169432898673559E-7</v>
      </c>
    </row>
    <row r="1759" spans="1:10" ht="20.100000000000001" customHeight="1" x14ac:dyDescent="0.2">
      <c r="A1759" s="27" t="s">
        <v>2366</v>
      </c>
      <c r="B1759" s="163"/>
      <c r="C1759" s="163"/>
      <c r="D1759" s="27" t="s">
        <v>5</v>
      </c>
      <c r="E1759" s="163" t="s">
        <v>2367</v>
      </c>
      <c r="F1759" s="163"/>
      <c r="G1759" s="163"/>
      <c r="H1759" s="27"/>
      <c r="I1759" s="41" t="s">
        <v>2368</v>
      </c>
      <c r="J1759" s="27"/>
    </row>
    <row r="1760" spans="1:10" ht="20.100000000000001" customHeight="1" x14ac:dyDescent="0.2">
      <c r="A1760" s="163"/>
      <c r="B1760" s="163"/>
      <c r="C1760" s="163"/>
      <c r="D1760" s="27" t="s">
        <v>15</v>
      </c>
      <c r="E1760" s="163">
        <v>1</v>
      </c>
      <c r="F1760" s="163"/>
      <c r="G1760" s="163"/>
      <c r="H1760" s="163"/>
      <c r="I1760" s="98">
        <v>1</v>
      </c>
      <c r="J1760" s="27" t="s">
        <v>15</v>
      </c>
    </row>
    <row r="1761" spans="1:10" ht="39" customHeight="1" x14ac:dyDescent="0.2">
      <c r="A1761" s="32" t="s">
        <v>1196</v>
      </c>
      <c r="B1761" s="32" t="s">
        <v>1122</v>
      </c>
      <c r="C1761" s="32" t="s">
        <v>18</v>
      </c>
      <c r="D1761" s="32" t="s">
        <v>1123</v>
      </c>
      <c r="E1761" s="34" t="s">
        <v>25</v>
      </c>
      <c r="F1761" s="33">
        <v>134</v>
      </c>
      <c r="G1761" s="36">
        <v>5.03</v>
      </c>
      <c r="H1761" s="36">
        <v>6.47</v>
      </c>
      <c r="I1761" s="36">
        <v>866.98</v>
      </c>
      <c r="J1761" s="97">
        <v>7.1926007420288724E-5</v>
      </c>
    </row>
    <row r="1762" spans="1:10" ht="20.100000000000001" customHeight="1" x14ac:dyDescent="0.2">
      <c r="A1762" s="27" t="s">
        <v>2366</v>
      </c>
      <c r="B1762" s="163"/>
      <c r="C1762" s="163"/>
      <c r="D1762" s="27" t="s">
        <v>5</v>
      </c>
      <c r="E1762" s="163" t="s">
        <v>2367</v>
      </c>
      <c r="F1762" s="163"/>
      <c r="G1762" s="163"/>
      <c r="H1762" s="27"/>
      <c r="I1762" s="41" t="s">
        <v>2368</v>
      </c>
      <c r="J1762" s="27"/>
    </row>
    <row r="1763" spans="1:10" ht="20.100000000000001" customHeight="1" x14ac:dyDescent="0.2">
      <c r="A1763" s="163"/>
      <c r="B1763" s="163"/>
      <c r="C1763" s="163"/>
      <c r="D1763" s="27" t="s">
        <v>15</v>
      </c>
      <c r="E1763" s="163">
        <v>134</v>
      </c>
      <c r="F1763" s="163"/>
      <c r="G1763" s="163"/>
      <c r="H1763" s="163"/>
      <c r="I1763" s="98">
        <v>134</v>
      </c>
      <c r="J1763" s="27" t="s">
        <v>15</v>
      </c>
    </row>
    <row r="1764" spans="1:10" ht="39" customHeight="1" x14ac:dyDescent="0.2">
      <c r="A1764" s="32" t="s">
        <v>1197</v>
      </c>
      <c r="B1764" s="32" t="s">
        <v>1125</v>
      </c>
      <c r="C1764" s="32" t="s">
        <v>18</v>
      </c>
      <c r="D1764" s="32" t="s">
        <v>1126</v>
      </c>
      <c r="E1764" s="34" t="s">
        <v>25</v>
      </c>
      <c r="F1764" s="33">
        <v>1</v>
      </c>
      <c r="G1764" s="36">
        <v>7.78</v>
      </c>
      <c r="H1764" s="36">
        <v>10.02</v>
      </c>
      <c r="I1764" s="36">
        <v>10.02</v>
      </c>
      <c r="J1764" s="97">
        <v>8.3127476337550233E-7</v>
      </c>
    </row>
    <row r="1765" spans="1:10" ht="20.100000000000001" customHeight="1" x14ac:dyDescent="0.2">
      <c r="A1765" s="27" t="s">
        <v>2366</v>
      </c>
      <c r="B1765" s="163"/>
      <c r="C1765" s="163"/>
      <c r="D1765" s="27" t="s">
        <v>5</v>
      </c>
      <c r="E1765" s="163" t="s">
        <v>2367</v>
      </c>
      <c r="F1765" s="163"/>
      <c r="G1765" s="163"/>
      <c r="H1765" s="27"/>
      <c r="I1765" s="41" t="s">
        <v>2368</v>
      </c>
      <c r="J1765" s="27"/>
    </row>
    <row r="1766" spans="1:10" ht="20.100000000000001" customHeight="1" x14ac:dyDescent="0.2">
      <c r="A1766" s="163"/>
      <c r="B1766" s="163"/>
      <c r="C1766" s="163"/>
      <c r="D1766" s="27" t="s">
        <v>15</v>
      </c>
      <c r="E1766" s="163">
        <v>1</v>
      </c>
      <c r="F1766" s="163"/>
      <c r="G1766" s="163"/>
      <c r="H1766" s="163"/>
      <c r="I1766" s="98">
        <v>1</v>
      </c>
      <c r="J1766" s="27" t="s">
        <v>15</v>
      </c>
    </row>
    <row r="1767" spans="1:10" ht="39" customHeight="1" x14ac:dyDescent="0.2">
      <c r="A1767" s="32" t="s">
        <v>1198</v>
      </c>
      <c r="B1767" s="32" t="s">
        <v>1199</v>
      </c>
      <c r="C1767" s="32" t="s">
        <v>18</v>
      </c>
      <c r="D1767" s="32" t="s">
        <v>1200</v>
      </c>
      <c r="E1767" s="34" t="s">
        <v>25</v>
      </c>
      <c r="F1767" s="33">
        <v>26</v>
      </c>
      <c r="G1767" s="36">
        <v>12.52</v>
      </c>
      <c r="H1767" s="36">
        <v>16.12</v>
      </c>
      <c r="I1767" s="36">
        <v>419.12</v>
      </c>
      <c r="J1767" s="97">
        <v>3.477084619021363E-5</v>
      </c>
    </row>
    <row r="1768" spans="1:10" ht="20.100000000000001" customHeight="1" x14ac:dyDescent="0.2">
      <c r="A1768" s="27" t="s">
        <v>2366</v>
      </c>
      <c r="B1768" s="163"/>
      <c r="C1768" s="163"/>
      <c r="D1768" s="27" t="s">
        <v>5</v>
      </c>
      <c r="E1768" s="163" t="s">
        <v>2367</v>
      </c>
      <c r="F1768" s="163"/>
      <c r="G1768" s="163"/>
      <c r="H1768" s="27"/>
      <c r="I1768" s="41" t="s">
        <v>2368</v>
      </c>
      <c r="J1768" s="27"/>
    </row>
    <row r="1769" spans="1:10" ht="20.100000000000001" customHeight="1" x14ac:dyDescent="0.2">
      <c r="A1769" s="163"/>
      <c r="B1769" s="163"/>
      <c r="C1769" s="163"/>
      <c r="D1769" s="27" t="s">
        <v>15</v>
      </c>
      <c r="E1769" s="163">
        <v>26</v>
      </c>
      <c r="F1769" s="163"/>
      <c r="G1769" s="163"/>
      <c r="H1769" s="163"/>
      <c r="I1769" s="98">
        <v>26</v>
      </c>
      <c r="J1769" s="27" t="s">
        <v>15</v>
      </c>
    </row>
    <row r="1770" spans="1:10" ht="39" customHeight="1" x14ac:dyDescent="0.2">
      <c r="A1770" s="32" t="s">
        <v>1201</v>
      </c>
      <c r="B1770" s="32" t="s">
        <v>1202</v>
      </c>
      <c r="C1770" s="32" t="s">
        <v>18</v>
      </c>
      <c r="D1770" s="32" t="s">
        <v>1203</v>
      </c>
      <c r="E1770" s="34" t="s">
        <v>25</v>
      </c>
      <c r="F1770" s="33">
        <v>30</v>
      </c>
      <c r="G1770" s="36">
        <v>30.41</v>
      </c>
      <c r="H1770" s="36">
        <v>39.17</v>
      </c>
      <c r="I1770" s="36">
        <v>1175.0999999999999</v>
      </c>
      <c r="J1770" s="97">
        <v>9.7488121201851573E-5</v>
      </c>
    </row>
    <row r="1771" spans="1:10" ht="20.100000000000001" customHeight="1" x14ac:dyDescent="0.2">
      <c r="A1771" s="27" t="s">
        <v>2366</v>
      </c>
      <c r="B1771" s="163"/>
      <c r="C1771" s="163"/>
      <c r="D1771" s="27" t="s">
        <v>5</v>
      </c>
      <c r="E1771" s="163" t="s">
        <v>2367</v>
      </c>
      <c r="F1771" s="163"/>
      <c r="G1771" s="163"/>
      <c r="H1771" s="27"/>
      <c r="I1771" s="41" t="s">
        <v>2368</v>
      </c>
      <c r="J1771" s="27"/>
    </row>
    <row r="1772" spans="1:10" ht="20.100000000000001" customHeight="1" x14ac:dyDescent="0.2">
      <c r="A1772" s="163"/>
      <c r="B1772" s="163"/>
      <c r="C1772" s="163"/>
      <c r="D1772" s="27" t="s">
        <v>15</v>
      </c>
      <c r="E1772" s="163">
        <v>30</v>
      </c>
      <c r="F1772" s="163"/>
      <c r="G1772" s="163"/>
      <c r="H1772" s="163"/>
      <c r="I1772" s="98">
        <v>30</v>
      </c>
      <c r="J1772" s="27" t="s">
        <v>15</v>
      </c>
    </row>
    <row r="1773" spans="1:10" ht="39" customHeight="1" x14ac:dyDescent="0.2">
      <c r="A1773" s="32" t="s">
        <v>1204</v>
      </c>
      <c r="B1773" s="32" t="s">
        <v>1205</v>
      </c>
      <c r="C1773" s="32" t="s">
        <v>18</v>
      </c>
      <c r="D1773" s="32" t="s">
        <v>1206</v>
      </c>
      <c r="E1773" s="34" t="s">
        <v>25</v>
      </c>
      <c r="F1773" s="33">
        <v>2</v>
      </c>
      <c r="G1773" s="36">
        <v>18.010000000000002</v>
      </c>
      <c r="H1773" s="36">
        <v>23.2</v>
      </c>
      <c r="I1773" s="36">
        <v>46.4</v>
      </c>
      <c r="J1773" s="97">
        <v>3.8494160699224863E-6</v>
      </c>
    </row>
    <row r="1774" spans="1:10" ht="20.100000000000001" customHeight="1" x14ac:dyDescent="0.2">
      <c r="A1774" s="27" t="s">
        <v>2366</v>
      </c>
      <c r="B1774" s="163"/>
      <c r="C1774" s="163"/>
      <c r="D1774" s="27" t="s">
        <v>5</v>
      </c>
      <c r="E1774" s="163" t="s">
        <v>2367</v>
      </c>
      <c r="F1774" s="163"/>
      <c r="G1774" s="163"/>
      <c r="H1774" s="27"/>
      <c r="I1774" s="41" t="s">
        <v>2368</v>
      </c>
      <c r="J1774" s="27"/>
    </row>
    <row r="1775" spans="1:10" ht="20.100000000000001" customHeight="1" x14ac:dyDescent="0.2">
      <c r="A1775" s="163"/>
      <c r="B1775" s="163"/>
      <c r="C1775" s="163"/>
      <c r="D1775" s="27" t="s">
        <v>15</v>
      </c>
      <c r="E1775" s="163">
        <v>2</v>
      </c>
      <c r="F1775" s="163"/>
      <c r="G1775" s="163"/>
      <c r="H1775" s="163"/>
      <c r="I1775" s="98">
        <v>2</v>
      </c>
      <c r="J1775" s="27" t="s">
        <v>15</v>
      </c>
    </row>
    <row r="1776" spans="1:10" ht="24" customHeight="1" x14ac:dyDescent="0.2">
      <c r="A1776" s="92" t="s">
        <v>1207</v>
      </c>
      <c r="B1776" s="92" t="s">
        <v>13</v>
      </c>
      <c r="C1776" s="92"/>
      <c r="D1776" s="92" t="s">
        <v>1208</v>
      </c>
      <c r="E1776" s="93"/>
      <c r="F1776" s="94">
        <v>1</v>
      </c>
      <c r="G1776" s="94" t="s">
        <v>15</v>
      </c>
      <c r="H1776" s="95">
        <v>361671.76</v>
      </c>
      <c r="I1776" s="95">
        <v>361671.76</v>
      </c>
      <c r="J1776" s="96">
        <v>3.0004850969421303E-2</v>
      </c>
    </row>
    <row r="1777" spans="1:10" ht="51.95" customHeight="1" x14ac:dyDescent="0.2">
      <c r="A1777" s="32" t="s">
        <v>1209</v>
      </c>
      <c r="B1777" s="32" t="s">
        <v>1210</v>
      </c>
      <c r="C1777" s="32" t="s">
        <v>18</v>
      </c>
      <c r="D1777" s="32" t="s">
        <v>1211</v>
      </c>
      <c r="E1777" s="34" t="s">
        <v>25</v>
      </c>
      <c r="F1777" s="33">
        <v>53</v>
      </c>
      <c r="G1777" s="36">
        <v>62.48</v>
      </c>
      <c r="H1777" s="36">
        <v>80.48</v>
      </c>
      <c r="I1777" s="36">
        <v>4265.4399999999996</v>
      </c>
      <c r="J1777" s="97">
        <v>3.5386752761401227E-4</v>
      </c>
    </row>
    <row r="1778" spans="1:10" ht="20.100000000000001" customHeight="1" x14ac:dyDescent="0.2">
      <c r="A1778" s="27" t="s">
        <v>2366</v>
      </c>
      <c r="B1778" s="163"/>
      <c r="C1778" s="163"/>
      <c r="D1778" s="27" t="s">
        <v>5</v>
      </c>
      <c r="E1778" s="163" t="s">
        <v>2367</v>
      </c>
      <c r="F1778" s="163"/>
      <c r="G1778" s="163"/>
      <c r="H1778" s="27"/>
      <c r="I1778" s="41" t="s">
        <v>2368</v>
      </c>
      <c r="J1778" s="27"/>
    </row>
    <row r="1779" spans="1:10" ht="20.100000000000001" customHeight="1" x14ac:dyDescent="0.2">
      <c r="A1779" s="163"/>
      <c r="B1779" s="163"/>
      <c r="C1779" s="163"/>
      <c r="D1779" s="27" t="s">
        <v>3007</v>
      </c>
      <c r="E1779" s="163">
        <v>53</v>
      </c>
      <c r="F1779" s="163"/>
      <c r="G1779" s="163"/>
      <c r="H1779" s="163"/>
      <c r="I1779" s="98">
        <v>53</v>
      </c>
      <c r="J1779" s="27" t="s">
        <v>15</v>
      </c>
    </row>
    <row r="1780" spans="1:10" ht="39" customHeight="1" x14ac:dyDescent="0.2">
      <c r="A1780" s="32" t="s">
        <v>1212</v>
      </c>
      <c r="B1780" s="32" t="s">
        <v>560</v>
      </c>
      <c r="C1780" s="32" t="s">
        <v>18</v>
      </c>
      <c r="D1780" s="32" t="s">
        <v>561</v>
      </c>
      <c r="E1780" s="34" t="s">
        <v>25</v>
      </c>
      <c r="F1780" s="33">
        <v>5</v>
      </c>
      <c r="G1780" s="36">
        <v>90.83</v>
      </c>
      <c r="H1780" s="36">
        <v>117</v>
      </c>
      <c r="I1780" s="36">
        <v>585</v>
      </c>
      <c r="J1780" s="97">
        <v>4.8532508640186517E-5</v>
      </c>
    </row>
    <row r="1781" spans="1:10" ht="20.100000000000001" customHeight="1" x14ac:dyDescent="0.2">
      <c r="A1781" s="27" t="s">
        <v>2366</v>
      </c>
      <c r="B1781" s="163"/>
      <c r="C1781" s="163"/>
      <c r="D1781" s="27" t="s">
        <v>5</v>
      </c>
      <c r="E1781" s="163" t="s">
        <v>2367</v>
      </c>
      <c r="F1781" s="163"/>
      <c r="G1781" s="163"/>
      <c r="H1781" s="27"/>
      <c r="I1781" s="41" t="s">
        <v>2368</v>
      </c>
      <c r="J1781" s="27"/>
    </row>
    <row r="1782" spans="1:10" ht="20.100000000000001" customHeight="1" x14ac:dyDescent="0.2">
      <c r="A1782" s="163"/>
      <c r="B1782" s="163"/>
      <c r="C1782" s="163"/>
      <c r="D1782" s="27" t="s">
        <v>3007</v>
      </c>
      <c r="E1782" s="163">
        <v>5</v>
      </c>
      <c r="F1782" s="163"/>
      <c r="G1782" s="163"/>
      <c r="H1782" s="163"/>
      <c r="I1782" s="98">
        <v>5</v>
      </c>
      <c r="J1782" s="27" t="s">
        <v>15</v>
      </c>
    </row>
    <row r="1783" spans="1:10" ht="39" customHeight="1" x14ac:dyDescent="0.2">
      <c r="A1783" s="32" t="s">
        <v>1213</v>
      </c>
      <c r="B1783" s="32" t="s">
        <v>1214</v>
      </c>
      <c r="C1783" s="32" t="s">
        <v>18</v>
      </c>
      <c r="D1783" s="32" t="s">
        <v>1215</v>
      </c>
      <c r="E1783" s="34" t="s">
        <v>25</v>
      </c>
      <c r="F1783" s="33">
        <v>4</v>
      </c>
      <c r="G1783" s="36">
        <v>18.88</v>
      </c>
      <c r="H1783" s="36">
        <v>24.32</v>
      </c>
      <c r="I1783" s="36">
        <v>97.28</v>
      </c>
      <c r="J1783" s="97">
        <v>8.0704998983202457E-6</v>
      </c>
    </row>
    <row r="1784" spans="1:10" ht="20.100000000000001" customHeight="1" x14ac:dyDescent="0.2">
      <c r="A1784" s="27" t="s">
        <v>2366</v>
      </c>
      <c r="B1784" s="163"/>
      <c r="C1784" s="163"/>
      <c r="D1784" s="27" t="s">
        <v>5</v>
      </c>
      <c r="E1784" s="163" t="s">
        <v>2367</v>
      </c>
      <c r="F1784" s="163"/>
      <c r="G1784" s="163"/>
      <c r="H1784" s="27"/>
      <c r="I1784" s="41" t="s">
        <v>2368</v>
      </c>
      <c r="J1784" s="27"/>
    </row>
    <row r="1785" spans="1:10" ht="20.100000000000001" customHeight="1" x14ac:dyDescent="0.2">
      <c r="A1785" s="163"/>
      <c r="B1785" s="163"/>
      <c r="C1785" s="163"/>
      <c r="D1785" s="27" t="s">
        <v>3001</v>
      </c>
      <c r="E1785" s="163">
        <v>4</v>
      </c>
      <c r="F1785" s="163"/>
      <c r="G1785" s="163"/>
      <c r="H1785" s="163"/>
      <c r="I1785" s="98">
        <v>4</v>
      </c>
      <c r="J1785" s="27" t="s">
        <v>15</v>
      </c>
    </row>
    <row r="1786" spans="1:10" ht="26.1" customHeight="1" x14ac:dyDescent="0.2">
      <c r="A1786" s="32" t="s">
        <v>1216</v>
      </c>
      <c r="B1786" s="32" t="s">
        <v>1217</v>
      </c>
      <c r="C1786" s="32" t="s">
        <v>18</v>
      </c>
      <c r="D1786" s="32" t="s">
        <v>1218</v>
      </c>
      <c r="E1786" s="34" t="s">
        <v>25</v>
      </c>
      <c r="F1786" s="33">
        <v>38</v>
      </c>
      <c r="G1786" s="36">
        <v>11.01</v>
      </c>
      <c r="H1786" s="36">
        <v>14.18</v>
      </c>
      <c r="I1786" s="36">
        <v>538.84</v>
      </c>
      <c r="J1786" s="97">
        <v>4.4703003343039491E-5</v>
      </c>
    </row>
    <row r="1787" spans="1:10" ht="20.100000000000001" customHeight="1" x14ac:dyDescent="0.2">
      <c r="A1787" s="27" t="s">
        <v>2366</v>
      </c>
      <c r="B1787" s="163"/>
      <c r="C1787" s="163"/>
      <c r="D1787" s="27" t="s">
        <v>5</v>
      </c>
      <c r="E1787" s="163" t="s">
        <v>2367</v>
      </c>
      <c r="F1787" s="163"/>
      <c r="G1787" s="163"/>
      <c r="H1787" s="27"/>
      <c r="I1787" s="41" t="s">
        <v>2368</v>
      </c>
      <c r="J1787" s="27"/>
    </row>
    <row r="1788" spans="1:10" ht="20.100000000000001" customHeight="1" x14ac:dyDescent="0.2">
      <c r="A1788" s="163"/>
      <c r="B1788" s="163"/>
      <c r="C1788" s="163"/>
      <c r="D1788" s="27" t="s">
        <v>3001</v>
      </c>
      <c r="E1788" s="163">
        <v>38</v>
      </c>
      <c r="F1788" s="163"/>
      <c r="G1788" s="163"/>
      <c r="H1788" s="163"/>
      <c r="I1788" s="98">
        <v>38</v>
      </c>
      <c r="J1788" s="27" t="s">
        <v>15</v>
      </c>
    </row>
    <row r="1789" spans="1:10" ht="39" customHeight="1" x14ac:dyDescent="0.2">
      <c r="A1789" s="32" t="s">
        <v>1219</v>
      </c>
      <c r="B1789" s="32" t="s">
        <v>1220</v>
      </c>
      <c r="C1789" s="32" t="s">
        <v>18</v>
      </c>
      <c r="D1789" s="32" t="s">
        <v>1221</v>
      </c>
      <c r="E1789" s="34" t="s">
        <v>25</v>
      </c>
      <c r="F1789" s="33">
        <v>95</v>
      </c>
      <c r="G1789" s="36">
        <v>9.06</v>
      </c>
      <c r="H1789" s="36">
        <v>11.67</v>
      </c>
      <c r="I1789" s="36">
        <v>1108.6500000000001</v>
      </c>
      <c r="J1789" s="97">
        <v>9.1975325989645772E-5</v>
      </c>
    </row>
    <row r="1790" spans="1:10" ht="20.100000000000001" customHeight="1" x14ac:dyDescent="0.2">
      <c r="A1790" s="27" t="s">
        <v>2366</v>
      </c>
      <c r="B1790" s="163"/>
      <c r="C1790" s="163"/>
      <c r="D1790" s="27" t="s">
        <v>5</v>
      </c>
      <c r="E1790" s="163" t="s">
        <v>2367</v>
      </c>
      <c r="F1790" s="163"/>
      <c r="G1790" s="163"/>
      <c r="H1790" s="27"/>
      <c r="I1790" s="41" t="s">
        <v>2368</v>
      </c>
      <c r="J1790" s="27"/>
    </row>
    <row r="1791" spans="1:10" ht="20.100000000000001" customHeight="1" x14ac:dyDescent="0.2">
      <c r="A1791" s="163"/>
      <c r="B1791" s="163"/>
      <c r="C1791" s="163"/>
      <c r="D1791" s="27" t="s">
        <v>3001</v>
      </c>
      <c r="E1791" s="163" t="s">
        <v>3008</v>
      </c>
      <c r="F1791" s="163"/>
      <c r="G1791" s="163"/>
      <c r="H1791" s="163"/>
      <c r="I1791" s="98">
        <v>95</v>
      </c>
      <c r="J1791" s="27" t="s">
        <v>15</v>
      </c>
    </row>
    <row r="1792" spans="1:10" ht="51.95" customHeight="1" x14ac:dyDescent="0.2">
      <c r="A1792" s="32" t="s">
        <v>1222</v>
      </c>
      <c r="B1792" s="32" t="s">
        <v>1223</v>
      </c>
      <c r="C1792" s="32" t="s">
        <v>18</v>
      </c>
      <c r="D1792" s="32" t="s">
        <v>1224</v>
      </c>
      <c r="E1792" s="34" t="s">
        <v>25</v>
      </c>
      <c r="F1792" s="33">
        <v>46</v>
      </c>
      <c r="G1792" s="36">
        <v>12.51</v>
      </c>
      <c r="H1792" s="36">
        <v>16.11</v>
      </c>
      <c r="I1792" s="36">
        <v>741.06</v>
      </c>
      <c r="J1792" s="97">
        <v>6.1479488637430118E-5</v>
      </c>
    </row>
    <row r="1793" spans="1:10" ht="20.100000000000001" customHeight="1" x14ac:dyDescent="0.2">
      <c r="A1793" s="27" t="s">
        <v>2366</v>
      </c>
      <c r="B1793" s="163"/>
      <c r="C1793" s="163"/>
      <c r="D1793" s="27" t="s">
        <v>5</v>
      </c>
      <c r="E1793" s="163" t="s">
        <v>2367</v>
      </c>
      <c r="F1793" s="163"/>
      <c r="G1793" s="163"/>
      <c r="H1793" s="27"/>
      <c r="I1793" s="41" t="s">
        <v>2368</v>
      </c>
      <c r="J1793" s="27"/>
    </row>
    <row r="1794" spans="1:10" ht="20.100000000000001" customHeight="1" x14ac:dyDescent="0.2">
      <c r="A1794" s="163"/>
      <c r="B1794" s="163"/>
      <c r="C1794" s="163"/>
      <c r="D1794" s="27" t="s">
        <v>3009</v>
      </c>
      <c r="E1794" s="163">
        <v>46</v>
      </c>
      <c r="F1794" s="163"/>
      <c r="G1794" s="163"/>
      <c r="H1794" s="163"/>
      <c r="I1794" s="98">
        <v>46</v>
      </c>
      <c r="J1794" s="27" t="s">
        <v>15</v>
      </c>
    </row>
    <row r="1795" spans="1:10" ht="51.95" customHeight="1" x14ac:dyDescent="0.2">
      <c r="A1795" s="32" t="s">
        <v>1225</v>
      </c>
      <c r="B1795" s="32" t="s">
        <v>491</v>
      </c>
      <c r="C1795" s="32" t="s">
        <v>18</v>
      </c>
      <c r="D1795" s="32" t="s">
        <v>492</v>
      </c>
      <c r="E1795" s="34" t="s">
        <v>25</v>
      </c>
      <c r="F1795" s="33">
        <v>12</v>
      </c>
      <c r="G1795" s="36">
        <v>28.29</v>
      </c>
      <c r="H1795" s="36">
        <v>36.44</v>
      </c>
      <c r="I1795" s="36">
        <v>437.28</v>
      </c>
      <c r="J1795" s="97">
        <v>3.6277427996890186E-5</v>
      </c>
    </row>
    <row r="1796" spans="1:10" ht="20.100000000000001" customHeight="1" x14ac:dyDescent="0.2">
      <c r="A1796" s="27" t="s">
        <v>2366</v>
      </c>
      <c r="B1796" s="163"/>
      <c r="C1796" s="163"/>
      <c r="D1796" s="27" t="s">
        <v>5</v>
      </c>
      <c r="E1796" s="163" t="s">
        <v>2367</v>
      </c>
      <c r="F1796" s="163"/>
      <c r="G1796" s="163"/>
      <c r="H1796" s="27"/>
      <c r="I1796" s="41" t="s">
        <v>2368</v>
      </c>
      <c r="J1796" s="27"/>
    </row>
    <row r="1797" spans="1:10" ht="20.100000000000001" customHeight="1" x14ac:dyDescent="0.2">
      <c r="A1797" s="163"/>
      <c r="B1797" s="163"/>
      <c r="C1797" s="163"/>
      <c r="D1797" s="27" t="s">
        <v>15</v>
      </c>
      <c r="E1797" s="163">
        <v>12</v>
      </c>
      <c r="F1797" s="163"/>
      <c r="G1797" s="163"/>
      <c r="H1797" s="163"/>
      <c r="I1797" s="98">
        <v>12</v>
      </c>
      <c r="J1797" s="27" t="s">
        <v>15</v>
      </c>
    </row>
    <row r="1798" spans="1:10" ht="51.95" customHeight="1" x14ac:dyDescent="0.2">
      <c r="A1798" s="32" t="s">
        <v>1226</v>
      </c>
      <c r="B1798" s="32" t="s">
        <v>494</v>
      </c>
      <c r="C1798" s="32" t="s">
        <v>18</v>
      </c>
      <c r="D1798" s="32" t="s">
        <v>495</v>
      </c>
      <c r="E1798" s="34" t="s">
        <v>25</v>
      </c>
      <c r="F1798" s="33">
        <v>52</v>
      </c>
      <c r="G1798" s="36">
        <v>9.9</v>
      </c>
      <c r="H1798" s="36">
        <v>12.75</v>
      </c>
      <c r="I1798" s="36">
        <v>663</v>
      </c>
      <c r="J1798" s="97">
        <v>5.5003509792211383E-5</v>
      </c>
    </row>
    <row r="1799" spans="1:10" ht="20.100000000000001" customHeight="1" x14ac:dyDescent="0.2">
      <c r="A1799" s="27" t="s">
        <v>2366</v>
      </c>
      <c r="B1799" s="163"/>
      <c r="C1799" s="163"/>
      <c r="D1799" s="27" t="s">
        <v>5</v>
      </c>
      <c r="E1799" s="163" t="s">
        <v>2367</v>
      </c>
      <c r="F1799" s="163"/>
      <c r="G1799" s="163"/>
      <c r="H1799" s="27"/>
      <c r="I1799" s="41" t="s">
        <v>2368</v>
      </c>
      <c r="J1799" s="27"/>
    </row>
    <row r="1800" spans="1:10" ht="20.100000000000001" customHeight="1" x14ac:dyDescent="0.2">
      <c r="A1800" s="163"/>
      <c r="B1800" s="163"/>
      <c r="C1800" s="163"/>
      <c r="D1800" s="27" t="s">
        <v>15</v>
      </c>
      <c r="E1800" s="163">
        <v>52</v>
      </c>
      <c r="F1800" s="163"/>
      <c r="G1800" s="163"/>
      <c r="H1800" s="163"/>
      <c r="I1800" s="98">
        <v>52</v>
      </c>
      <c r="J1800" s="27" t="s">
        <v>15</v>
      </c>
    </row>
    <row r="1801" spans="1:10" ht="51.95" customHeight="1" x14ac:dyDescent="0.2">
      <c r="A1801" s="32" t="s">
        <v>1227</v>
      </c>
      <c r="B1801" s="32" t="s">
        <v>497</v>
      </c>
      <c r="C1801" s="32" t="s">
        <v>18</v>
      </c>
      <c r="D1801" s="32" t="s">
        <v>498</v>
      </c>
      <c r="E1801" s="34" t="s">
        <v>25</v>
      </c>
      <c r="F1801" s="33">
        <v>102</v>
      </c>
      <c r="G1801" s="36">
        <v>15.73</v>
      </c>
      <c r="H1801" s="36">
        <v>20.260000000000002</v>
      </c>
      <c r="I1801" s="36">
        <v>2066.52</v>
      </c>
      <c r="J1801" s="97">
        <v>1.714417089831081E-4</v>
      </c>
    </row>
    <row r="1802" spans="1:10" ht="20.100000000000001" customHeight="1" x14ac:dyDescent="0.2">
      <c r="A1802" s="27" t="s">
        <v>2366</v>
      </c>
      <c r="B1802" s="163"/>
      <c r="C1802" s="163"/>
      <c r="D1802" s="27" t="s">
        <v>5</v>
      </c>
      <c r="E1802" s="163" t="s">
        <v>2367</v>
      </c>
      <c r="F1802" s="163"/>
      <c r="G1802" s="163"/>
      <c r="H1802" s="27"/>
      <c r="I1802" s="41" t="s">
        <v>2368</v>
      </c>
      <c r="J1802" s="27"/>
    </row>
    <row r="1803" spans="1:10" ht="20.100000000000001" customHeight="1" x14ac:dyDescent="0.2">
      <c r="A1803" s="163"/>
      <c r="B1803" s="163"/>
      <c r="C1803" s="163"/>
      <c r="D1803" s="27" t="s">
        <v>15</v>
      </c>
      <c r="E1803" s="163">
        <v>102</v>
      </c>
      <c r="F1803" s="163"/>
      <c r="G1803" s="163"/>
      <c r="H1803" s="163"/>
      <c r="I1803" s="98">
        <v>102</v>
      </c>
      <c r="J1803" s="27" t="s">
        <v>15</v>
      </c>
    </row>
    <row r="1804" spans="1:10" ht="51.95" customHeight="1" x14ac:dyDescent="0.2">
      <c r="A1804" s="32" t="s">
        <v>1228</v>
      </c>
      <c r="B1804" s="32" t="s">
        <v>1229</v>
      </c>
      <c r="C1804" s="32" t="s">
        <v>18</v>
      </c>
      <c r="D1804" s="32" t="s">
        <v>1230</v>
      </c>
      <c r="E1804" s="34" t="s">
        <v>25</v>
      </c>
      <c r="F1804" s="33">
        <v>28</v>
      </c>
      <c r="G1804" s="36">
        <v>23.61</v>
      </c>
      <c r="H1804" s="36">
        <v>30.41</v>
      </c>
      <c r="I1804" s="36">
        <v>851.48</v>
      </c>
      <c r="J1804" s="97">
        <v>7.0640103345206864E-5</v>
      </c>
    </row>
    <row r="1805" spans="1:10" ht="20.100000000000001" customHeight="1" x14ac:dyDescent="0.2">
      <c r="A1805" s="27" t="s">
        <v>2366</v>
      </c>
      <c r="B1805" s="163"/>
      <c r="C1805" s="163"/>
      <c r="D1805" s="27" t="s">
        <v>5</v>
      </c>
      <c r="E1805" s="163" t="s">
        <v>2367</v>
      </c>
      <c r="F1805" s="163"/>
      <c r="G1805" s="163"/>
      <c r="H1805" s="27"/>
      <c r="I1805" s="41" t="s">
        <v>2368</v>
      </c>
      <c r="J1805" s="27"/>
    </row>
    <row r="1806" spans="1:10" ht="20.100000000000001" customHeight="1" x14ac:dyDescent="0.2">
      <c r="A1806" s="163"/>
      <c r="B1806" s="163"/>
      <c r="C1806" s="163"/>
      <c r="D1806" s="27" t="s">
        <v>15</v>
      </c>
      <c r="E1806" s="163">
        <v>28</v>
      </c>
      <c r="F1806" s="163"/>
      <c r="G1806" s="163"/>
      <c r="H1806" s="163"/>
      <c r="I1806" s="98">
        <v>28</v>
      </c>
      <c r="J1806" s="27" t="s">
        <v>15</v>
      </c>
    </row>
    <row r="1807" spans="1:10" ht="51.95" customHeight="1" x14ac:dyDescent="0.2">
      <c r="A1807" s="32" t="s">
        <v>1231</v>
      </c>
      <c r="B1807" s="32" t="s">
        <v>546</v>
      </c>
      <c r="C1807" s="32" t="s">
        <v>18</v>
      </c>
      <c r="D1807" s="32" t="s">
        <v>547</v>
      </c>
      <c r="E1807" s="34" t="s">
        <v>25</v>
      </c>
      <c r="F1807" s="33">
        <v>182</v>
      </c>
      <c r="G1807" s="36">
        <v>15.03</v>
      </c>
      <c r="H1807" s="36">
        <v>19.36</v>
      </c>
      <c r="I1807" s="36">
        <v>3523.52</v>
      </c>
      <c r="J1807" s="97">
        <v>2.9231669204080339E-4</v>
      </c>
    </row>
    <row r="1808" spans="1:10" ht="20.100000000000001" customHeight="1" x14ac:dyDescent="0.2">
      <c r="A1808" s="27" t="s">
        <v>2366</v>
      </c>
      <c r="B1808" s="163"/>
      <c r="C1808" s="163"/>
      <c r="D1808" s="27" t="s">
        <v>5</v>
      </c>
      <c r="E1808" s="163" t="s">
        <v>2367</v>
      </c>
      <c r="F1808" s="163"/>
      <c r="G1808" s="163"/>
      <c r="H1808" s="27"/>
      <c r="I1808" s="41" t="s">
        <v>2368</v>
      </c>
      <c r="J1808" s="27"/>
    </row>
    <row r="1809" spans="1:10" ht="20.100000000000001" customHeight="1" x14ac:dyDescent="0.2">
      <c r="A1809" s="163"/>
      <c r="B1809" s="163"/>
      <c r="C1809" s="163"/>
      <c r="D1809" s="27" t="s">
        <v>15</v>
      </c>
      <c r="E1809" s="163">
        <v>113</v>
      </c>
      <c r="F1809" s="163"/>
      <c r="G1809" s="163"/>
      <c r="H1809" s="163"/>
      <c r="I1809" s="98">
        <v>113</v>
      </c>
      <c r="J1809" s="27" t="s">
        <v>15</v>
      </c>
    </row>
    <row r="1810" spans="1:10" ht="20.100000000000001" customHeight="1" x14ac:dyDescent="0.2">
      <c r="A1810" s="163"/>
      <c r="B1810" s="163"/>
      <c r="C1810" s="163"/>
      <c r="D1810" s="27" t="s">
        <v>15</v>
      </c>
      <c r="E1810" s="163">
        <v>69</v>
      </c>
      <c r="F1810" s="163"/>
      <c r="G1810" s="163"/>
      <c r="H1810" s="163"/>
      <c r="I1810" s="98">
        <v>69</v>
      </c>
      <c r="J1810" s="27" t="s">
        <v>15</v>
      </c>
    </row>
    <row r="1811" spans="1:10" ht="51.95" customHeight="1" x14ac:dyDescent="0.2">
      <c r="A1811" s="32" t="s">
        <v>1232</v>
      </c>
      <c r="B1811" s="32" t="s">
        <v>509</v>
      </c>
      <c r="C1811" s="32" t="s">
        <v>18</v>
      </c>
      <c r="D1811" s="32" t="s">
        <v>510</v>
      </c>
      <c r="E1811" s="34" t="s">
        <v>25</v>
      </c>
      <c r="F1811" s="33">
        <v>42</v>
      </c>
      <c r="G1811" s="36">
        <v>42.59</v>
      </c>
      <c r="H1811" s="36">
        <v>54.86</v>
      </c>
      <c r="I1811" s="36">
        <v>2304.12</v>
      </c>
      <c r="J1811" s="97">
        <v>1.9115337403081463E-4</v>
      </c>
    </row>
    <row r="1812" spans="1:10" ht="20.100000000000001" customHeight="1" x14ac:dyDescent="0.2">
      <c r="A1812" s="27" t="s">
        <v>2366</v>
      </c>
      <c r="B1812" s="163"/>
      <c r="C1812" s="163"/>
      <c r="D1812" s="27" t="s">
        <v>5</v>
      </c>
      <c r="E1812" s="163" t="s">
        <v>2367</v>
      </c>
      <c r="F1812" s="163"/>
      <c r="G1812" s="163"/>
      <c r="H1812" s="27"/>
      <c r="I1812" s="41" t="s">
        <v>2368</v>
      </c>
      <c r="J1812" s="27"/>
    </row>
    <row r="1813" spans="1:10" ht="20.100000000000001" customHeight="1" x14ac:dyDescent="0.2">
      <c r="A1813" s="163"/>
      <c r="B1813" s="163"/>
      <c r="C1813" s="163"/>
      <c r="D1813" s="27" t="s">
        <v>15</v>
      </c>
      <c r="E1813" s="163">
        <v>42</v>
      </c>
      <c r="F1813" s="163"/>
      <c r="G1813" s="163"/>
      <c r="H1813" s="163"/>
      <c r="I1813" s="98">
        <v>42</v>
      </c>
      <c r="J1813" s="27" t="s">
        <v>15</v>
      </c>
    </row>
    <row r="1814" spans="1:10" ht="51.95" customHeight="1" x14ac:dyDescent="0.2">
      <c r="A1814" s="32" t="s">
        <v>1233</v>
      </c>
      <c r="B1814" s="32" t="s">
        <v>512</v>
      </c>
      <c r="C1814" s="32" t="s">
        <v>18</v>
      </c>
      <c r="D1814" s="32" t="s">
        <v>513</v>
      </c>
      <c r="E1814" s="34" t="s">
        <v>25</v>
      </c>
      <c r="F1814" s="33">
        <v>4</v>
      </c>
      <c r="G1814" s="36">
        <v>47.47</v>
      </c>
      <c r="H1814" s="36">
        <v>61.15</v>
      </c>
      <c r="I1814" s="36">
        <v>244.6</v>
      </c>
      <c r="J1814" s="97">
        <v>2.0292395920324139E-5</v>
      </c>
    </row>
    <row r="1815" spans="1:10" ht="20.100000000000001" customHeight="1" x14ac:dyDescent="0.2">
      <c r="A1815" s="27" t="s">
        <v>2366</v>
      </c>
      <c r="B1815" s="163"/>
      <c r="C1815" s="163"/>
      <c r="D1815" s="27" t="s">
        <v>5</v>
      </c>
      <c r="E1815" s="163" t="s">
        <v>2367</v>
      </c>
      <c r="F1815" s="163"/>
      <c r="G1815" s="163"/>
      <c r="H1815" s="27"/>
      <c r="I1815" s="41" t="s">
        <v>2368</v>
      </c>
      <c r="J1815" s="27"/>
    </row>
    <row r="1816" spans="1:10" ht="20.100000000000001" customHeight="1" x14ac:dyDescent="0.2">
      <c r="A1816" s="163"/>
      <c r="B1816" s="163"/>
      <c r="C1816" s="163"/>
      <c r="D1816" s="27" t="s">
        <v>15</v>
      </c>
      <c r="E1816" s="163">
        <v>4</v>
      </c>
      <c r="F1816" s="163"/>
      <c r="G1816" s="163"/>
      <c r="H1816" s="163"/>
      <c r="I1816" s="98">
        <v>4</v>
      </c>
      <c r="J1816" s="27" t="s">
        <v>15</v>
      </c>
    </row>
    <row r="1817" spans="1:10" ht="51.95" customHeight="1" x14ac:dyDescent="0.2">
      <c r="A1817" s="32" t="s">
        <v>1234</v>
      </c>
      <c r="B1817" s="32" t="s">
        <v>515</v>
      </c>
      <c r="C1817" s="32" t="s">
        <v>18</v>
      </c>
      <c r="D1817" s="32" t="s">
        <v>516</v>
      </c>
      <c r="E1817" s="34" t="s">
        <v>25</v>
      </c>
      <c r="F1817" s="33">
        <v>22</v>
      </c>
      <c r="G1817" s="36">
        <v>50.92</v>
      </c>
      <c r="H1817" s="36">
        <v>65.59</v>
      </c>
      <c r="I1817" s="36">
        <v>1442.98</v>
      </c>
      <c r="J1817" s="97">
        <v>1.1971186208139545E-4</v>
      </c>
    </row>
    <row r="1818" spans="1:10" ht="20.100000000000001" customHeight="1" x14ac:dyDescent="0.2">
      <c r="A1818" s="27" t="s">
        <v>2366</v>
      </c>
      <c r="B1818" s="163"/>
      <c r="C1818" s="163"/>
      <c r="D1818" s="27" t="s">
        <v>5</v>
      </c>
      <c r="E1818" s="163" t="s">
        <v>2367</v>
      </c>
      <c r="F1818" s="163"/>
      <c r="G1818" s="163"/>
      <c r="H1818" s="27"/>
      <c r="I1818" s="41" t="s">
        <v>2368</v>
      </c>
      <c r="J1818" s="27"/>
    </row>
    <row r="1819" spans="1:10" ht="20.100000000000001" customHeight="1" x14ac:dyDescent="0.2">
      <c r="A1819" s="163"/>
      <c r="B1819" s="163"/>
      <c r="C1819" s="163"/>
      <c r="D1819" s="27" t="s">
        <v>15</v>
      </c>
      <c r="E1819" s="163">
        <v>22</v>
      </c>
      <c r="F1819" s="163"/>
      <c r="G1819" s="163"/>
      <c r="H1819" s="163"/>
      <c r="I1819" s="98">
        <v>22</v>
      </c>
      <c r="J1819" s="27" t="s">
        <v>15</v>
      </c>
    </row>
    <row r="1820" spans="1:10" ht="51.95" customHeight="1" x14ac:dyDescent="0.2">
      <c r="A1820" s="32" t="s">
        <v>1235</v>
      </c>
      <c r="B1820" s="32" t="s">
        <v>1236</v>
      </c>
      <c r="C1820" s="32" t="s">
        <v>18</v>
      </c>
      <c r="D1820" s="32" t="s">
        <v>1237</v>
      </c>
      <c r="E1820" s="34" t="s">
        <v>25</v>
      </c>
      <c r="F1820" s="33">
        <v>12</v>
      </c>
      <c r="G1820" s="36">
        <v>40.700000000000003</v>
      </c>
      <c r="H1820" s="36">
        <v>52.42</v>
      </c>
      <c r="I1820" s="36">
        <v>629.04</v>
      </c>
      <c r="J1820" s="97">
        <v>5.218613544448363E-5</v>
      </c>
    </row>
    <row r="1821" spans="1:10" ht="20.100000000000001" customHeight="1" x14ac:dyDescent="0.2">
      <c r="A1821" s="27" t="s">
        <v>2366</v>
      </c>
      <c r="B1821" s="163"/>
      <c r="C1821" s="163"/>
      <c r="D1821" s="27" t="s">
        <v>5</v>
      </c>
      <c r="E1821" s="163" t="s">
        <v>2367</v>
      </c>
      <c r="F1821" s="163"/>
      <c r="G1821" s="163"/>
      <c r="H1821" s="27"/>
      <c r="I1821" s="41" t="s">
        <v>2368</v>
      </c>
      <c r="J1821" s="27"/>
    </row>
    <row r="1822" spans="1:10" ht="20.100000000000001" customHeight="1" x14ac:dyDescent="0.2">
      <c r="A1822" s="163"/>
      <c r="B1822" s="163"/>
      <c r="C1822" s="163"/>
      <c r="D1822" s="27" t="s">
        <v>15</v>
      </c>
      <c r="E1822" s="163">
        <v>12</v>
      </c>
      <c r="F1822" s="163"/>
      <c r="G1822" s="163"/>
      <c r="H1822" s="163"/>
      <c r="I1822" s="98">
        <v>12</v>
      </c>
      <c r="J1822" s="27" t="s">
        <v>15</v>
      </c>
    </row>
    <row r="1823" spans="1:10" ht="39" customHeight="1" x14ac:dyDescent="0.2">
      <c r="A1823" s="32" t="s">
        <v>1238</v>
      </c>
      <c r="B1823" s="32" t="s">
        <v>1239</v>
      </c>
      <c r="C1823" s="32" t="s">
        <v>18</v>
      </c>
      <c r="D1823" s="32" t="s">
        <v>1240</v>
      </c>
      <c r="E1823" s="34" t="s">
        <v>29</v>
      </c>
      <c r="F1823" s="33">
        <v>184.46</v>
      </c>
      <c r="G1823" s="36">
        <v>33.049999999999997</v>
      </c>
      <c r="H1823" s="36">
        <v>42.57</v>
      </c>
      <c r="I1823" s="36">
        <v>7852.46</v>
      </c>
      <c r="J1823" s="97">
        <v>6.5145227828498973E-4</v>
      </c>
    </row>
    <row r="1824" spans="1:10" ht="20.100000000000001" customHeight="1" x14ac:dyDescent="0.2">
      <c r="A1824" s="27" t="s">
        <v>2366</v>
      </c>
      <c r="B1824" s="163"/>
      <c r="C1824" s="163"/>
      <c r="D1824" s="27" t="s">
        <v>5</v>
      </c>
      <c r="E1824" s="163" t="s">
        <v>2367</v>
      </c>
      <c r="F1824" s="163"/>
      <c r="G1824" s="163"/>
      <c r="H1824" s="27"/>
      <c r="I1824" s="41" t="s">
        <v>2368</v>
      </c>
      <c r="J1824" s="27"/>
    </row>
    <row r="1825" spans="1:10" ht="20.100000000000001" customHeight="1" x14ac:dyDescent="0.2">
      <c r="A1825" s="163"/>
      <c r="B1825" s="163"/>
      <c r="C1825" s="163"/>
      <c r="D1825" s="27" t="s">
        <v>15</v>
      </c>
      <c r="E1825" s="163" t="s">
        <v>3010</v>
      </c>
      <c r="F1825" s="163"/>
      <c r="G1825" s="163"/>
      <c r="H1825" s="163"/>
      <c r="I1825" s="98">
        <v>176.19</v>
      </c>
      <c r="J1825" s="27" t="s">
        <v>15</v>
      </c>
    </row>
    <row r="1826" spans="1:10" ht="20.100000000000001" customHeight="1" x14ac:dyDescent="0.2">
      <c r="A1826" s="163"/>
      <c r="B1826" s="163"/>
      <c r="C1826" s="163"/>
      <c r="D1826" s="27" t="s">
        <v>15</v>
      </c>
      <c r="E1826" s="163" t="s">
        <v>3011</v>
      </c>
      <c r="F1826" s="163"/>
      <c r="G1826" s="163"/>
      <c r="H1826" s="163"/>
      <c r="I1826" s="98">
        <v>8.27</v>
      </c>
      <c r="J1826" s="27" t="s">
        <v>15</v>
      </c>
    </row>
    <row r="1827" spans="1:10" ht="39" customHeight="1" x14ac:dyDescent="0.2">
      <c r="A1827" s="32" t="s">
        <v>1241</v>
      </c>
      <c r="B1827" s="32" t="s">
        <v>474</v>
      </c>
      <c r="C1827" s="32" t="s">
        <v>18</v>
      </c>
      <c r="D1827" s="32" t="s">
        <v>475</v>
      </c>
      <c r="E1827" s="34" t="s">
        <v>29</v>
      </c>
      <c r="F1827" s="33">
        <v>90.09</v>
      </c>
      <c r="G1827" s="36">
        <v>20.93</v>
      </c>
      <c r="H1827" s="36">
        <v>26.96</v>
      </c>
      <c r="I1827" s="36">
        <v>2428.8200000000002</v>
      </c>
      <c r="J1827" s="97">
        <v>2.0149867971873129E-4</v>
      </c>
    </row>
    <row r="1828" spans="1:10" ht="20.100000000000001" customHeight="1" x14ac:dyDescent="0.2">
      <c r="A1828" s="27" t="s">
        <v>2366</v>
      </c>
      <c r="B1828" s="163"/>
      <c r="C1828" s="163"/>
      <c r="D1828" s="27" t="s">
        <v>5</v>
      </c>
      <c r="E1828" s="163" t="s">
        <v>2367</v>
      </c>
      <c r="F1828" s="163"/>
      <c r="G1828" s="163"/>
      <c r="H1828" s="27"/>
      <c r="I1828" s="41" t="s">
        <v>2368</v>
      </c>
      <c r="J1828" s="27"/>
    </row>
    <row r="1829" spans="1:10" ht="20.100000000000001" customHeight="1" x14ac:dyDescent="0.2">
      <c r="A1829" s="163"/>
      <c r="B1829" s="163"/>
      <c r="C1829" s="163"/>
      <c r="D1829" s="27" t="s">
        <v>15</v>
      </c>
      <c r="E1829" s="163" t="s">
        <v>3012</v>
      </c>
      <c r="F1829" s="163"/>
      <c r="G1829" s="163"/>
      <c r="H1829" s="163"/>
      <c r="I1829" s="98">
        <v>90.09</v>
      </c>
      <c r="J1829" s="27" t="s">
        <v>15</v>
      </c>
    </row>
    <row r="1830" spans="1:10" ht="51.95" customHeight="1" x14ac:dyDescent="0.2">
      <c r="A1830" s="32" t="s">
        <v>1242</v>
      </c>
      <c r="B1830" s="32" t="s">
        <v>1243</v>
      </c>
      <c r="C1830" s="32" t="s">
        <v>18</v>
      </c>
      <c r="D1830" s="32" t="s">
        <v>1244</v>
      </c>
      <c r="E1830" s="34" t="s">
        <v>25</v>
      </c>
      <c r="F1830" s="33">
        <v>14</v>
      </c>
      <c r="G1830" s="36">
        <v>27.48</v>
      </c>
      <c r="H1830" s="36">
        <v>35.39</v>
      </c>
      <c r="I1830" s="36">
        <v>495.46</v>
      </c>
      <c r="J1830" s="97">
        <v>4.1104131163874892E-5</v>
      </c>
    </row>
    <row r="1831" spans="1:10" ht="20.100000000000001" customHeight="1" x14ac:dyDescent="0.2">
      <c r="A1831" s="27" t="s">
        <v>2366</v>
      </c>
      <c r="B1831" s="163"/>
      <c r="C1831" s="163"/>
      <c r="D1831" s="27" t="s">
        <v>5</v>
      </c>
      <c r="E1831" s="163" t="s">
        <v>2367</v>
      </c>
      <c r="F1831" s="163"/>
      <c r="G1831" s="163"/>
      <c r="H1831" s="27"/>
      <c r="I1831" s="41" t="s">
        <v>2368</v>
      </c>
      <c r="J1831" s="27"/>
    </row>
    <row r="1832" spans="1:10" ht="20.100000000000001" customHeight="1" x14ac:dyDescent="0.2">
      <c r="A1832" s="163"/>
      <c r="B1832" s="163"/>
      <c r="C1832" s="163"/>
      <c r="D1832" s="27" t="s">
        <v>15</v>
      </c>
      <c r="E1832" s="163">
        <v>14</v>
      </c>
      <c r="F1832" s="163"/>
      <c r="G1832" s="163"/>
      <c r="H1832" s="163"/>
      <c r="I1832" s="98">
        <v>14</v>
      </c>
      <c r="J1832" s="27" t="s">
        <v>15</v>
      </c>
    </row>
    <row r="1833" spans="1:10" ht="51.95" customHeight="1" x14ac:dyDescent="0.2">
      <c r="A1833" s="32" t="s">
        <v>1245</v>
      </c>
      <c r="B1833" s="32" t="s">
        <v>1246</v>
      </c>
      <c r="C1833" s="32" t="s">
        <v>18</v>
      </c>
      <c r="D1833" s="32" t="s">
        <v>1247</v>
      </c>
      <c r="E1833" s="34" t="s">
        <v>25</v>
      </c>
      <c r="F1833" s="33">
        <v>8</v>
      </c>
      <c r="G1833" s="36">
        <v>22.67</v>
      </c>
      <c r="H1833" s="36">
        <v>29.2</v>
      </c>
      <c r="I1833" s="36">
        <v>233.6</v>
      </c>
      <c r="J1833" s="97">
        <v>1.937981883478217E-5</v>
      </c>
    </row>
    <row r="1834" spans="1:10" ht="20.100000000000001" customHeight="1" x14ac:dyDescent="0.2">
      <c r="A1834" s="27" t="s">
        <v>2366</v>
      </c>
      <c r="B1834" s="163"/>
      <c r="C1834" s="163"/>
      <c r="D1834" s="27" t="s">
        <v>5</v>
      </c>
      <c r="E1834" s="163" t="s">
        <v>2367</v>
      </c>
      <c r="F1834" s="163"/>
      <c r="G1834" s="163"/>
      <c r="H1834" s="27"/>
      <c r="I1834" s="41" t="s">
        <v>2368</v>
      </c>
      <c r="J1834" s="27"/>
    </row>
    <row r="1835" spans="1:10" ht="20.100000000000001" customHeight="1" x14ac:dyDescent="0.2">
      <c r="A1835" s="163"/>
      <c r="B1835" s="163"/>
      <c r="C1835" s="163"/>
      <c r="D1835" s="27" t="s">
        <v>15</v>
      </c>
      <c r="E1835" s="163">
        <v>6</v>
      </c>
      <c r="F1835" s="163"/>
      <c r="G1835" s="163"/>
      <c r="H1835" s="163"/>
      <c r="I1835" s="98">
        <v>6</v>
      </c>
      <c r="J1835" s="27" t="s">
        <v>15</v>
      </c>
    </row>
    <row r="1836" spans="1:10" ht="20.100000000000001" customHeight="1" x14ac:dyDescent="0.2">
      <c r="A1836" s="163"/>
      <c r="B1836" s="163"/>
      <c r="C1836" s="163"/>
      <c r="D1836" s="27" t="s">
        <v>15</v>
      </c>
      <c r="E1836" s="163">
        <v>2</v>
      </c>
      <c r="F1836" s="163"/>
      <c r="G1836" s="163"/>
      <c r="H1836" s="163"/>
      <c r="I1836" s="98">
        <v>2</v>
      </c>
      <c r="J1836" s="27" t="s">
        <v>15</v>
      </c>
    </row>
    <row r="1837" spans="1:10" ht="51.95" customHeight="1" x14ac:dyDescent="0.2">
      <c r="A1837" s="32" t="s">
        <v>1248</v>
      </c>
      <c r="B1837" s="32" t="s">
        <v>1249</v>
      </c>
      <c r="C1837" s="32" t="s">
        <v>18</v>
      </c>
      <c r="D1837" s="32" t="s">
        <v>1250</v>
      </c>
      <c r="E1837" s="34" t="s">
        <v>25</v>
      </c>
      <c r="F1837" s="33">
        <v>1</v>
      </c>
      <c r="G1837" s="36">
        <v>44.7</v>
      </c>
      <c r="H1837" s="36">
        <v>57.58</v>
      </c>
      <c r="I1837" s="36">
        <v>57.58</v>
      </c>
      <c r="J1837" s="97">
        <v>4.7769262350460502E-6</v>
      </c>
    </row>
    <row r="1838" spans="1:10" ht="20.100000000000001" customHeight="1" x14ac:dyDescent="0.2">
      <c r="A1838" s="27" t="s">
        <v>2366</v>
      </c>
      <c r="B1838" s="163"/>
      <c r="C1838" s="163"/>
      <c r="D1838" s="27" t="s">
        <v>5</v>
      </c>
      <c r="E1838" s="163" t="s">
        <v>2367</v>
      </c>
      <c r="F1838" s="163"/>
      <c r="G1838" s="163"/>
      <c r="H1838" s="27"/>
      <c r="I1838" s="41" t="s">
        <v>2368</v>
      </c>
      <c r="J1838" s="27"/>
    </row>
    <row r="1839" spans="1:10" ht="20.100000000000001" customHeight="1" x14ac:dyDescent="0.2">
      <c r="A1839" s="163"/>
      <c r="B1839" s="163"/>
      <c r="C1839" s="163"/>
      <c r="D1839" s="27" t="s">
        <v>15</v>
      </c>
      <c r="E1839" s="163">
        <v>1</v>
      </c>
      <c r="F1839" s="163"/>
      <c r="G1839" s="163"/>
      <c r="H1839" s="163"/>
      <c r="I1839" s="98">
        <v>1</v>
      </c>
      <c r="J1839" s="27" t="s">
        <v>15</v>
      </c>
    </row>
    <row r="1840" spans="1:10" ht="26.1" customHeight="1" x14ac:dyDescent="0.2">
      <c r="A1840" s="32" t="s">
        <v>1251</v>
      </c>
      <c r="B1840" s="32" t="s">
        <v>1252</v>
      </c>
      <c r="C1840" s="32" t="s">
        <v>18</v>
      </c>
      <c r="D1840" s="32" t="s">
        <v>1253</v>
      </c>
      <c r="E1840" s="34" t="s">
        <v>25</v>
      </c>
      <c r="F1840" s="33">
        <v>45</v>
      </c>
      <c r="G1840" s="36">
        <v>332.31</v>
      </c>
      <c r="H1840" s="36">
        <v>428.08</v>
      </c>
      <c r="I1840" s="36">
        <v>19263.599999999999</v>
      </c>
      <c r="J1840" s="97">
        <v>1.5981381768223879E-3</v>
      </c>
    </row>
    <row r="1841" spans="1:10" ht="20.100000000000001" customHeight="1" x14ac:dyDescent="0.2">
      <c r="A1841" s="27" t="s">
        <v>2366</v>
      </c>
      <c r="B1841" s="163"/>
      <c r="C1841" s="163"/>
      <c r="D1841" s="27" t="s">
        <v>5</v>
      </c>
      <c r="E1841" s="163" t="s">
        <v>2367</v>
      </c>
      <c r="F1841" s="163"/>
      <c r="G1841" s="163"/>
      <c r="H1841" s="27"/>
      <c r="I1841" s="41" t="s">
        <v>2368</v>
      </c>
      <c r="J1841" s="27"/>
    </row>
    <row r="1842" spans="1:10" ht="20.100000000000001" customHeight="1" x14ac:dyDescent="0.2">
      <c r="A1842" s="163"/>
      <c r="B1842" s="163"/>
      <c r="C1842" s="163"/>
      <c r="D1842" s="27" t="s">
        <v>3007</v>
      </c>
      <c r="E1842" s="163" t="s">
        <v>3013</v>
      </c>
      <c r="F1842" s="163"/>
      <c r="G1842" s="163"/>
      <c r="H1842" s="163"/>
      <c r="I1842" s="98">
        <v>45</v>
      </c>
      <c r="J1842" s="27" t="s">
        <v>15</v>
      </c>
    </row>
    <row r="1843" spans="1:10" ht="39" customHeight="1" x14ac:dyDescent="0.2">
      <c r="A1843" s="32" t="s">
        <v>1254</v>
      </c>
      <c r="B1843" s="32" t="s">
        <v>1255</v>
      </c>
      <c r="C1843" s="32" t="s">
        <v>18</v>
      </c>
      <c r="D1843" s="32" t="s">
        <v>1256</v>
      </c>
      <c r="E1843" s="34" t="s">
        <v>29</v>
      </c>
      <c r="F1843" s="33">
        <v>308.98</v>
      </c>
      <c r="G1843" s="36">
        <v>26.52</v>
      </c>
      <c r="H1843" s="36">
        <v>34.159999999999997</v>
      </c>
      <c r="I1843" s="36">
        <v>10554.75</v>
      </c>
      <c r="J1843" s="97">
        <v>8.7563845396582672E-4</v>
      </c>
    </row>
    <row r="1844" spans="1:10" ht="20.100000000000001" customHeight="1" x14ac:dyDescent="0.2">
      <c r="A1844" s="27" t="s">
        <v>2366</v>
      </c>
      <c r="B1844" s="163"/>
      <c r="C1844" s="163"/>
      <c r="D1844" s="27" t="s">
        <v>5</v>
      </c>
      <c r="E1844" s="163" t="s">
        <v>2367</v>
      </c>
      <c r="F1844" s="163"/>
      <c r="G1844" s="163"/>
      <c r="H1844" s="27"/>
      <c r="I1844" s="41" t="s">
        <v>2368</v>
      </c>
      <c r="J1844" s="27"/>
    </row>
    <row r="1845" spans="1:10" ht="20.100000000000001" customHeight="1" x14ac:dyDescent="0.2">
      <c r="A1845" s="163"/>
      <c r="B1845" s="163"/>
      <c r="C1845" s="163"/>
      <c r="D1845" s="27" t="s">
        <v>15</v>
      </c>
      <c r="E1845" s="163" t="s">
        <v>3014</v>
      </c>
      <c r="F1845" s="163"/>
      <c r="G1845" s="163"/>
      <c r="H1845" s="163"/>
      <c r="I1845" s="98">
        <v>50.48</v>
      </c>
      <c r="J1845" s="27" t="s">
        <v>15</v>
      </c>
    </row>
    <row r="1846" spans="1:10" ht="20.100000000000001" customHeight="1" x14ac:dyDescent="0.2">
      <c r="A1846" s="163"/>
      <c r="B1846" s="163"/>
      <c r="C1846" s="163"/>
      <c r="D1846" s="27" t="s">
        <v>15</v>
      </c>
      <c r="E1846" s="163" t="s">
        <v>3015</v>
      </c>
      <c r="F1846" s="163"/>
      <c r="G1846" s="163"/>
      <c r="H1846" s="163"/>
      <c r="I1846" s="98">
        <v>258.5</v>
      </c>
      <c r="J1846" s="27" t="s">
        <v>15</v>
      </c>
    </row>
    <row r="1847" spans="1:10" ht="24" customHeight="1" x14ac:dyDescent="0.2">
      <c r="A1847" s="32" t="s">
        <v>1257</v>
      </c>
      <c r="B1847" s="32" t="s">
        <v>563</v>
      </c>
      <c r="C1847" s="32" t="s">
        <v>23</v>
      </c>
      <c r="D1847" s="32" t="s">
        <v>564</v>
      </c>
      <c r="E1847" s="34" t="s">
        <v>25</v>
      </c>
      <c r="F1847" s="33">
        <v>55</v>
      </c>
      <c r="G1847" s="36">
        <v>643.46</v>
      </c>
      <c r="H1847" s="36">
        <v>828.9</v>
      </c>
      <c r="I1847" s="36">
        <v>45589.5</v>
      </c>
      <c r="J1847" s="97">
        <v>3.782175731028689E-3</v>
      </c>
    </row>
    <row r="1848" spans="1:10" ht="20.100000000000001" customHeight="1" x14ac:dyDescent="0.2">
      <c r="A1848" s="27" t="s">
        <v>2366</v>
      </c>
      <c r="B1848" s="163"/>
      <c r="C1848" s="163"/>
      <c r="D1848" s="27" t="s">
        <v>5</v>
      </c>
      <c r="E1848" s="163" t="s">
        <v>2367</v>
      </c>
      <c r="F1848" s="163"/>
      <c r="G1848" s="163"/>
      <c r="H1848" s="27"/>
      <c r="I1848" s="41" t="s">
        <v>2368</v>
      </c>
      <c r="J1848" s="27"/>
    </row>
    <row r="1849" spans="1:10" ht="20.100000000000001" customHeight="1" x14ac:dyDescent="0.2">
      <c r="A1849" s="163"/>
      <c r="B1849" s="163"/>
      <c r="C1849" s="163"/>
      <c r="D1849" s="27" t="s">
        <v>3007</v>
      </c>
      <c r="E1849" s="163" t="s">
        <v>3016</v>
      </c>
      <c r="F1849" s="163"/>
      <c r="G1849" s="163"/>
      <c r="H1849" s="163"/>
      <c r="I1849" s="98">
        <v>55</v>
      </c>
      <c r="J1849" s="27" t="s">
        <v>15</v>
      </c>
    </row>
    <row r="1850" spans="1:10" ht="26.1" customHeight="1" x14ac:dyDescent="0.2">
      <c r="A1850" s="32" t="s">
        <v>1258</v>
      </c>
      <c r="B1850" s="32" t="s">
        <v>1259</v>
      </c>
      <c r="C1850" s="32" t="s">
        <v>23</v>
      </c>
      <c r="D1850" s="32" t="s">
        <v>1260</v>
      </c>
      <c r="E1850" s="34" t="s">
        <v>25</v>
      </c>
      <c r="F1850" s="33">
        <v>254</v>
      </c>
      <c r="G1850" s="36">
        <v>6.6</v>
      </c>
      <c r="H1850" s="36">
        <v>8.5</v>
      </c>
      <c r="I1850" s="36">
        <v>2159</v>
      </c>
      <c r="J1850" s="97">
        <v>1.7911399342591911E-4</v>
      </c>
    </row>
    <row r="1851" spans="1:10" ht="20.100000000000001" customHeight="1" x14ac:dyDescent="0.2">
      <c r="A1851" s="27" t="s">
        <v>2366</v>
      </c>
      <c r="B1851" s="163"/>
      <c r="C1851" s="163"/>
      <c r="D1851" s="27" t="s">
        <v>5</v>
      </c>
      <c r="E1851" s="163" t="s">
        <v>2367</v>
      </c>
      <c r="F1851" s="163"/>
      <c r="G1851" s="163"/>
      <c r="H1851" s="27"/>
      <c r="I1851" s="41" t="s">
        <v>2368</v>
      </c>
      <c r="J1851" s="27"/>
    </row>
    <row r="1852" spans="1:10" ht="20.100000000000001" customHeight="1" x14ac:dyDescent="0.2">
      <c r="A1852" s="163"/>
      <c r="B1852" s="163"/>
      <c r="C1852" s="163"/>
      <c r="D1852" s="27" t="s">
        <v>3001</v>
      </c>
      <c r="E1852" s="163" t="s">
        <v>3017</v>
      </c>
      <c r="F1852" s="163"/>
      <c r="G1852" s="163"/>
      <c r="H1852" s="163"/>
      <c r="I1852" s="98">
        <v>254</v>
      </c>
      <c r="J1852" s="27" t="s">
        <v>15</v>
      </c>
    </row>
    <row r="1853" spans="1:10" ht="24" customHeight="1" x14ac:dyDescent="0.2">
      <c r="A1853" s="32" t="s">
        <v>1261</v>
      </c>
      <c r="B1853" s="32" t="s">
        <v>1262</v>
      </c>
      <c r="C1853" s="32" t="s">
        <v>23</v>
      </c>
      <c r="D1853" s="32" t="s">
        <v>1263</v>
      </c>
      <c r="E1853" s="34" t="s">
        <v>25</v>
      </c>
      <c r="F1853" s="33">
        <v>481</v>
      </c>
      <c r="G1853" s="36">
        <v>5.78</v>
      </c>
      <c r="H1853" s="36">
        <v>7.44</v>
      </c>
      <c r="I1853" s="36">
        <v>3578.64</v>
      </c>
      <c r="J1853" s="97">
        <v>2.9688953285490099E-4</v>
      </c>
    </row>
    <row r="1854" spans="1:10" ht="20.100000000000001" customHeight="1" x14ac:dyDescent="0.2">
      <c r="A1854" s="27" t="s">
        <v>2366</v>
      </c>
      <c r="B1854" s="163"/>
      <c r="C1854" s="163"/>
      <c r="D1854" s="27" t="s">
        <v>5</v>
      </c>
      <c r="E1854" s="163" t="s">
        <v>2367</v>
      </c>
      <c r="F1854" s="163"/>
      <c r="G1854" s="163"/>
      <c r="H1854" s="27"/>
      <c r="I1854" s="41" t="s">
        <v>2368</v>
      </c>
      <c r="J1854" s="27"/>
    </row>
    <row r="1855" spans="1:10" ht="20.100000000000001" customHeight="1" x14ac:dyDescent="0.2">
      <c r="A1855" s="163"/>
      <c r="B1855" s="163"/>
      <c r="C1855" s="163"/>
      <c r="D1855" s="27" t="s">
        <v>3001</v>
      </c>
      <c r="E1855" s="163">
        <v>481</v>
      </c>
      <c r="F1855" s="163"/>
      <c r="G1855" s="163"/>
      <c r="H1855" s="163"/>
      <c r="I1855" s="98">
        <v>481</v>
      </c>
      <c r="J1855" s="27" t="s">
        <v>15</v>
      </c>
    </row>
    <row r="1856" spans="1:10" ht="24" customHeight="1" x14ac:dyDescent="0.2">
      <c r="A1856" s="32" t="s">
        <v>1264</v>
      </c>
      <c r="B1856" s="32" t="s">
        <v>1265</v>
      </c>
      <c r="C1856" s="32" t="s">
        <v>23</v>
      </c>
      <c r="D1856" s="32" t="s">
        <v>1266</v>
      </c>
      <c r="E1856" s="34" t="s">
        <v>25</v>
      </c>
      <c r="F1856" s="33">
        <v>103</v>
      </c>
      <c r="G1856" s="36">
        <v>11.16</v>
      </c>
      <c r="H1856" s="36">
        <v>14.37</v>
      </c>
      <c r="I1856" s="36">
        <v>1480.11</v>
      </c>
      <c r="J1856" s="97">
        <v>1.2279222455286574E-4</v>
      </c>
    </row>
    <row r="1857" spans="1:10" ht="20.100000000000001" customHeight="1" x14ac:dyDescent="0.2">
      <c r="A1857" s="27" t="s">
        <v>2366</v>
      </c>
      <c r="B1857" s="163"/>
      <c r="C1857" s="163"/>
      <c r="D1857" s="27" t="s">
        <v>5</v>
      </c>
      <c r="E1857" s="163" t="s">
        <v>2367</v>
      </c>
      <c r="F1857" s="163"/>
      <c r="G1857" s="163"/>
      <c r="H1857" s="27"/>
      <c r="I1857" s="41" t="s">
        <v>2368</v>
      </c>
      <c r="J1857" s="27"/>
    </row>
    <row r="1858" spans="1:10" ht="20.100000000000001" customHeight="1" x14ac:dyDescent="0.2">
      <c r="A1858" s="163"/>
      <c r="B1858" s="163"/>
      <c r="C1858" s="163"/>
      <c r="D1858" s="27" t="s">
        <v>3001</v>
      </c>
      <c r="E1858" s="163" t="s">
        <v>3018</v>
      </c>
      <c r="F1858" s="163"/>
      <c r="G1858" s="163"/>
      <c r="H1858" s="163"/>
      <c r="I1858" s="98">
        <v>103</v>
      </c>
      <c r="J1858" s="27" t="s">
        <v>15</v>
      </c>
    </row>
    <row r="1859" spans="1:10" ht="39" customHeight="1" x14ac:dyDescent="0.2">
      <c r="A1859" s="32" t="s">
        <v>1267</v>
      </c>
      <c r="B1859" s="32" t="s">
        <v>1268</v>
      </c>
      <c r="C1859" s="32" t="s">
        <v>23</v>
      </c>
      <c r="D1859" s="32" t="s">
        <v>1269</v>
      </c>
      <c r="E1859" s="34" t="s">
        <v>25</v>
      </c>
      <c r="F1859" s="33">
        <v>5</v>
      </c>
      <c r="G1859" s="36">
        <v>34.24</v>
      </c>
      <c r="H1859" s="36">
        <v>44.1</v>
      </c>
      <c r="I1859" s="36">
        <v>220.5</v>
      </c>
      <c r="J1859" s="97">
        <v>1.8293022487454918E-5</v>
      </c>
    </row>
    <row r="1860" spans="1:10" ht="20.100000000000001" customHeight="1" x14ac:dyDescent="0.2">
      <c r="A1860" s="27" t="s">
        <v>2366</v>
      </c>
      <c r="B1860" s="163"/>
      <c r="C1860" s="163"/>
      <c r="D1860" s="27" t="s">
        <v>5</v>
      </c>
      <c r="E1860" s="163" t="s">
        <v>2367</v>
      </c>
      <c r="F1860" s="163"/>
      <c r="G1860" s="163"/>
      <c r="H1860" s="27"/>
      <c r="I1860" s="41" t="s">
        <v>2368</v>
      </c>
      <c r="J1860" s="27"/>
    </row>
    <row r="1861" spans="1:10" ht="20.100000000000001" customHeight="1" x14ac:dyDescent="0.2">
      <c r="A1861" s="163"/>
      <c r="B1861" s="163"/>
      <c r="C1861" s="163"/>
      <c r="D1861" s="27" t="s">
        <v>15</v>
      </c>
      <c r="E1861" s="163">
        <v>5</v>
      </c>
      <c r="F1861" s="163"/>
      <c r="G1861" s="163"/>
      <c r="H1861" s="163"/>
      <c r="I1861" s="98">
        <v>5</v>
      </c>
      <c r="J1861" s="27" t="s">
        <v>15</v>
      </c>
    </row>
    <row r="1862" spans="1:10" ht="51.95" customHeight="1" x14ac:dyDescent="0.2">
      <c r="A1862" s="32" t="s">
        <v>1270</v>
      </c>
      <c r="B1862" s="32" t="s">
        <v>1271</v>
      </c>
      <c r="C1862" s="32" t="s">
        <v>18</v>
      </c>
      <c r="D1862" s="32" t="s">
        <v>1272</v>
      </c>
      <c r="E1862" s="34" t="s">
        <v>25</v>
      </c>
      <c r="F1862" s="33">
        <v>68</v>
      </c>
      <c r="G1862" s="36">
        <v>43.29</v>
      </c>
      <c r="H1862" s="36">
        <v>55.76</v>
      </c>
      <c r="I1862" s="36">
        <v>3791.68</v>
      </c>
      <c r="J1862" s="97">
        <v>3.1456366215525198E-4</v>
      </c>
    </row>
    <row r="1863" spans="1:10" ht="20.100000000000001" customHeight="1" x14ac:dyDescent="0.2">
      <c r="A1863" s="27" t="s">
        <v>2366</v>
      </c>
      <c r="B1863" s="163"/>
      <c r="C1863" s="163"/>
      <c r="D1863" s="27" t="s">
        <v>5</v>
      </c>
      <c r="E1863" s="163" t="s">
        <v>2367</v>
      </c>
      <c r="F1863" s="163"/>
      <c r="G1863" s="163"/>
      <c r="H1863" s="27"/>
      <c r="I1863" s="41" t="s">
        <v>2368</v>
      </c>
      <c r="J1863" s="27"/>
    </row>
    <row r="1864" spans="1:10" ht="20.100000000000001" customHeight="1" x14ac:dyDescent="0.2">
      <c r="A1864" s="163"/>
      <c r="B1864" s="163"/>
      <c r="C1864" s="163"/>
      <c r="D1864" s="27" t="s">
        <v>3009</v>
      </c>
      <c r="E1864" s="163">
        <v>67</v>
      </c>
      <c r="F1864" s="163"/>
      <c r="G1864" s="163"/>
      <c r="H1864" s="163"/>
      <c r="I1864" s="98">
        <v>67</v>
      </c>
      <c r="J1864" s="27" t="s">
        <v>15</v>
      </c>
    </row>
    <row r="1865" spans="1:10" ht="20.100000000000001" customHeight="1" x14ac:dyDescent="0.2">
      <c r="A1865" s="163"/>
      <c r="B1865" s="163"/>
      <c r="C1865" s="163"/>
      <c r="D1865" s="27" t="s">
        <v>15</v>
      </c>
      <c r="E1865" s="163">
        <v>1</v>
      </c>
      <c r="F1865" s="163"/>
      <c r="G1865" s="163"/>
      <c r="H1865" s="163"/>
      <c r="I1865" s="98">
        <v>1</v>
      </c>
      <c r="J1865" s="27" t="s">
        <v>15</v>
      </c>
    </row>
    <row r="1866" spans="1:10" ht="39" customHeight="1" x14ac:dyDescent="0.2">
      <c r="A1866" s="32" t="s">
        <v>1273</v>
      </c>
      <c r="B1866" s="32" t="s">
        <v>503</v>
      </c>
      <c r="C1866" s="32" t="s">
        <v>18</v>
      </c>
      <c r="D1866" s="32" t="s">
        <v>504</v>
      </c>
      <c r="E1866" s="34" t="s">
        <v>25</v>
      </c>
      <c r="F1866" s="33">
        <v>15</v>
      </c>
      <c r="G1866" s="36">
        <v>64.430000000000007</v>
      </c>
      <c r="H1866" s="36">
        <v>82.99</v>
      </c>
      <c r="I1866" s="36">
        <v>1244.8499999999999</v>
      </c>
      <c r="J1866" s="97">
        <v>1.0327468953971997E-4</v>
      </c>
    </row>
    <row r="1867" spans="1:10" ht="20.100000000000001" customHeight="1" x14ac:dyDescent="0.2">
      <c r="A1867" s="27" t="s">
        <v>2366</v>
      </c>
      <c r="B1867" s="163"/>
      <c r="C1867" s="163"/>
      <c r="D1867" s="27" t="s">
        <v>5</v>
      </c>
      <c r="E1867" s="163" t="s">
        <v>2367</v>
      </c>
      <c r="F1867" s="163"/>
      <c r="G1867" s="163"/>
      <c r="H1867" s="27"/>
      <c r="I1867" s="41" t="s">
        <v>2368</v>
      </c>
      <c r="J1867" s="27"/>
    </row>
    <row r="1868" spans="1:10" ht="20.100000000000001" customHeight="1" x14ac:dyDescent="0.2">
      <c r="A1868" s="163"/>
      <c r="B1868" s="163"/>
      <c r="C1868" s="163"/>
      <c r="D1868" s="27" t="s">
        <v>15</v>
      </c>
      <c r="E1868" s="163">
        <v>15</v>
      </c>
      <c r="F1868" s="163"/>
      <c r="G1868" s="163"/>
      <c r="H1868" s="163"/>
      <c r="I1868" s="98">
        <v>15</v>
      </c>
      <c r="J1868" s="27" t="s">
        <v>15</v>
      </c>
    </row>
    <row r="1869" spans="1:10" ht="26.1" customHeight="1" x14ac:dyDescent="0.2">
      <c r="A1869" s="32" t="s">
        <v>1274</v>
      </c>
      <c r="B1869" s="32" t="s">
        <v>1275</v>
      </c>
      <c r="C1869" s="32" t="s">
        <v>23</v>
      </c>
      <c r="D1869" s="32" t="s">
        <v>1276</v>
      </c>
      <c r="E1869" s="34" t="s">
        <v>29</v>
      </c>
      <c r="F1869" s="33">
        <v>977</v>
      </c>
      <c r="G1869" s="36">
        <v>96.38</v>
      </c>
      <c r="H1869" s="36">
        <v>124.15</v>
      </c>
      <c r="I1869" s="36">
        <v>121294.55</v>
      </c>
      <c r="J1869" s="97">
        <v>1.0062784266465872E-2</v>
      </c>
    </row>
    <row r="1870" spans="1:10" ht="20.100000000000001" customHeight="1" x14ac:dyDescent="0.2">
      <c r="A1870" s="27" t="s">
        <v>2366</v>
      </c>
      <c r="B1870" s="163"/>
      <c r="C1870" s="163"/>
      <c r="D1870" s="27" t="s">
        <v>5</v>
      </c>
      <c r="E1870" s="163" t="s">
        <v>2367</v>
      </c>
      <c r="F1870" s="163"/>
      <c r="G1870" s="163"/>
      <c r="H1870" s="27"/>
      <c r="I1870" s="41" t="s">
        <v>2368</v>
      </c>
      <c r="J1870" s="27"/>
    </row>
    <row r="1871" spans="1:10" ht="20.100000000000001" customHeight="1" x14ac:dyDescent="0.2">
      <c r="A1871" s="163"/>
      <c r="B1871" s="163"/>
      <c r="C1871" s="163"/>
      <c r="D1871" s="27" t="s">
        <v>15</v>
      </c>
      <c r="E1871" s="163" t="s">
        <v>3019</v>
      </c>
      <c r="F1871" s="163"/>
      <c r="G1871" s="163"/>
      <c r="H1871" s="163"/>
      <c r="I1871" s="98">
        <v>977</v>
      </c>
      <c r="J1871" s="27" t="s">
        <v>15</v>
      </c>
    </row>
    <row r="1872" spans="1:10" ht="26.1" customHeight="1" x14ac:dyDescent="0.2">
      <c r="A1872" s="32" t="s">
        <v>1277</v>
      </c>
      <c r="B1872" s="32" t="s">
        <v>1278</v>
      </c>
      <c r="C1872" s="32" t="s">
        <v>23</v>
      </c>
      <c r="D1872" s="32" t="s">
        <v>1279</v>
      </c>
      <c r="E1872" s="34" t="s">
        <v>29</v>
      </c>
      <c r="F1872" s="33">
        <v>54</v>
      </c>
      <c r="G1872" s="36">
        <v>174.56</v>
      </c>
      <c r="H1872" s="36">
        <v>224.86</v>
      </c>
      <c r="I1872" s="36">
        <v>12142.44</v>
      </c>
      <c r="J1872" s="97">
        <v>1.0073556824152928E-3</v>
      </c>
    </row>
    <row r="1873" spans="1:10" ht="20.100000000000001" customHeight="1" x14ac:dyDescent="0.2">
      <c r="A1873" s="27" t="s">
        <v>2366</v>
      </c>
      <c r="B1873" s="163"/>
      <c r="C1873" s="163"/>
      <c r="D1873" s="27" t="s">
        <v>5</v>
      </c>
      <c r="E1873" s="163" t="s">
        <v>2367</v>
      </c>
      <c r="F1873" s="163"/>
      <c r="G1873" s="163"/>
      <c r="H1873" s="27"/>
      <c r="I1873" s="41" t="s">
        <v>2368</v>
      </c>
      <c r="J1873" s="27"/>
    </row>
    <row r="1874" spans="1:10" ht="20.100000000000001" customHeight="1" x14ac:dyDescent="0.2">
      <c r="A1874" s="163"/>
      <c r="B1874" s="163"/>
      <c r="C1874" s="163"/>
      <c r="D1874" s="27" t="s">
        <v>15</v>
      </c>
      <c r="E1874" s="163" t="s">
        <v>3020</v>
      </c>
      <c r="F1874" s="163"/>
      <c r="G1874" s="163"/>
      <c r="H1874" s="163"/>
      <c r="I1874" s="98">
        <v>54</v>
      </c>
      <c r="J1874" s="27" t="s">
        <v>15</v>
      </c>
    </row>
    <row r="1875" spans="1:10" ht="26.1" customHeight="1" x14ac:dyDescent="0.2">
      <c r="A1875" s="32" t="s">
        <v>1280</v>
      </c>
      <c r="B1875" s="32" t="s">
        <v>1281</v>
      </c>
      <c r="C1875" s="32" t="s">
        <v>23</v>
      </c>
      <c r="D1875" s="32" t="s">
        <v>1282</v>
      </c>
      <c r="E1875" s="34" t="s">
        <v>29</v>
      </c>
      <c r="F1875" s="33">
        <v>46</v>
      </c>
      <c r="G1875" s="36">
        <v>273.25</v>
      </c>
      <c r="H1875" s="36">
        <v>352</v>
      </c>
      <c r="I1875" s="36">
        <v>16192</v>
      </c>
      <c r="J1875" s="97">
        <v>1.3433134699177779E-3</v>
      </c>
    </row>
    <row r="1876" spans="1:10" ht="20.100000000000001" customHeight="1" x14ac:dyDescent="0.2">
      <c r="A1876" s="27" t="s">
        <v>2366</v>
      </c>
      <c r="B1876" s="163"/>
      <c r="C1876" s="163"/>
      <c r="D1876" s="27" t="s">
        <v>5</v>
      </c>
      <c r="E1876" s="163" t="s">
        <v>2367</v>
      </c>
      <c r="F1876" s="163"/>
      <c r="G1876" s="163"/>
      <c r="H1876" s="27"/>
      <c r="I1876" s="41" t="s">
        <v>2368</v>
      </c>
      <c r="J1876" s="27"/>
    </row>
    <row r="1877" spans="1:10" ht="20.100000000000001" customHeight="1" x14ac:dyDescent="0.2">
      <c r="A1877" s="163"/>
      <c r="B1877" s="163"/>
      <c r="C1877" s="163"/>
      <c r="D1877" s="27" t="s">
        <v>15</v>
      </c>
      <c r="E1877" s="163" t="s">
        <v>3021</v>
      </c>
      <c r="F1877" s="163"/>
      <c r="G1877" s="163"/>
      <c r="H1877" s="163"/>
      <c r="I1877" s="98">
        <v>46</v>
      </c>
      <c r="J1877" s="27" t="s">
        <v>15</v>
      </c>
    </row>
    <row r="1878" spans="1:10" ht="26.1" customHeight="1" x14ac:dyDescent="0.2">
      <c r="A1878" s="32" t="s">
        <v>1283</v>
      </c>
      <c r="B1878" s="32" t="s">
        <v>1284</v>
      </c>
      <c r="C1878" s="32" t="s">
        <v>23</v>
      </c>
      <c r="D1878" s="32" t="s">
        <v>1285</v>
      </c>
      <c r="E1878" s="34" t="s">
        <v>61</v>
      </c>
      <c r="F1878" s="33">
        <v>42</v>
      </c>
      <c r="G1878" s="36">
        <v>17.920000000000002</v>
      </c>
      <c r="H1878" s="36">
        <v>23.08</v>
      </c>
      <c r="I1878" s="36">
        <v>969.36</v>
      </c>
      <c r="J1878" s="97">
        <v>8.041961124008752E-5</v>
      </c>
    </row>
    <row r="1879" spans="1:10" ht="20.100000000000001" customHeight="1" x14ac:dyDescent="0.2">
      <c r="A1879" s="27" t="s">
        <v>2366</v>
      </c>
      <c r="B1879" s="163"/>
      <c r="C1879" s="163"/>
      <c r="D1879" s="27" t="s">
        <v>5</v>
      </c>
      <c r="E1879" s="163" t="s">
        <v>2367</v>
      </c>
      <c r="F1879" s="163"/>
      <c r="G1879" s="163"/>
      <c r="H1879" s="27"/>
      <c r="I1879" s="41" t="s">
        <v>2368</v>
      </c>
      <c r="J1879" s="27"/>
    </row>
    <row r="1880" spans="1:10" ht="20.100000000000001" customHeight="1" x14ac:dyDescent="0.2">
      <c r="A1880" s="163"/>
      <c r="B1880" s="163"/>
      <c r="C1880" s="163"/>
      <c r="D1880" s="27" t="s">
        <v>15</v>
      </c>
      <c r="E1880" s="163">
        <v>42</v>
      </c>
      <c r="F1880" s="163"/>
      <c r="G1880" s="163"/>
      <c r="H1880" s="163"/>
      <c r="I1880" s="98">
        <v>42</v>
      </c>
      <c r="J1880" s="27" t="s">
        <v>15</v>
      </c>
    </row>
    <row r="1881" spans="1:10" ht="51.95" customHeight="1" x14ac:dyDescent="0.2">
      <c r="A1881" s="32" t="s">
        <v>1286</v>
      </c>
      <c r="B1881" s="32" t="s">
        <v>1287</v>
      </c>
      <c r="C1881" s="32" t="s">
        <v>18</v>
      </c>
      <c r="D1881" s="32" t="s">
        <v>1288</v>
      </c>
      <c r="E1881" s="34" t="s">
        <v>25</v>
      </c>
      <c r="F1881" s="33">
        <v>18</v>
      </c>
      <c r="G1881" s="36">
        <v>7.11</v>
      </c>
      <c r="H1881" s="36">
        <v>9.15</v>
      </c>
      <c r="I1881" s="36">
        <v>164.7</v>
      </c>
      <c r="J1881" s="97">
        <v>1.3663767817160204E-5</v>
      </c>
    </row>
    <row r="1882" spans="1:10" ht="20.100000000000001" customHeight="1" x14ac:dyDescent="0.2">
      <c r="A1882" s="27" t="s">
        <v>2366</v>
      </c>
      <c r="B1882" s="163"/>
      <c r="C1882" s="163"/>
      <c r="D1882" s="27" t="s">
        <v>5</v>
      </c>
      <c r="E1882" s="163" t="s">
        <v>2367</v>
      </c>
      <c r="F1882" s="163"/>
      <c r="G1882" s="163"/>
      <c r="H1882" s="27"/>
      <c r="I1882" s="41" t="s">
        <v>2368</v>
      </c>
      <c r="J1882" s="27"/>
    </row>
    <row r="1883" spans="1:10" ht="20.100000000000001" customHeight="1" x14ac:dyDescent="0.2">
      <c r="A1883" s="163"/>
      <c r="B1883" s="163"/>
      <c r="C1883" s="163"/>
      <c r="D1883" s="27" t="s">
        <v>15</v>
      </c>
      <c r="E1883" s="163">
        <v>18</v>
      </c>
      <c r="F1883" s="163"/>
      <c r="G1883" s="163"/>
      <c r="H1883" s="163"/>
      <c r="I1883" s="98">
        <v>18</v>
      </c>
      <c r="J1883" s="27" t="s">
        <v>15</v>
      </c>
    </row>
    <row r="1884" spans="1:10" ht="51.95" customHeight="1" x14ac:dyDescent="0.2">
      <c r="A1884" s="32" t="s">
        <v>1289</v>
      </c>
      <c r="B1884" s="32" t="s">
        <v>518</v>
      </c>
      <c r="C1884" s="32" t="s">
        <v>18</v>
      </c>
      <c r="D1884" s="32" t="s">
        <v>519</v>
      </c>
      <c r="E1884" s="34" t="s">
        <v>25</v>
      </c>
      <c r="F1884" s="33">
        <v>216</v>
      </c>
      <c r="G1884" s="36">
        <v>16.37</v>
      </c>
      <c r="H1884" s="36">
        <v>21.08</v>
      </c>
      <c r="I1884" s="36">
        <v>4553.28</v>
      </c>
      <c r="J1884" s="97">
        <v>3.7774718109604864E-4</v>
      </c>
    </row>
    <row r="1885" spans="1:10" ht="20.100000000000001" customHeight="1" x14ac:dyDescent="0.2">
      <c r="A1885" s="27" t="s">
        <v>2366</v>
      </c>
      <c r="B1885" s="163"/>
      <c r="C1885" s="163"/>
      <c r="D1885" s="27" t="s">
        <v>5</v>
      </c>
      <c r="E1885" s="163" t="s">
        <v>2367</v>
      </c>
      <c r="F1885" s="163"/>
      <c r="G1885" s="163"/>
      <c r="H1885" s="27"/>
      <c r="I1885" s="41" t="s">
        <v>2368</v>
      </c>
      <c r="J1885" s="27"/>
    </row>
    <row r="1886" spans="1:10" ht="20.100000000000001" customHeight="1" x14ac:dyDescent="0.2">
      <c r="A1886" s="163"/>
      <c r="B1886" s="163"/>
      <c r="C1886" s="163"/>
      <c r="D1886" s="27" t="s">
        <v>15</v>
      </c>
      <c r="E1886" s="163" t="s">
        <v>3022</v>
      </c>
      <c r="F1886" s="163"/>
      <c r="G1886" s="163"/>
      <c r="H1886" s="163"/>
      <c r="I1886" s="98">
        <v>216</v>
      </c>
      <c r="J1886" s="27" t="s">
        <v>15</v>
      </c>
    </row>
    <row r="1887" spans="1:10" ht="51.95" customHeight="1" x14ac:dyDescent="0.2">
      <c r="A1887" s="32" t="s">
        <v>1290</v>
      </c>
      <c r="B1887" s="32" t="s">
        <v>521</v>
      </c>
      <c r="C1887" s="32" t="s">
        <v>18</v>
      </c>
      <c r="D1887" s="32" t="s">
        <v>522</v>
      </c>
      <c r="E1887" s="34" t="s">
        <v>25</v>
      </c>
      <c r="F1887" s="33">
        <v>21</v>
      </c>
      <c r="G1887" s="36">
        <v>8.81</v>
      </c>
      <c r="H1887" s="36">
        <v>11.34</v>
      </c>
      <c r="I1887" s="36">
        <v>238.14</v>
      </c>
      <c r="J1887" s="97">
        <v>1.9756464286451311E-5</v>
      </c>
    </row>
    <row r="1888" spans="1:10" ht="20.100000000000001" customHeight="1" x14ac:dyDescent="0.2">
      <c r="A1888" s="27" t="s">
        <v>2366</v>
      </c>
      <c r="B1888" s="163"/>
      <c r="C1888" s="163"/>
      <c r="D1888" s="27" t="s">
        <v>5</v>
      </c>
      <c r="E1888" s="163" t="s">
        <v>2367</v>
      </c>
      <c r="F1888" s="163"/>
      <c r="G1888" s="163"/>
      <c r="H1888" s="27"/>
      <c r="I1888" s="41" t="s">
        <v>2368</v>
      </c>
      <c r="J1888" s="27"/>
    </row>
    <row r="1889" spans="1:10" ht="20.100000000000001" customHeight="1" x14ac:dyDescent="0.2">
      <c r="A1889" s="163"/>
      <c r="B1889" s="163"/>
      <c r="C1889" s="163"/>
      <c r="D1889" s="27" t="s">
        <v>15</v>
      </c>
      <c r="E1889" s="163">
        <v>16</v>
      </c>
      <c r="F1889" s="163"/>
      <c r="G1889" s="163"/>
      <c r="H1889" s="163"/>
      <c r="I1889" s="98">
        <v>16</v>
      </c>
      <c r="J1889" s="27" t="s">
        <v>15</v>
      </c>
    </row>
    <row r="1890" spans="1:10" ht="20.100000000000001" customHeight="1" x14ac:dyDescent="0.2">
      <c r="A1890" s="163"/>
      <c r="B1890" s="163"/>
      <c r="C1890" s="163"/>
      <c r="D1890" s="27" t="s">
        <v>15</v>
      </c>
      <c r="E1890" s="163">
        <v>5</v>
      </c>
      <c r="F1890" s="163"/>
      <c r="G1890" s="163"/>
      <c r="H1890" s="163"/>
      <c r="I1890" s="98">
        <v>5</v>
      </c>
      <c r="J1890" s="27" t="s">
        <v>15</v>
      </c>
    </row>
    <row r="1891" spans="1:10" ht="51.95" customHeight="1" x14ac:dyDescent="0.2">
      <c r="A1891" s="32" t="s">
        <v>1291</v>
      </c>
      <c r="B1891" s="32" t="s">
        <v>524</v>
      </c>
      <c r="C1891" s="32" t="s">
        <v>18</v>
      </c>
      <c r="D1891" s="32" t="s">
        <v>525</v>
      </c>
      <c r="E1891" s="34" t="s">
        <v>25</v>
      </c>
      <c r="F1891" s="33">
        <v>96</v>
      </c>
      <c r="G1891" s="36">
        <v>14.43</v>
      </c>
      <c r="H1891" s="36">
        <v>18.579999999999998</v>
      </c>
      <c r="I1891" s="36">
        <v>1783.68</v>
      </c>
      <c r="J1891" s="97">
        <v>1.4797686326722715E-4</v>
      </c>
    </row>
    <row r="1892" spans="1:10" ht="20.100000000000001" customHeight="1" x14ac:dyDescent="0.2">
      <c r="A1892" s="27" t="s">
        <v>2366</v>
      </c>
      <c r="B1892" s="163"/>
      <c r="C1892" s="163"/>
      <c r="D1892" s="27" t="s">
        <v>5</v>
      </c>
      <c r="E1892" s="163" t="s">
        <v>2367</v>
      </c>
      <c r="F1892" s="163"/>
      <c r="G1892" s="163"/>
      <c r="H1892" s="27"/>
      <c r="I1892" s="41" t="s">
        <v>2368</v>
      </c>
      <c r="J1892" s="27"/>
    </row>
    <row r="1893" spans="1:10" ht="20.100000000000001" customHeight="1" x14ac:dyDescent="0.2">
      <c r="A1893" s="163"/>
      <c r="B1893" s="163"/>
      <c r="C1893" s="163"/>
      <c r="D1893" s="27" t="s">
        <v>15</v>
      </c>
      <c r="E1893" s="163" t="s">
        <v>3023</v>
      </c>
      <c r="F1893" s="163"/>
      <c r="G1893" s="163"/>
      <c r="H1893" s="163"/>
      <c r="I1893" s="98">
        <v>96</v>
      </c>
      <c r="J1893" s="27" t="s">
        <v>15</v>
      </c>
    </row>
    <row r="1894" spans="1:10" ht="39" customHeight="1" x14ac:dyDescent="0.2">
      <c r="A1894" s="32" t="s">
        <v>1292</v>
      </c>
      <c r="B1894" s="32" t="s">
        <v>1293</v>
      </c>
      <c r="C1894" s="32" t="s">
        <v>18</v>
      </c>
      <c r="D1894" s="32" t="s">
        <v>1294</v>
      </c>
      <c r="E1894" s="34" t="s">
        <v>25</v>
      </c>
      <c r="F1894" s="33">
        <v>1</v>
      </c>
      <c r="G1894" s="36">
        <v>48.28</v>
      </c>
      <c r="H1894" s="36">
        <v>62.19</v>
      </c>
      <c r="I1894" s="36">
        <v>62.19</v>
      </c>
      <c r="J1894" s="97">
        <v>5.1593789954413662E-6</v>
      </c>
    </row>
    <row r="1895" spans="1:10" ht="20.100000000000001" customHeight="1" x14ac:dyDescent="0.2">
      <c r="A1895" s="27" t="s">
        <v>2366</v>
      </c>
      <c r="B1895" s="163"/>
      <c r="C1895" s="163"/>
      <c r="D1895" s="27" t="s">
        <v>5</v>
      </c>
      <c r="E1895" s="163" t="s">
        <v>2367</v>
      </c>
      <c r="F1895" s="163"/>
      <c r="G1895" s="163"/>
      <c r="H1895" s="27"/>
      <c r="I1895" s="41" t="s">
        <v>2368</v>
      </c>
      <c r="J1895" s="27"/>
    </row>
    <row r="1896" spans="1:10" ht="20.100000000000001" customHeight="1" x14ac:dyDescent="0.2">
      <c r="A1896" s="163"/>
      <c r="B1896" s="163"/>
      <c r="C1896" s="163"/>
      <c r="D1896" s="27" t="s">
        <v>15</v>
      </c>
      <c r="E1896" s="163">
        <v>1</v>
      </c>
      <c r="F1896" s="163"/>
      <c r="G1896" s="163"/>
      <c r="H1896" s="163"/>
      <c r="I1896" s="98">
        <v>1</v>
      </c>
      <c r="J1896" s="27" t="s">
        <v>15</v>
      </c>
    </row>
    <row r="1897" spans="1:10" ht="39" customHeight="1" x14ac:dyDescent="0.2">
      <c r="A1897" s="32" t="s">
        <v>1295</v>
      </c>
      <c r="B1897" s="32" t="s">
        <v>1296</v>
      </c>
      <c r="C1897" s="32" t="s">
        <v>18</v>
      </c>
      <c r="D1897" s="32" t="s">
        <v>1297</v>
      </c>
      <c r="E1897" s="34" t="s">
        <v>25</v>
      </c>
      <c r="F1897" s="33">
        <v>57</v>
      </c>
      <c r="G1897" s="36">
        <v>19.11</v>
      </c>
      <c r="H1897" s="36">
        <v>24.61</v>
      </c>
      <c r="I1897" s="36">
        <v>1402.77</v>
      </c>
      <c r="J1897" s="97">
        <v>1.163759780259734E-4</v>
      </c>
    </row>
    <row r="1898" spans="1:10" ht="20.100000000000001" customHeight="1" x14ac:dyDescent="0.2">
      <c r="A1898" s="27" t="s">
        <v>2366</v>
      </c>
      <c r="B1898" s="163"/>
      <c r="C1898" s="163"/>
      <c r="D1898" s="27" t="s">
        <v>5</v>
      </c>
      <c r="E1898" s="163" t="s">
        <v>2367</v>
      </c>
      <c r="F1898" s="163"/>
      <c r="G1898" s="163"/>
      <c r="H1898" s="27"/>
      <c r="I1898" s="41" t="s">
        <v>2368</v>
      </c>
      <c r="J1898" s="27"/>
    </row>
    <row r="1899" spans="1:10" ht="20.100000000000001" customHeight="1" x14ac:dyDescent="0.2">
      <c r="A1899" s="163"/>
      <c r="B1899" s="163"/>
      <c r="C1899" s="163"/>
      <c r="D1899" s="27" t="s">
        <v>15</v>
      </c>
      <c r="E1899" s="163">
        <v>57</v>
      </c>
      <c r="F1899" s="163"/>
      <c r="G1899" s="163"/>
      <c r="H1899" s="163"/>
      <c r="I1899" s="98">
        <v>57</v>
      </c>
      <c r="J1899" s="27" t="s">
        <v>15</v>
      </c>
    </row>
    <row r="1900" spans="1:10" ht="39" customHeight="1" x14ac:dyDescent="0.2">
      <c r="A1900" s="32" t="s">
        <v>1298</v>
      </c>
      <c r="B1900" s="32" t="s">
        <v>483</v>
      </c>
      <c r="C1900" s="32" t="s">
        <v>18</v>
      </c>
      <c r="D1900" s="32" t="s">
        <v>484</v>
      </c>
      <c r="E1900" s="34" t="s">
        <v>29</v>
      </c>
      <c r="F1900" s="33">
        <v>516.87</v>
      </c>
      <c r="G1900" s="36">
        <v>26.95</v>
      </c>
      <c r="H1900" s="36">
        <v>34.71</v>
      </c>
      <c r="I1900" s="36">
        <v>17940.55</v>
      </c>
      <c r="J1900" s="97">
        <v>1.4883758938199969E-3</v>
      </c>
    </row>
    <row r="1901" spans="1:10" ht="20.100000000000001" customHeight="1" x14ac:dyDescent="0.2">
      <c r="A1901" s="27" t="s">
        <v>2366</v>
      </c>
      <c r="B1901" s="163"/>
      <c r="C1901" s="163"/>
      <c r="D1901" s="27" t="s">
        <v>5</v>
      </c>
      <c r="E1901" s="163" t="s">
        <v>2367</v>
      </c>
      <c r="F1901" s="163"/>
      <c r="G1901" s="163"/>
      <c r="H1901" s="27"/>
      <c r="I1901" s="41" t="s">
        <v>2368</v>
      </c>
      <c r="J1901" s="27"/>
    </row>
    <row r="1902" spans="1:10" ht="20.100000000000001" customHeight="1" x14ac:dyDescent="0.2">
      <c r="A1902" s="163"/>
      <c r="B1902" s="163"/>
      <c r="C1902" s="163"/>
      <c r="D1902" s="27" t="s">
        <v>15</v>
      </c>
      <c r="E1902" s="163" t="s">
        <v>3024</v>
      </c>
      <c r="F1902" s="163"/>
      <c r="G1902" s="163"/>
      <c r="H1902" s="163"/>
      <c r="I1902" s="98">
        <v>516.87</v>
      </c>
      <c r="J1902" s="27" t="s">
        <v>15</v>
      </c>
    </row>
    <row r="1903" spans="1:10" ht="39" customHeight="1" x14ac:dyDescent="0.2">
      <c r="A1903" s="32" t="s">
        <v>1299</v>
      </c>
      <c r="B1903" s="32" t="s">
        <v>486</v>
      </c>
      <c r="C1903" s="32" t="s">
        <v>18</v>
      </c>
      <c r="D1903" s="32" t="s">
        <v>487</v>
      </c>
      <c r="E1903" s="34" t="s">
        <v>29</v>
      </c>
      <c r="F1903" s="33">
        <v>24.49</v>
      </c>
      <c r="G1903" s="36">
        <v>55.14</v>
      </c>
      <c r="H1903" s="36">
        <v>71.03</v>
      </c>
      <c r="I1903" s="36">
        <v>1739.52</v>
      </c>
      <c r="J1903" s="97">
        <v>1.443132810765423E-4</v>
      </c>
    </row>
    <row r="1904" spans="1:10" ht="20.100000000000001" customHeight="1" x14ac:dyDescent="0.2">
      <c r="A1904" s="27" t="s">
        <v>2366</v>
      </c>
      <c r="B1904" s="163"/>
      <c r="C1904" s="163"/>
      <c r="D1904" s="27" t="s">
        <v>5</v>
      </c>
      <c r="E1904" s="163" t="s">
        <v>2367</v>
      </c>
      <c r="F1904" s="163"/>
      <c r="G1904" s="163"/>
      <c r="H1904" s="27"/>
      <c r="I1904" s="41" t="s">
        <v>2368</v>
      </c>
      <c r="J1904" s="27"/>
    </row>
    <row r="1905" spans="1:10" ht="20.100000000000001" customHeight="1" x14ac:dyDescent="0.2">
      <c r="A1905" s="163"/>
      <c r="B1905" s="163"/>
      <c r="C1905" s="163"/>
      <c r="D1905" s="27" t="s">
        <v>15</v>
      </c>
      <c r="E1905" s="163" t="s">
        <v>3025</v>
      </c>
      <c r="F1905" s="163"/>
      <c r="G1905" s="163"/>
      <c r="H1905" s="163"/>
      <c r="I1905" s="98">
        <v>24.49</v>
      </c>
      <c r="J1905" s="27" t="s">
        <v>15</v>
      </c>
    </row>
    <row r="1906" spans="1:10" ht="39" customHeight="1" x14ac:dyDescent="0.2">
      <c r="A1906" s="32" t="s">
        <v>1300</v>
      </c>
      <c r="B1906" s="32" t="s">
        <v>1301</v>
      </c>
      <c r="C1906" s="32" t="s">
        <v>18</v>
      </c>
      <c r="D1906" s="32" t="s">
        <v>1302</v>
      </c>
      <c r="E1906" s="34" t="s">
        <v>25</v>
      </c>
      <c r="F1906" s="33">
        <v>15</v>
      </c>
      <c r="G1906" s="36">
        <v>39.4</v>
      </c>
      <c r="H1906" s="36">
        <v>50.75</v>
      </c>
      <c r="I1906" s="36">
        <v>761.25</v>
      </c>
      <c r="J1906" s="97">
        <v>6.3154482397165791E-5</v>
      </c>
    </row>
    <row r="1907" spans="1:10" ht="20.100000000000001" customHeight="1" x14ac:dyDescent="0.2">
      <c r="A1907" s="27" t="s">
        <v>2366</v>
      </c>
      <c r="B1907" s="163"/>
      <c r="C1907" s="163"/>
      <c r="D1907" s="27" t="s">
        <v>5</v>
      </c>
      <c r="E1907" s="163" t="s">
        <v>2367</v>
      </c>
      <c r="F1907" s="163"/>
      <c r="G1907" s="163"/>
      <c r="H1907" s="27"/>
      <c r="I1907" s="41" t="s">
        <v>2368</v>
      </c>
      <c r="J1907" s="27"/>
    </row>
    <row r="1908" spans="1:10" ht="20.100000000000001" customHeight="1" x14ac:dyDescent="0.2">
      <c r="A1908" s="163"/>
      <c r="B1908" s="163"/>
      <c r="C1908" s="163"/>
      <c r="D1908" s="27" t="s">
        <v>15</v>
      </c>
      <c r="E1908" s="163">
        <v>15</v>
      </c>
      <c r="F1908" s="163"/>
      <c r="G1908" s="163"/>
      <c r="H1908" s="163"/>
      <c r="I1908" s="98">
        <v>15</v>
      </c>
      <c r="J1908" s="27" t="s">
        <v>15</v>
      </c>
    </row>
    <row r="1909" spans="1:10" ht="39" customHeight="1" x14ac:dyDescent="0.2">
      <c r="A1909" s="32" t="s">
        <v>1303</v>
      </c>
      <c r="B1909" s="32" t="s">
        <v>1304</v>
      </c>
      <c r="C1909" s="32" t="s">
        <v>18</v>
      </c>
      <c r="D1909" s="32" t="s">
        <v>1305</v>
      </c>
      <c r="E1909" s="34" t="s">
        <v>25</v>
      </c>
      <c r="F1909" s="33">
        <v>6</v>
      </c>
      <c r="G1909" s="36">
        <v>45.09</v>
      </c>
      <c r="H1909" s="36">
        <v>58.08</v>
      </c>
      <c r="I1909" s="36">
        <v>348.48</v>
      </c>
      <c r="J1909" s="97">
        <v>2.8910442069969565E-5</v>
      </c>
    </row>
    <row r="1910" spans="1:10" ht="20.100000000000001" customHeight="1" x14ac:dyDescent="0.2">
      <c r="A1910" s="27" t="s">
        <v>2366</v>
      </c>
      <c r="B1910" s="163"/>
      <c r="C1910" s="163"/>
      <c r="D1910" s="27" t="s">
        <v>5</v>
      </c>
      <c r="E1910" s="163" t="s">
        <v>2367</v>
      </c>
      <c r="F1910" s="163"/>
      <c r="G1910" s="163"/>
      <c r="H1910" s="27"/>
      <c r="I1910" s="41" t="s">
        <v>2368</v>
      </c>
      <c r="J1910" s="27"/>
    </row>
    <row r="1911" spans="1:10" ht="20.100000000000001" customHeight="1" x14ac:dyDescent="0.2">
      <c r="A1911" s="163"/>
      <c r="B1911" s="163"/>
      <c r="C1911" s="163"/>
      <c r="D1911" s="27" t="s">
        <v>15</v>
      </c>
      <c r="E1911" s="163">
        <v>6</v>
      </c>
      <c r="F1911" s="163"/>
      <c r="G1911" s="163"/>
      <c r="H1911" s="163"/>
      <c r="I1911" s="98">
        <v>6</v>
      </c>
      <c r="J1911" s="27" t="s">
        <v>15</v>
      </c>
    </row>
    <row r="1912" spans="1:10" ht="39" customHeight="1" x14ac:dyDescent="0.2">
      <c r="A1912" s="32" t="s">
        <v>1306</v>
      </c>
      <c r="B1912" s="32" t="s">
        <v>1307</v>
      </c>
      <c r="C1912" s="32" t="s">
        <v>18</v>
      </c>
      <c r="D1912" s="32" t="s">
        <v>1308</v>
      </c>
      <c r="E1912" s="34" t="s">
        <v>25</v>
      </c>
      <c r="F1912" s="33">
        <v>53</v>
      </c>
      <c r="G1912" s="36">
        <v>17.54</v>
      </c>
      <c r="H1912" s="36">
        <v>22.59</v>
      </c>
      <c r="I1912" s="36">
        <v>1197.27</v>
      </c>
      <c r="J1912" s="97">
        <v>9.9327378836984806E-5</v>
      </c>
    </row>
    <row r="1913" spans="1:10" ht="20.100000000000001" customHeight="1" x14ac:dyDescent="0.2">
      <c r="A1913" s="27" t="s">
        <v>2366</v>
      </c>
      <c r="B1913" s="163"/>
      <c r="C1913" s="163"/>
      <c r="D1913" s="27" t="s">
        <v>5</v>
      </c>
      <c r="E1913" s="163" t="s">
        <v>2367</v>
      </c>
      <c r="F1913" s="163"/>
      <c r="G1913" s="163"/>
      <c r="H1913" s="27"/>
      <c r="I1913" s="41" t="s">
        <v>2368</v>
      </c>
      <c r="J1913" s="27"/>
    </row>
    <row r="1914" spans="1:10" ht="20.100000000000001" customHeight="1" x14ac:dyDescent="0.2">
      <c r="A1914" s="163"/>
      <c r="B1914" s="163"/>
      <c r="C1914" s="163"/>
      <c r="D1914" s="27" t="s">
        <v>15</v>
      </c>
      <c r="E1914" s="163">
        <v>47</v>
      </c>
      <c r="F1914" s="163"/>
      <c r="G1914" s="163"/>
      <c r="H1914" s="163"/>
      <c r="I1914" s="98">
        <v>47</v>
      </c>
      <c r="J1914" s="27" t="s">
        <v>15</v>
      </c>
    </row>
    <row r="1915" spans="1:10" ht="20.100000000000001" customHeight="1" x14ac:dyDescent="0.2">
      <c r="A1915" s="163"/>
      <c r="B1915" s="163"/>
      <c r="C1915" s="163"/>
      <c r="D1915" s="27" t="s">
        <v>15</v>
      </c>
      <c r="E1915" s="163">
        <v>6</v>
      </c>
      <c r="F1915" s="163"/>
      <c r="G1915" s="163"/>
      <c r="H1915" s="163"/>
      <c r="I1915" s="98">
        <v>6</v>
      </c>
      <c r="J1915" s="27" t="s">
        <v>15</v>
      </c>
    </row>
    <row r="1916" spans="1:10" ht="26.1" customHeight="1" x14ac:dyDescent="0.2">
      <c r="A1916" s="32" t="s">
        <v>1309</v>
      </c>
      <c r="B1916" s="32" t="s">
        <v>1310</v>
      </c>
      <c r="C1916" s="32" t="s">
        <v>23</v>
      </c>
      <c r="D1916" s="32" t="s">
        <v>1311</v>
      </c>
      <c r="E1916" s="34" t="s">
        <v>61</v>
      </c>
      <c r="F1916" s="33">
        <v>67</v>
      </c>
      <c r="G1916" s="36">
        <v>25.35</v>
      </c>
      <c r="H1916" s="36">
        <v>32.65</v>
      </c>
      <c r="I1916" s="36">
        <v>2187.5500000000002</v>
      </c>
      <c r="J1916" s="97">
        <v>1.8148254577066668E-4</v>
      </c>
    </row>
    <row r="1917" spans="1:10" ht="20.100000000000001" customHeight="1" x14ac:dyDescent="0.2">
      <c r="A1917" s="27" t="s">
        <v>2366</v>
      </c>
      <c r="B1917" s="163"/>
      <c r="C1917" s="163"/>
      <c r="D1917" s="27" t="s">
        <v>5</v>
      </c>
      <c r="E1917" s="163" t="s">
        <v>2367</v>
      </c>
      <c r="F1917" s="163"/>
      <c r="G1917" s="163"/>
      <c r="H1917" s="27"/>
      <c r="I1917" s="41" t="s">
        <v>2368</v>
      </c>
      <c r="J1917" s="27"/>
    </row>
    <row r="1918" spans="1:10" ht="20.100000000000001" customHeight="1" x14ac:dyDescent="0.2">
      <c r="A1918" s="163"/>
      <c r="B1918" s="163"/>
      <c r="C1918" s="163"/>
      <c r="D1918" s="27" t="s">
        <v>15</v>
      </c>
      <c r="E1918" s="163">
        <v>67</v>
      </c>
      <c r="F1918" s="163"/>
      <c r="G1918" s="163"/>
      <c r="H1918" s="163"/>
      <c r="I1918" s="98">
        <v>67</v>
      </c>
      <c r="J1918" s="27" t="s">
        <v>15</v>
      </c>
    </row>
    <row r="1919" spans="1:10" ht="51.95" customHeight="1" x14ac:dyDescent="0.2">
      <c r="A1919" s="32" t="s">
        <v>1312</v>
      </c>
      <c r="B1919" s="32" t="s">
        <v>527</v>
      </c>
      <c r="C1919" s="32" t="s">
        <v>18</v>
      </c>
      <c r="D1919" s="32" t="s">
        <v>528</v>
      </c>
      <c r="E1919" s="34" t="s">
        <v>25</v>
      </c>
      <c r="F1919" s="33">
        <v>59</v>
      </c>
      <c r="G1919" s="36">
        <v>10.49</v>
      </c>
      <c r="H1919" s="36">
        <v>13.51</v>
      </c>
      <c r="I1919" s="36">
        <v>797.09</v>
      </c>
      <c r="J1919" s="97">
        <v>6.6127824464967975E-5</v>
      </c>
    </row>
    <row r="1920" spans="1:10" ht="20.100000000000001" customHeight="1" x14ac:dyDescent="0.2">
      <c r="A1920" s="27" t="s">
        <v>2366</v>
      </c>
      <c r="B1920" s="163"/>
      <c r="C1920" s="163"/>
      <c r="D1920" s="27" t="s">
        <v>5</v>
      </c>
      <c r="E1920" s="163" t="s">
        <v>2367</v>
      </c>
      <c r="F1920" s="163"/>
      <c r="G1920" s="163"/>
      <c r="H1920" s="27"/>
      <c r="I1920" s="41" t="s">
        <v>2368</v>
      </c>
      <c r="J1920" s="27"/>
    </row>
    <row r="1921" spans="1:10" ht="20.100000000000001" customHeight="1" x14ac:dyDescent="0.2">
      <c r="A1921" s="163"/>
      <c r="B1921" s="163"/>
      <c r="C1921" s="163"/>
      <c r="D1921" s="27" t="s">
        <v>15</v>
      </c>
      <c r="E1921" s="163">
        <f>59</f>
        <v>59</v>
      </c>
      <c r="F1921" s="163"/>
      <c r="G1921" s="163"/>
      <c r="H1921" s="163"/>
      <c r="I1921" s="98">
        <v>59</v>
      </c>
      <c r="J1921" s="27" t="s">
        <v>15</v>
      </c>
    </row>
    <row r="1922" spans="1:10" ht="51.95" customHeight="1" x14ac:dyDescent="0.2">
      <c r="A1922" s="32" t="s">
        <v>1313</v>
      </c>
      <c r="B1922" s="32" t="s">
        <v>1314</v>
      </c>
      <c r="C1922" s="32" t="s">
        <v>23</v>
      </c>
      <c r="D1922" s="32" t="s">
        <v>1315</v>
      </c>
      <c r="E1922" s="34" t="s">
        <v>25</v>
      </c>
      <c r="F1922" s="33">
        <v>1</v>
      </c>
      <c r="G1922" s="36">
        <v>6869.06</v>
      </c>
      <c r="H1922" s="36">
        <v>8848.7199999999993</v>
      </c>
      <c r="I1922" s="36">
        <v>8848.7199999999993</v>
      </c>
      <c r="J1922" s="97">
        <v>7.3410355530699348E-4</v>
      </c>
    </row>
    <row r="1923" spans="1:10" ht="20.100000000000001" customHeight="1" x14ac:dyDescent="0.2">
      <c r="A1923" s="27" t="s">
        <v>2366</v>
      </c>
      <c r="B1923" s="163"/>
      <c r="C1923" s="163"/>
      <c r="D1923" s="27" t="s">
        <v>5</v>
      </c>
      <c r="E1923" s="163" t="s">
        <v>2367</v>
      </c>
      <c r="F1923" s="163"/>
      <c r="G1923" s="163"/>
      <c r="H1923" s="27"/>
      <c r="I1923" s="41" t="s">
        <v>2368</v>
      </c>
      <c r="J1923" s="27"/>
    </row>
    <row r="1924" spans="1:10" ht="20.100000000000001" customHeight="1" x14ac:dyDescent="0.2">
      <c r="A1924" s="163"/>
      <c r="B1924" s="163"/>
      <c r="C1924" s="163"/>
      <c r="D1924" s="27" t="s">
        <v>15</v>
      </c>
      <c r="E1924" s="163">
        <v>1</v>
      </c>
      <c r="F1924" s="163"/>
      <c r="G1924" s="163"/>
      <c r="H1924" s="163"/>
      <c r="I1924" s="98">
        <v>1</v>
      </c>
      <c r="J1924" s="27" t="s">
        <v>15</v>
      </c>
    </row>
    <row r="1925" spans="1:10" ht="51.95" customHeight="1" x14ac:dyDescent="0.2">
      <c r="A1925" s="32" t="s">
        <v>1316</v>
      </c>
      <c r="B1925" s="32" t="s">
        <v>1317</v>
      </c>
      <c r="C1925" s="32" t="s">
        <v>23</v>
      </c>
      <c r="D1925" s="32" t="s">
        <v>1318</v>
      </c>
      <c r="E1925" s="34" t="s">
        <v>25</v>
      </c>
      <c r="F1925" s="33">
        <v>1</v>
      </c>
      <c r="G1925" s="36">
        <v>3992.35</v>
      </c>
      <c r="H1925" s="36">
        <v>5142.9399999999996</v>
      </c>
      <c r="I1925" s="36">
        <v>5142.9399999999996</v>
      </c>
      <c r="J1925" s="97">
        <v>4.2666629057429203E-4</v>
      </c>
    </row>
    <row r="1926" spans="1:10" ht="20.100000000000001" customHeight="1" x14ac:dyDescent="0.2">
      <c r="A1926" s="27" t="s">
        <v>2366</v>
      </c>
      <c r="B1926" s="163"/>
      <c r="C1926" s="163"/>
      <c r="D1926" s="27" t="s">
        <v>5</v>
      </c>
      <c r="E1926" s="163" t="s">
        <v>2367</v>
      </c>
      <c r="F1926" s="163"/>
      <c r="G1926" s="163"/>
      <c r="H1926" s="27"/>
      <c r="I1926" s="41" t="s">
        <v>2368</v>
      </c>
      <c r="J1926" s="27"/>
    </row>
    <row r="1927" spans="1:10" ht="20.100000000000001" customHeight="1" x14ac:dyDescent="0.2">
      <c r="A1927" s="163"/>
      <c r="B1927" s="163"/>
      <c r="C1927" s="163"/>
      <c r="D1927" s="27" t="s">
        <v>15</v>
      </c>
      <c r="E1927" s="163">
        <v>1</v>
      </c>
      <c r="F1927" s="163"/>
      <c r="G1927" s="163"/>
      <c r="H1927" s="163"/>
      <c r="I1927" s="98">
        <v>1</v>
      </c>
      <c r="J1927" s="27" t="s">
        <v>15</v>
      </c>
    </row>
    <row r="1928" spans="1:10" ht="51.95" customHeight="1" x14ac:dyDescent="0.2">
      <c r="A1928" s="32" t="s">
        <v>1319</v>
      </c>
      <c r="B1928" s="32" t="s">
        <v>1320</v>
      </c>
      <c r="C1928" s="32" t="s">
        <v>23</v>
      </c>
      <c r="D1928" s="32" t="s">
        <v>1321</v>
      </c>
      <c r="E1928" s="34" t="s">
        <v>25</v>
      </c>
      <c r="F1928" s="33">
        <v>1</v>
      </c>
      <c r="G1928" s="36">
        <v>4159.1499999999996</v>
      </c>
      <c r="H1928" s="36">
        <v>5357.81</v>
      </c>
      <c r="I1928" s="36">
        <v>5357.81</v>
      </c>
      <c r="J1928" s="97">
        <v>4.4449223951705593E-4</v>
      </c>
    </row>
    <row r="1929" spans="1:10" ht="20.100000000000001" customHeight="1" x14ac:dyDescent="0.2">
      <c r="A1929" s="27" t="s">
        <v>2366</v>
      </c>
      <c r="B1929" s="163"/>
      <c r="C1929" s="163"/>
      <c r="D1929" s="27" t="s">
        <v>5</v>
      </c>
      <c r="E1929" s="163" t="s">
        <v>2367</v>
      </c>
      <c r="F1929" s="163"/>
      <c r="G1929" s="163"/>
      <c r="H1929" s="27"/>
      <c r="I1929" s="41" t="s">
        <v>2368</v>
      </c>
      <c r="J1929" s="27"/>
    </row>
    <row r="1930" spans="1:10" ht="20.100000000000001" customHeight="1" x14ac:dyDescent="0.2">
      <c r="A1930" s="163"/>
      <c r="B1930" s="163"/>
      <c r="C1930" s="163"/>
      <c r="D1930" s="27" t="s">
        <v>15</v>
      </c>
      <c r="E1930" s="163">
        <v>1</v>
      </c>
      <c r="F1930" s="163"/>
      <c r="G1930" s="163"/>
      <c r="H1930" s="163"/>
      <c r="I1930" s="98">
        <v>1</v>
      </c>
      <c r="J1930" s="27" t="s">
        <v>15</v>
      </c>
    </row>
    <row r="1931" spans="1:10" ht="39" customHeight="1" x14ac:dyDescent="0.2">
      <c r="A1931" s="32" t="s">
        <v>1322</v>
      </c>
      <c r="B1931" s="32" t="s">
        <v>1323</v>
      </c>
      <c r="C1931" s="32" t="s">
        <v>23</v>
      </c>
      <c r="D1931" s="32" t="s">
        <v>1324</v>
      </c>
      <c r="E1931" s="34" t="s">
        <v>61</v>
      </c>
      <c r="F1931" s="33">
        <v>1</v>
      </c>
      <c r="G1931" s="36">
        <v>8532.58</v>
      </c>
      <c r="H1931" s="36">
        <v>10991.66</v>
      </c>
      <c r="I1931" s="36">
        <v>10991.66</v>
      </c>
      <c r="J1931" s="97">
        <v>9.1188518618802135E-4</v>
      </c>
    </row>
    <row r="1932" spans="1:10" ht="20.100000000000001" customHeight="1" x14ac:dyDescent="0.2">
      <c r="A1932" s="27" t="s">
        <v>2366</v>
      </c>
      <c r="B1932" s="163"/>
      <c r="C1932" s="163"/>
      <c r="D1932" s="27" t="s">
        <v>5</v>
      </c>
      <c r="E1932" s="163" t="s">
        <v>2367</v>
      </c>
      <c r="F1932" s="163"/>
      <c r="G1932" s="163"/>
      <c r="H1932" s="27"/>
      <c r="I1932" s="41" t="s">
        <v>2368</v>
      </c>
      <c r="J1932" s="27"/>
    </row>
    <row r="1933" spans="1:10" ht="20.100000000000001" customHeight="1" x14ac:dyDescent="0.2">
      <c r="A1933" s="163"/>
      <c r="B1933" s="163"/>
      <c r="C1933" s="163"/>
      <c r="D1933" s="27" t="s">
        <v>15</v>
      </c>
      <c r="E1933" s="163">
        <v>1</v>
      </c>
      <c r="F1933" s="163"/>
      <c r="G1933" s="163"/>
      <c r="H1933" s="163"/>
      <c r="I1933" s="98">
        <v>1</v>
      </c>
      <c r="J1933" s="27" t="s">
        <v>15</v>
      </c>
    </row>
    <row r="1934" spans="1:10" ht="39" customHeight="1" x14ac:dyDescent="0.2">
      <c r="A1934" s="32" t="s">
        <v>1325</v>
      </c>
      <c r="B1934" s="32" t="s">
        <v>1326</v>
      </c>
      <c r="C1934" s="32" t="s">
        <v>23</v>
      </c>
      <c r="D1934" s="32" t="s">
        <v>1327</v>
      </c>
      <c r="E1934" s="34" t="s">
        <v>61</v>
      </c>
      <c r="F1934" s="33">
        <v>1</v>
      </c>
      <c r="G1934" s="36">
        <v>12461.8</v>
      </c>
      <c r="H1934" s="36">
        <v>16053.29</v>
      </c>
      <c r="I1934" s="36">
        <v>16053.29</v>
      </c>
      <c r="J1934" s="97">
        <v>1.3318058728690936E-3</v>
      </c>
    </row>
    <row r="1935" spans="1:10" ht="20.100000000000001" customHeight="1" x14ac:dyDescent="0.2">
      <c r="A1935" s="27" t="s">
        <v>2366</v>
      </c>
      <c r="B1935" s="163"/>
      <c r="C1935" s="163"/>
      <c r="D1935" s="27" t="s">
        <v>5</v>
      </c>
      <c r="E1935" s="163" t="s">
        <v>2367</v>
      </c>
      <c r="F1935" s="163"/>
      <c r="G1935" s="163"/>
      <c r="H1935" s="27"/>
      <c r="I1935" s="41" t="s">
        <v>2368</v>
      </c>
      <c r="J1935" s="27"/>
    </row>
    <row r="1936" spans="1:10" ht="20.100000000000001" customHeight="1" x14ac:dyDescent="0.2">
      <c r="A1936" s="163"/>
      <c r="B1936" s="163"/>
      <c r="C1936" s="163"/>
      <c r="D1936" s="27" t="s">
        <v>15</v>
      </c>
      <c r="E1936" s="163">
        <v>1</v>
      </c>
      <c r="F1936" s="163"/>
      <c r="G1936" s="163"/>
      <c r="H1936" s="163"/>
      <c r="I1936" s="98">
        <v>1</v>
      </c>
      <c r="J1936" s="27" t="s">
        <v>15</v>
      </c>
    </row>
    <row r="1937" spans="1:10" ht="39" customHeight="1" x14ac:dyDescent="0.2">
      <c r="A1937" s="32" t="s">
        <v>1328</v>
      </c>
      <c r="B1937" s="32" t="s">
        <v>1329</v>
      </c>
      <c r="C1937" s="32" t="s">
        <v>23</v>
      </c>
      <c r="D1937" s="32" t="s">
        <v>1330</v>
      </c>
      <c r="E1937" s="34" t="s">
        <v>61</v>
      </c>
      <c r="F1937" s="33">
        <v>1</v>
      </c>
      <c r="G1937" s="36">
        <v>10132.870000000001</v>
      </c>
      <c r="H1937" s="36">
        <v>13053.16</v>
      </c>
      <c r="I1937" s="36">
        <v>13053.16</v>
      </c>
      <c r="J1937" s="97">
        <v>1.0829104281739094E-3</v>
      </c>
    </row>
    <row r="1938" spans="1:10" ht="20.100000000000001" customHeight="1" x14ac:dyDescent="0.2">
      <c r="A1938" s="27" t="s">
        <v>2366</v>
      </c>
      <c r="B1938" s="163"/>
      <c r="C1938" s="163"/>
      <c r="D1938" s="27" t="s">
        <v>5</v>
      </c>
      <c r="E1938" s="163" t="s">
        <v>2367</v>
      </c>
      <c r="F1938" s="163"/>
      <c r="G1938" s="163"/>
      <c r="H1938" s="27"/>
      <c r="I1938" s="41" t="s">
        <v>2368</v>
      </c>
      <c r="J1938" s="27"/>
    </row>
    <row r="1939" spans="1:10" ht="20.100000000000001" customHeight="1" x14ac:dyDescent="0.2">
      <c r="A1939" s="163"/>
      <c r="B1939" s="163"/>
      <c r="C1939" s="163"/>
      <c r="D1939" s="27" t="s">
        <v>15</v>
      </c>
      <c r="E1939" s="163">
        <v>1</v>
      </c>
      <c r="F1939" s="163"/>
      <c r="G1939" s="163"/>
      <c r="H1939" s="163"/>
      <c r="I1939" s="98">
        <v>1</v>
      </c>
      <c r="J1939" s="27" t="s">
        <v>15</v>
      </c>
    </row>
    <row r="1940" spans="1:10" ht="24" customHeight="1" x14ac:dyDescent="0.2">
      <c r="A1940" s="92" t="s">
        <v>1331</v>
      </c>
      <c r="B1940" s="92" t="s">
        <v>13</v>
      </c>
      <c r="C1940" s="92"/>
      <c r="D1940" s="92" t="s">
        <v>1332</v>
      </c>
      <c r="E1940" s="93"/>
      <c r="F1940" s="94">
        <v>1</v>
      </c>
      <c r="G1940" s="94" t="s">
        <v>15</v>
      </c>
      <c r="H1940" s="95">
        <v>912460.4</v>
      </c>
      <c r="I1940" s="95">
        <v>912460.4</v>
      </c>
      <c r="J1940" s="96">
        <v>7.5699132045859902E-2</v>
      </c>
    </row>
    <row r="1941" spans="1:10" ht="24" customHeight="1" x14ac:dyDescent="0.2">
      <c r="A1941" s="92" t="s">
        <v>1333</v>
      </c>
      <c r="B1941" s="92" t="s">
        <v>13</v>
      </c>
      <c r="C1941" s="92"/>
      <c r="D1941" s="92" t="s">
        <v>1334</v>
      </c>
      <c r="E1941" s="93"/>
      <c r="F1941" s="94">
        <v>1</v>
      </c>
      <c r="G1941" s="94" t="s">
        <v>15</v>
      </c>
      <c r="H1941" s="95">
        <v>807589.77</v>
      </c>
      <c r="I1941" s="95">
        <v>807589.77</v>
      </c>
      <c r="J1941" s="96">
        <v>6.6998901692737159E-2</v>
      </c>
    </row>
    <row r="1942" spans="1:10" ht="39" customHeight="1" x14ac:dyDescent="0.2">
      <c r="A1942" s="32" t="s">
        <v>1335</v>
      </c>
      <c r="B1942" s="32" t="s">
        <v>1336</v>
      </c>
      <c r="C1942" s="32" t="s">
        <v>18</v>
      </c>
      <c r="D1942" s="32" t="s">
        <v>1337</v>
      </c>
      <c r="E1942" s="34" t="s">
        <v>25</v>
      </c>
      <c r="F1942" s="33">
        <v>517</v>
      </c>
      <c r="G1942" s="36">
        <v>17.190000000000001</v>
      </c>
      <c r="H1942" s="36">
        <v>22.14</v>
      </c>
      <c r="I1942" s="36">
        <v>11446.38</v>
      </c>
      <c r="J1942" s="97">
        <v>9.496094636732617E-4</v>
      </c>
    </row>
    <row r="1943" spans="1:10" ht="20.100000000000001" customHeight="1" x14ac:dyDescent="0.2">
      <c r="A1943" s="27" t="s">
        <v>2366</v>
      </c>
      <c r="B1943" s="163"/>
      <c r="C1943" s="163"/>
      <c r="D1943" s="27" t="s">
        <v>5</v>
      </c>
      <c r="E1943" s="163" t="s">
        <v>2367</v>
      </c>
      <c r="F1943" s="163"/>
      <c r="G1943" s="163"/>
      <c r="H1943" s="27"/>
      <c r="I1943" s="41" t="s">
        <v>2368</v>
      </c>
      <c r="J1943" s="27"/>
    </row>
    <row r="1944" spans="1:10" ht="20.100000000000001" customHeight="1" x14ac:dyDescent="0.2">
      <c r="A1944" s="163"/>
      <c r="B1944" s="163"/>
      <c r="C1944" s="163"/>
      <c r="D1944" s="27" t="s">
        <v>15</v>
      </c>
      <c r="E1944" s="163" t="s">
        <v>3026</v>
      </c>
      <c r="F1944" s="163"/>
      <c r="G1944" s="163"/>
      <c r="H1944" s="163"/>
      <c r="I1944" s="98">
        <v>517</v>
      </c>
      <c r="J1944" s="27" t="s">
        <v>15</v>
      </c>
    </row>
    <row r="1945" spans="1:10" ht="39" customHeight="1" x14ac:dyDescent="0.2">
      <c r="A1945" s="32" t="s">
        <v>1338</v>
      </c>
      <c r="B1945" s="32" t="s">
        <v>1339</v>
      </c>
      <c r="C1945" s="32" t="s">
        <v>18</v>
      </c>
      <c r="D1945" s="32" t="s">
        <v>1340</v>
      </c>
      <c r="E1945" s="34" t="s">
        <v>29</v>
      </c>
      <c r="F1945" s="33">
        <v>5</v>
      </c>
      <c r="G1945" s="36">
        <v>28.4</v>
      </c>
      <c r="H1945" s="36">
        <v>36.58</v>
      </c>
      <c r="I1945" s="36">
        <v>182.9</v>
      </c>
      <c r="J1945" s="97">
        <v>1.5173668085966007E-5</v>
      </c>
    </row>
    <row r="1946" spans="1:10" ht="20.100000000000001" customHeight="1" x14ac:dyDescent="0.2">
      <c r="A1946" s="27" t="s">
        <v>2366</v>
      </c>
      <c r="B1946" s="163"/>
      <c r="C1946" s="163"/>
      <c r="D1946" s="27" t="s">
        <v>5</v>
      </c>
      <c r="E1946" s="163" t="s">
        <v>2367</v>
      </c>
      <c r="F1946" s="163"/>
      <c r="G1946" s="163"/>
      <c r="H1946" s="27"/>
      <c r="I1946" s="41" t="s">
        <v>2368</v>
      </c>
      <c r="J1946" s="27"/>
    </row>
    <row r="1947" spans="1:10" ht="20.100000000000001" customHeight="1" x14ac:dyDescent="0.2">
      <c r="A1947" s="163"/>
      <c r="B1947" s="163"/>
      <c r="C1947" s="163"/>
      <c r="D1947" s="27" t="s">
        <v>15</v>
      </c>
      <c r="E1947" s="163" t="s">
        <v>3027</v>
      </c>
      <c r="F1947" s="163"/>
      <c r="G1947" s="163"/>
      <c r="H1947" s="163"/>
      <c r="I1947" s="98">
        <v>5</v>
      </c>
      <c r="J1947" s="27" t="s">
        <v>15</v>
      </c>
    </row>
    <row r="1948" spans="1:10" ht="39" customHeight="1" x14ac:dyDescent="0.2">
      <c r="A1948" s="32" t="s">
        <v>1341</v>
      </c>
      <c r="B1948" s="32" t="s">
        <v>616</v>
      </c>
      <c r="C1948" s="32" t="s">
        <v>18</v>
      </c>
      <c r="D1948" s="32" t="s">
        <v>617</v>
      </c>
      <c r="E1948" s="34" t="s">
        <v>29</v>
      </c>
      <c r="F1948" s="33">
        <v>6982.4</v>
      </c>
      <c r="G1948" s="36">
        <v>3.39</v>
      </c>
      <c r="H1948" s="36">
        <v>4.3600000000000003</v>
      </c>
      <c r="I1948" s="36">
        <v>30443.26</v>
      </c>
      <c r="J1948" s="97">
        <v>2.5256201350178538E-3</v>
      </c>
    </row>
    <row r="1949" spans="1:10" ht="20.100000000000001" customHeight="1" x14ac:dyDescent="0.2">
      <c r="A1949" s="27" t="s">
        <v>2366</v>
      </c>
      <c r="B1949" s="163"/>
      <c r="C1949" s="163"/>
      <c r="D1949" s="27" t="s">
        <v>5</v>
      </c>
      <c r="E1949" s="163" t="s">
        <v>2367</v>
      </c>
      <c r="F1949" s="163"/>
      <c r="G1949" s="163"/>
      <c r="H1949" s="27"/>
      <c r="I1949" s="41" t="s">
        <v>2368</v>
      </c>
      <c r="J1949" s="27"/>
    </row>
    <row r="1950" spans="1:10" ht="20.100000000000001" customHeight="1" x14ac:dyDescent="0.2">
      <c r="A1950" s="163"/>
      <c r="B1950" s="163"/>
      <c r="C1950" s="163"/>
      <c r="D1950" s="27" t="s">
        <v>15</v>
      </c>
      <c r="E1950" s="163" t="s">
        <v>3028</v>
      </c>
      <c r="F1950" s="163"/>
      <c r="G1950" s="163"/>
      <c r="H1950" s="163"/>
      <c r="I1950" s="98">
        <v>6935.9</v>
      </c>
      <c r="J1950" s="27" t="s">
        <v>15</v>
      </c>
    </row>
    <row r="1951" spans="1:10" ht="20.100000000000001" customHeight="1" x14ac:dyDescent="0.2">
      <c r="A1951" s="163"/>
      <c r="B1951" s="163"/>
      <c r="C1951" s="163"/>
      <c r="D1951" s="27" t="s">
        <v>15</v>
      </c>
      <c r="E1951" s="163" t="s">
        <v>3029</v>
      </c>
      <c r="F1951" s="163"/>
      <c r="G1951" s="163"/>
      <c r="H1951" s="163"/>
      <c r="I1951" s="98">
        <v>46.5</v>
      </c>
      <c r="J1951" s="27" t="s">
        <v>15</v>
      </c>
    </row>
    <row r="1952" spans="1:10" ht="39" customHeight="1" x14ac:dyDescent="0.2">
      <c r="A1952" s="32" t="s">
        <v>1342</v>
      </c>
      <c r="B1952" s="32" t="s">
        <v>619</v>
      </c>
      <c r="C1952" s="32" t="s">
        <v>18</v>
      </c>
      <c r="D1952" s="32" t="s">
        <v>620</v>
      </c>
      <c r="E1952" s="34" t="s">
        <v>29</v>
      </c>
      <c r="F1952" s="33">
        <v>6920.3</v>
      </c>
      <c r="G1952" s="36">
        <v>4.97</v>
      </c>
      <c r="H1952" s="36">
        <v>6.4</v>
      </c>
      <c r="I1952" s="36">
        <v>44289.919999999998</v>
      </c>
      <c r="J1952" s="97">
        <v>3.6743605556806315E-3</v>
      </c>
    </row>
    <row r="1953" spans="1:10" ht="20.100000000000001" customHeight="1" x14ac:dyDescent="0.2">
      <c r="A1953" s="27" t="s">
        <v>2366</v>
      </c>
      <c r="B1953" s="163"/>
      <c r="C1953" s="163"/>
      <c r="D1953" s="27" t="s">
        <v>5</v>
      </c>
      <c r="E1953" s="163" t="s">
        <v>2367</v>
      </c>
      <c r="F1953" s="163"/>
      <c r="G1953" s="163"/>
      <c r="H1953" s="27"/>
      <c r="I1953" s="41" t="s">
        <v>2368</v>
      </c>
      <c r="J1953" s="27"/>
    </row>
    <row r="1954" spans="1:10" ht="20.100000000000001" customHeight="1" x14ac:dyDescent="0.2">
      <c r="A1954" s="163"/>
      <c r="B1954" s="163"/>
      <c r="C1954" s="163"/>
      <c r="D1954" s="27" t="s">
        <v>15</v>
      </c>
      <c r="E1954" s="163" t="s">
        <v>3030</v>
      </c>
      <c r="F1954" s="163"/>
      <c r="G1954" s="163"/>
      <c r="H1954" s="163"/>
      <c r="I1954" s="98">
        <v>6920.3</v>
      </c>
      <c r="J1954" s="27" t="s">
        <v>15</v>
      </c>
    </row>
    <row r="1955" spans="1:10" ht="39" customHeight="1" x14ac:dyDescent="0.2">
      <c r="A1955" s="32" t="s">
        <v>1343</v>
      </c>
      <c r="B1955" s="32" t="s">
        <v>628</v>
      </c>
      <c r="C1955" s="32" t="s">
        <v>18</v>
      </c>
      <c r="D1955" s="32" t="s">
        <v>629</v>
      </c>
      <c r="E1955" s="34" t="s">
        <v>29</v>
      </c>
      <c r="F1955" s="33">
        <v>429.9</v>
      </c>
      <c r="G1955" s="36">
        <v>10.91</v>
      </c>
      <c r="H1955" s="36">
        <v>14.05</v>
      </c>
      <c r="I1955" s="36">
        <v>6040.09</v>
      </c>
      <c r="J1955" s="97">
        <v>5.0109524805556265E-4</v>
      </c>
    </row>
    <row r="1956" spans="1:10" ht="20.100000000000001" customHeight="1" x14ac:dyDescent="0.2">
      <c r="A1956" s="27" t="s">
        <v>2366</v>
      </c>
      <c r="B1956" s="163"/>
      <c r="C1956" s="163"/>
      <c r="D1956" s="27" t="s">
        <v>5</v>
      </c>
      <c r="E1956" s="163" t="s">
        <v>2367</v>
      </c>
      <c r="F1956" s="163"/>
      <c r="G1956" s="163"/>
      <c r="H1956" s="27"/>
      <c r="I1956" s="41" t="s">
        <v>2368</v>
      </c>
      <c r="J1956" s="27"/>
    </row>
    <row r="1957" spans="1:10" ht="20.100000000000001" customHeight="1" x14ac:dyDescent="0.2">
      <c r="A1957" s="163"/>
      <c r="B1957" s="163"/>
      <c r="C1957" s="163"/>
      <c r="D1957" s="27" t="s">
        <v>15</v>
      </c>
      <c r="E1957" s="163" t="s">
        <v>3031</v>
      </c>
      <c r="F1957" s="163"/>
      <c r="G1957" s="163"/>
      <c r="H1957" s="163"/>
      <c r="I1957" s="98">
        <v>429.9</v>
      </c>
      <c r="J1957" s="27" t="s">
        <v>15</v>
      </c>
    </row>
    <row r="1958" spans="1:10" ht="39" customHeight="1" x14ac:dyDescent="0.2">
      <c r="A1958" s="32" t="s">
        <v>1344</v>
      </c>
      <c r="B1958" s="32" t="s">
        <v>1345</v>
      </c>
      <c r="C1958" s="32" t="s">
        <v>18</v>
      </c>
      <c r="D1958" s="32" t="s">
        <v>1346</v>
      </c>
      <c r="E1958" s="34" t="s">
        <v>25</v>
      </c>
      <c r="F1958" s="33">
        <v>2</v>
      </c>
      <c r="G1958" s="36">
        <v>42.51</v>
      </c>
      <c r="H1958" s="36">
        <v>54.76</v>
      </c>
      <c r="I1958" s="36">
        <v>109.52</v>
      </c>
      <c r="J1958" s="97">
        <v>9.0859493098687633E-6</v>
      </c>
    </row>
    <row r="1959" spans="1:10" ht="20.100000000000001" customHeight="1" x14ac:dyDescent="0.2">
      <c r="A1959" s="27" t="s">
        <v>2366</v>
      </c>
      <c r="B1959" s="163"/>
      <c r="C1959" s="163"/>
      <c r="D1959" s="27" t="s">
        <v>5</v>
      </c>
      <c r="E1959" s="163" t="s">
        <v>2367</v>
      </c>
      <c r="F1959" s="163"/>
      <c r="G1959" s="163"/>
      <c r="H1959" s="27"/>
      <c r="I1959" s="41" t="s">
        <v>2368</v>
      </c>
      <c r="J1959" s="27"/>
    </row>
    <row r="1960" spans="1:10" ht="20.100000000000001" customHeight="1" x14ac:dyDescent="0.2">
      <c r="A1960" s="163"/>
      <c r="B1960" s="163"/>
      <c r="C1960" s="163"/>
      <c r="D1960" s="27" t="s">
        <v>15</v>
      </c>
      <c r="E1960" s="163">
        <v>2</v>
      </c>
      <c r="F1960" s="163"/>
      <c r="G1960" s="163"/>
      <c r="H1960" s="163"/>
      <c r="I1960" s="98">
        <v>2</v>
      </c>
      <c r="J1960" s="27" t="s">
        <v>15</v>
      </c>
    </row>
    <row r="1961" spans="1:10" ht="39" customHeight="1" x14ac:dyDescent="0.2">
      <c r="A1961" s="32" t="s">
        <v>1347</v>
      </c>
      <c r="B1961" s="32" t="s">
        <v>660</v>
      </c>
      <c r="C1961" s="32" t="s">
        <v>18</v>
      </c>
      <c r="D1961" s="32" t="s">
        <v>661</v>
      </c>
      <c r="E1961" s="34" t="s">
        <v>25</v>
      </c>
      <c r="F1961" s="33">
        <v>106</v>
      </c>
      <c r="G1961" s="36">
        <v>35.1</v>
      </c>
      <c r="H1961" s="36">
        <v>45.21</v>
      </c>
      <c r="I1961" s="36">
        <v>4792.26</v>
      </c>
      <c r="J1961" s="97">
        <v>3.9757333308721408E-4</v>
      </c>
    </row>
    <row r="1962" spans="1:10" ht="20.100000000000001" customHeight="1" x14ac:dyDescent="0.2">
      <c r="A1962" s="27" t="s">
        <v>2366</v>
      </c>
      <c r="B1962" s="163"/>
      <c r="C1962" s="163"/>
      <c r="D1962" s="27" t="s">
        <v>5</v>
      </c>
      <c r="E1962" s="163" t="s">
        <v>2367</v>
      </c>
      <c r="F1962" s="163"/>
      <c r="G1962" s="163"/>
      <c r="H1962" s="27"/>
      <c r="I1962" s="41" t="s">
        <v>2368</v>
      </c>
      <c r="J1962" s="27"/>
    </row>
    <row r="1963" spans="1:10" ht="20.100000000000001" customHeight="1" x14ac:dyDescent="0.2">
      <c r="A1963" s="163"/>
      <c r="B1963" s="163"/>
      <c r="C1963" s="163"/>
      <c r="D1963" s="27" t="s">
        <v>15</v>
      </c>
      <c r="E1963" s="163">
        <v>106</v>
      </c>
      <c r="F1963" s="163"/>
      <c r="G1963" s="163"/>
      <c r="H1963" s="163"/>
      <c r="I1963" s="98">
        <v>106</v>
      </c>
      <c r="J1963" s="27" t="s">
        <v>15</v>
      </c>
    </row>
    <row r="1964" spans="1:10" ht="39" customHeight="1" x14ac:dyDescent="0.2">
      <c r="A1964" s="32" t="s">
        <v>1348</v>
      </c>
      <c r="B1964" s="32" t="s">
        <v>663</v>
      </c>
      <c r="C1964" s="32" t="s">
        <v>18</v>
      </c>
      <c r="D1964" s="32" t="s">
        <v>664</v>
      </c>
      <c r="E1964" s="34" t="s">
        <v>25</v>
      </c>
      <c r="F1964" s="33">
        <v>17</v>
      </c>
      <c r="G1964" s="36">
        <v>53.98</v>
      </c>
      <c r="H1964" s="36">
        <v>69.53</v>
      </c>
      <c r="I1964" s="36">
        <v>1182.01</v>
      </c>
      <c r="J1964" s="97">
        <v>9.8061385534678396E-5</v>
      </c>
    </row>
    <row r="1965" spans="1:10" ht="20.100000000000001" customHeight="1" x14ac:dyDescent="0.2">
      <c r="A1965" s="27" t="s">
        <v>2366</v>
      </c>
      <c r="B1965" s="163"/>
      <c r="C1965" s="163"/>
      <c r="D1965" s="27" t="s">
        <v>5</v>
      </c>
      <c r="E1965" s="163" t="s">
        <v>2367</v>
      </c>
      <c r="F1965" s="163"/>
      <c r="G1965" s="163"/>
      <c r="H1965" s="27"/>
      <c r="I1965" s="41" t="s">
        <v>2368</v>
      </c>
      <c r="J1965" s="27"/>
    </row>
    <row r="1966" spans="1:10" ht="20.100000000000001" customHeight="1" x14ac:dyDescent="0.2">
      <c r="A1966" s="163"/>
      <c r="B1966" s="163"/>
      <c r="C1966" s="163"/>
      <c r="D1966" s="27" t="s">
        <v>15</v>
      </c>
      <c r="E1966" s="163">
        <v>17</v>
      </c>
      <c r="F1966" s="163"/>
      <c r="G1966" s="163"/>
      <c r="H1966" s="163"/>
      <c r="I1966" s="98">
        <v>17</v>
      </c>
      <c r="J1966" s="27" t="s">
        <v>15</v>
      </c>
    </row>
    <row r="1967" spans="1:10" ht="39" customHeight="1" x14ac:dyDescent="0.2">
      <c r="A1967" s="32" t="s">
        <v>1349</v>
      </c>
      <c r="B1967" s="32" t="s">
        <v>1350</v>
      </c>
      <c r="C1967" s="32" t="s">
        <v>18</v>
      </c>
      <c r="D1967" s="32" t="s">
        <v>1351</v>
      </c>
      <c r="E1967" s="34" t="s">
        <v>25</v>
      </c>
      <c r="F1967" s="33">
        <v>338</v>
      </c>
      <c r="G1967" s="36">
        <v>52.35</v>
      </c>
      <c r="H1967" s="36">
        <v>67.430000000000007</v>
      </c>
      <c r="I1967" s="36">
        <v>22791.34</v>
      </c>
      <c r="J1967" s="97">
        <v>1.8908049666178264E-3</v>
      </c>
    </row>
    <row r="1968" spans="1:10" ht="20.100000000000001" customHeight="1" x14ac:dyDescent="0.2">
      <c r="A1968" s="27" t="s">
        <v>2366</v>
      </c>
      <c r="B1968" s="163"/>
      <c r="C1968" s="163"/>
      <c r="D1968" s="27" t="s">
        <v>5</v>
      </c>
      <c r="E1968" s="163" t="s">
        <v>2367</v>
      </c>
      <c r="F1968" s="163"/>
      <c r="G1968" s="163"/>
      <c r="H1968" s="27"/>
      <c r="I1968" s="41" t="s">
        <v>2368</v>
      </c>
      <c r="J1968" s="27"/>
    </row>
    <row r="1969" spans="1:10" ht="20.100000000000001" customHeight="1" x14ac:dyDescent="0.2">
      <c r="A1969" s="163"/>
      <c r="B1969" s="163"/>
      <c r="C1969" s="163"/>
      <c r="D1969" s="27" t="s">
        <v>15</v>
      </c>
      <c r="E1969" s="163">
        <v>338</v>
      </c>
      <c r="F1969" s="163"/>
      <c r="G1969" s="163"/>
      <c r="H1969" s="163"/>
      <c r="I1969" s="98">
        <v>338</v>
      </c>
      <c r="J1969" s="27" t="s">
        <v>15</v>
      </c>
    </row>
    <row r="1970" spans="1:10" ht="39" customHeight="1" x14ac:dyDescent="0.2">
      <c r="A1970" s="32" t="s">
        <v>1352</v>
      </c>
      <c r="B1970" s="32" t="s">
        <v>1353</v>
      </c>
      <c r="C1970" s="32" t="s">
        <v>18</v>
      </c>
      <c r="D1970" s="32" t="s">
        <v>1354</v>
      </c>
      <c r="E1970" s="34" t="s">
        <v>25</v>
      </c>
      <c r="F1970" s="33">
        <v>23</v>
      </c>
      <c r="G1970" s="36">
        <v>27.74</v>
      </c>
      <c r="H1970" s="36">
        <v>35.729999999999997</v>
      </c>
      <c r="I1970" s="36">
        <v>821.79</v>
      </c>
      <c r="J1970" s="97">
        <v>6.8176974829775854E-5</v>
      </c>
    </row>
    <row r="1971" spans="1:10" ht="20.100000000000001" customHeight="1" x14ac:dyDescent="0.2">
      <c r="A1971" s="27" t="s">
        <v>2366</v>
      </c>
      <c r="B1971" s="163"/>
      <c r="C1971" s="163"/>
      <c r="D1971" s="27" t="s">
        <v>5</v>
      </c>
      <c r="E1971" s="163" t="s">
        <v>2367</v>
      </c>
      <c r="F1971" s="163"/>
      <c r="G1971" s="163"/>
      <c r="H1971" s="27"/>
      <c r="I1971" s="41" t="s">
        <v>2368</v>
      </c>
      <c r="J1971" s="27"/>
    </row>
    <row r="1972" spans="1:10" ht="20.100000000000001" customHeight="1" x14ac:dyDescent="0.2">
      <c r="A1972" s="163"/>
      <c r="B1972" s="163"/>
      <c r="C1972" s="163"/>
      <c r="D1972" s="27" t="s">
        <v>15</v>
      </c>
      <c r="E1972" s="163">
        <v>23</v>
      </c>
      <c r="F1972" s="163"/>
      <c r="G1972" s="163"/>
      <c r="H1972" s="163"/>
      <c r="I1972" s="98">
        <v>23</v>
      </c>
      <c r="J1972" s="27" t="s">
        <v>15</v>
      </c>
    </row>
    <row r="1973" spans="1:10" ht="39" customHeight="1" x14ac:dyDescent="0.2">
      <c r="A1973" s="32" t="s">
        <v>1355</v>
      </c>
      <c r="B1973" s="32" t="s">
        <v>1356</v>
      </c>
      <c r="C1973" s="32" t="s">
        <v>23</v>
      </c>
      <c r="D1973" s="32" t="s">
        <v>1357</v>
      </c>
      <c r="E1973" s="34" t="s">
        <v>29</v>
      </c>
      <c r="F1973" s="33">
        <v>18.8</v>
      </c>
      <c r="G1973" s="36">
        <v>11.39</v>
      </c>
      <c r="H1973" s="36">
        <v>14.67</v>
      </c>
      <c r="I1973" s="36">
        <v>275.79000000000002</v>
      </c>
      <c r="J1973" s="97">
        <v>2.2879966765601776E-5</v>
      </c>
    </row>
    <row r="1974" spans="1:10" ht="20.100000000000001" customHeight="1" x14ac:dyDescent="0.2">
      <c r="A1974" s="27" t="s">
        <v>2366</v>
      </c>
      <c r="B1974" s="163"/>
      <c r="C1974" s="163"/>
      <c r="D1974" s="27" t="s">
        <v>5</v>
      </c>
      <c r="E1974" s="163" t="s">
        <v>2367</v>
      </c>
      <c r="F1974" s="163"/>
      <c r="G1974" s="163"/>
      <c r="H1974" s="27"/>
      <c r="I1974" s="41" t="s">
        <v>2368</v>
      </c>
      <c r="J1974" s="27"/>
    </row>
    <row r="1975" spans="1:10" ht="20.100000000000001" customHeight="1" x14ac:dyDescent="0.2">
      <c r="A1975" s="163"/>
      <c r="B1975" s="163"/>
      <c r="C1975" s="163"/>
      <c r="D1975" s="27" t="s">
        <v>15</v>
      </c>
      <c r="E1975" s="163" t="s">
        <v>1615</v>
      </c>
      <c r="F1975" s="163"/>
      <c r="G1975" s="163"/>
      <c r="H1975" s="163"/>
      <c r="I1975" s="98">
        <v>18.8</v>
      </c>
      <c r="J1975" s="27" t="s">
        <v>15</v>
      </c>
    </row>
    <row r="1976" spans="1:10" ht="51.95" customHeight="1" x14ac:dyDescent="0.2">
      <c r="A1976" s="32" t="s">
        <v>1358</v>
      </c>
      <c r="B1976" s="32" t="s">
        <v>674</v>
      </c>
      <c r="C1976" s="32" t="s">
        <v>18</v>
      </c>
      <c r="D1976" s="32" t="s">
        <v>675</v>
      </c>
      <c r="E1976" s="34" t="s">
        <v>29</v>
      </c>
      <c r="F1976" s="33">
        <v>1286.9000000000001</v>
      </c>
      <c r="G1976" s="36">
        <v>11.86</v>
      </c>
      <c r="H1976" s="36">
        <v>15.27</v>
      </c>
      <c r="I1976" s="36">
        <v>19650.96</v>
      </c>
      <c r="J1976" s="97">
        <v>1.6302741640819823E-3</v>
      </c>
    </row>
    <row r="1977" spans="1:10" ht="20.100000000000001" customHeight="1" x14ac:dyDescent="0.2">
      <c r="A1977" s="27" t="s">
        <v>2366</v>
      </c>
      <c r="B1977" s="163"/>
      <c r="C1977" s="163"/>
      <c r="D1977" s="27" t="s">
        <v>5</v>
      </c>
      <c r="E1977" s="163" t="s">
        <v>2367</v>
      </c>
      <c r="F1977" s="163"/>
      <c r="G1977" s="163"/>
      <c r="H1977" s="27"/>
      <c r="I1977" s="41" t="s">
        <v>2368</v>
      </c>
      <c r="J1977" s="27"/>
    </row>
    <row r="1978" spans="1:10" ht="20.100000000000001" customHeight="1" x14ac:dyDescent="0.2">
      <c r="A1978" s="163"/>
      <c r="B1978" s="163"/>
      <c r="C1978" s="163"/>
      <c r="D1978" s="27" t="s">
        <v>15</v>
      </c>
      <c r="E1978" s="163" t="s">
        <v>3032</v>
      </c>
      <c r="F1978" s="163"/>
      <c r="G1978" s="163"/>
      <c r="H1978" s="163"/>
      <c r="I1978" s="98">
        <v>1286.9000000000001</v>
      </c>
      <c r="J1978" s="27" t="s">
        <v>15</v>
      </c>
    </row>
    <row r="1979" spans="1:10" ht="26.1" customHeight="1" x14ac:dyDescent="0.2">
      <c r="A1979" s="32" t="s">
        <v>1359</v>
      </c>
      <c r="B1979" s="32" t="s">
        <v>649</v>
      </c>
      <c r="C1979" s="32" t="s">
        <v>18</v>
      </c>
      <c r="D1979" s="32" t="s">
        <v>650</v>
      </c>
      <c r="E1979" s="34" t="s">
        <v>25</v>
      </c>
      <c r="F1979" s="33">
        <v>36</v>
      </c>
      <c r="G1979" s="36">
        <v>82.82</v>
      </c>
      <c r="H1979" s="36">
        <v>106.68</v>
      </c>
      <c r="I1979" s="36">
        <v>3840.48</v>
      </c>
      <c r="J1979" s="97">
        <v>3.1861218595292907E-4</v>
      </c>
    </row>
    <row r="1980" spans="1:10" ht="20.100000000000001" customHeight="1" x14ac:dyDescent="0.2">
      <c r="A1980" s="27" t="s">
        <v>2366</v>
      </c>
      <c r="B1980" s="163"/>
      <c r="C1980" s="163"/>
      <c r="D1980" s="27" t="s">
        <v>5</v>
      </c>
      <c r="E1980" s="163" t="s">
        <v>2367</v>
      </c>
      <c r="F1980" s="163"/>
      <c r="G1980" s="163"/>
      <c r="H1980" s="27"/>
      <c r="I1980" s="41" t="s">
        <v>2368</v>
      </c>
      <c r="J1980" s="27"/>
    </row>
    <row r="1981" spans="1:10" ht="20.100000000000001" customHeight="1" x14ac:dyDescent="0.2">
      <c r="A1981" s="163"/>
      <c r="B1981" s="163"/>
      <c r="C1981" s="163"/>
      <c r="D1981" s="27" t="s">
        <v>15</v>
      </c>
      <c r="E1981" s="163" t="s">
        <v>3033</v>
      </c>
      <c r="F1981" s="163"/>
      <c r="G1981" s="163"/>
      <c r="H1981" s="163"/>
      <c r="I1981" s="98">
        <v>36</v>
      </c>
      <c r="J1981" s="27" t="s">
        <v>15</v>
      </c>
    </row>
    <row r="1982" spans="1:10" ht="26.1" customHeight="1" x14ac:dyDescent="0.2">
      <c r="A1982" s="32" t="s">
        <v>1360</v>
      </c>
      <c r="B1982" s="32" t="s">
        <v>637</v>
      </c>
      <c r="C1982" s="32" t="s">
        <v>18</v>
      </c>
      <c r="D1982" s="32" t="s">
        <v>638</v>
      </c>
      <c r="E1982" s="34" t="s">
        <v>25</v>
      </c>
      <c r="F1982" s="33">
        <v>291</v>
      </c>
      <c r="G1982" s="36">
        <v>13.47</v>
      </c>
      <c r="H1982" s="36">
        <v>17.350000000000001</v>
      </c>
      <c r="I1982" s="36">
        <v>5048.8500000000004</v>
      </c>
      <c r="J1982" s="97">
        <v>4.1886043803077892E-4</v>
      </c>
    </row>
    <row r="1983" spans="1:10" ht="20.100000000000001" customHeight="1" x14ac:dyDescent="0.2">
      <c r="A1983" s="27" t="s">
        <v>2366</v>
      </c>
      <c r="B1983" s="163"/>
      <c r="C1983" s="163"/>
      <c r="D1983" s="27" t="s">
        <v>5</v>
      </c>
      <c r="E1983" s="163" t="s">
        <v>2367</v>
      </c>
      <c r="F1983" s="163"/>
      <c r="G1983" s="163"/>
      <c r="H1983" s="27"/>
      <c r="I1983" s="41" t="s">
        <v>2368</v>
      </c>
      <c r="J1983" s="27"/>
    </row>
    <row r="1984" spans="1:10" ht="20.100000000000001" customHeight="1" x14ac:dyDescent="0.2">
      <c r="A1984" s="163"/>
      <c r="B1984" s="163"/>
      <c r="C1984" s="163"/>
      <c r="D1984" s="27" t="s">
        <v>15</v>
      </c>
      <c r="E1984" s="163">
        <v>291</v>
      </c>
      <c r="F1984" s="163"/>
      <c r="G1984" s="163"/>
      <c r="H1984" s="163"/>
      <c r="I1984" s="98">
        <v>291</v>
      </c>
      <c r="J1984" s="27" t="s">
        <v>15</v>
      </c>
    </row>
    <row r="1985" spans="1:10" ht="26.1" customHeight="1" x14ac:dyDescent="0.2">
      <c r="A1985" s="32" t="s">
        <v>1361</v>
      </c>
      <c r="B1985" s="32" t="s">
        <v>1362</v>
      </c>
      <c r="C1985" s="32" t="s">
        <v>18</v>
      </c>
      <c r="D1985" s="32" t="s">
        <v>1363</v>
      </c>
      <c r="E1985" s="34" t="s">
        <v>25</v>
      </c>
      <c r="F1985" s="33">
        <v>2</v>
      </c>
      <c r="G1985" s="36">
        <v>85.57</v>
      </c>
      <c r="H1985" s="36">
        <v>110.23</v>
      </c>
      <c r="I1985" s="36">
        <v>220.46</v>
      </c>
      <c r="J1985" s="97">
        <v>1.8289704025325675E-5</v>
      </c>
    </row>
    <row r="1986" spans="1:10" ht="20.100000000000001" customHeight="1" x14ac:dyDescent="0.2">
      <c r="A1986" s="27" t="s">
        <v>2366</v>
      </c>
      <c r="B1986" s="163"/>
      <c r="C1986" s="163"/>
      <c r="D1986" s="27" t="s">
        <v>5</v>
      </c>
      <c r="E1986" s="163" t="s">
        <v>2367</v>
      </c>
      <c r="F1986" s="163"/>
      <c r="G1986" s="163"/>
      <c r="H1986" s="27"/>
      <c r="I1986" s="41" t="s">
        <v>2368</v>
      </c>
      <c r="J1986" s="27"/>
    </row>
    <row r="1987" spans="1:10" ht="20.100000000000001" customHeight="1" x14ac:dyDescent="0.2">
      <c r="A1987" s="163"/>
      <c r="B1987" s="163"/>
      <c r="C1987" s="163"/>
      <c r="D1987" s="27" t="s">
        <v>15</v>
      </c>
      <c r="E1987" s="163">
        <v>2</v>
      </c>
      <c r="F1987" s="163"/>
      <c r="G1987" s="163"/>
      <c r="H1987" s="163"/>
      <c r="I1987" s="98">
        <v>2</v>
      </c>
      <c r="J1987" s="27" t="s">
        <v>15</v>
      </c>
    </row>
    <row r="1988" spans="1:10" ht="26.1" customHeight="1" x14ac:dyDescent="0.2">
      <c r="A1988" s="32" t="s">
        <v>1364</v>
      </c>
      <c r="B1988" s="32" t="s">
        <v>646</v>
      </c>
      <c r="C1988" s="32" t="s">
        <v>18</v>
      </c>
      <c r="D1988" s="32" t="s">
        <v>647</v>
      </c>
      <c r="E1988" s="34" t="s">
        <v>25</v>
      </c>
      <c r="F1988" s="33">
        <v>1</v>
      </c>
      <c r="G1988" s="36">
        <v>99.07</v>
      </c>
      <c r="H1988" s="36">
        <v>127.62</v>
      </c>
      <c r="I1988" s="36">
        <v>127.62</v>
      </c>
      <c r="J1988" s="97">
        <v>1.0587553423351458E-5</v>
      </c>
    </row>
    <row r="1989" spans="1:10" ht="20.100000000000001" customHeight="1" x14ac:dyDescent="0.2">
      <c r="A1989" s="27" t="s">
        <v>2366</v>
      </c>
      <c r="B1989" s="163"/>
      <c r="C1989" s="163"/>
      <c r="D1989" s="27" t="s">
        <v>5</v>
      </c>
      <c r="E1989" s="163" t="s">
        <v>2367</v>
      </c>
      <c r="F1989" s="163"/>
      <c r="G1989" s="163"/>
      <c r="H1989" s="27"/>
      <c r="I1989" s="41" t="s">
        <v>2368</v>
      </c>
      <c r="J1989" s="27"/>
    </row>
    <row r="1990" spans="1:10" ht="20.100000000000001" customHeight="1" x14ac:dyDescent="0.2">
      <c r="A1990" s="163"/>
      <c r="B1990" s="163"/>
      <c r="C1990" s="163"/>
      <c r="D1990" s="27" t="s">
        <v>15</v>
      </c>
      <c r="E1990" s="163">
        <v>1</v>
      </c>
      <c r="F1990" s="163"/>
      <c r="G1990" s="163"/>
      <c r="H1990" s="163"/>
      <c r="I1990" s="98">
        <v>1</v>
      </c>
      <c r="J1990" s="27" t="s">
        <v>15</v>
      </c>
    </row>
    <row r="1991" spans="1:10" ht="51.95" customHeight="1" x14ac:dyDescent="0.2">
      <c r="A1991" s="32" t="s">
        <v>1365</v>
      </c>
      <c r="B1991" s="32" t="s">
        <v>1366</v>
      </c>
      <c r="C1991" s="32" t="s">
        <v>18</v>
      </c>
      <c r="D1991" s="32" t="s">
        <v>1367</v>
      </c>
      <c r="E1991" s="34" t="s">
        <v>29</v>
      </c>
      <c r="F1991" s="33">
        <v>15.2</v>
      </c>
      <c r="G1991" s="36">
        <v>93.99</v>
      </c>
      <c r="H1991" s="36">
        <v>121.07</v>
      </c>
      <c r="I1991" s="36">
        <v>1840.26</v>
      </c>
      <c r="J1991" s="97">
        <v>1.526708279490421E-4</v>
      </c>
    </row>
    <row r="1992" spans="1:10" ht="20.100000000000001" customHeight="1" x14ac:dyDescent="0.2">
      <c r="A1992" s="27" t="s">
        <v>2366</v>
      </c>
      <c r="B1992" s="163"/>
      <c r="C1992" s="163"/>
      <c r="D1992" s="27" t="s">
        <v>5</v>
      </c>
      <c r="E1992" s="163" t="s">
        <v>2367</v>
      </c>
      <c r="F1992" s="163"/>
      <c r="G1992" s="163"/>
      <c r="H1992" s="27"/>
      <c r="I1992" s="41" t="s">
        <v>2368</v>
      </c>
      <c r="J1992" s="27"/>
    </row>
    <row r="1993" spans="1:10" ht="20.100000000000001" customHeight="1" x14ac:dyDescent="0.2">
      <c r="A1993" s="163"/>
      <c r="B1993" s="163"/>
      <c r="C1993" s="163"/>
      <c r="D1993" s="27" t="s">
        <v>15</v>
      </c>
      <c r="E1993" s="163" t="s">
        <v>3034</v>
      </c>
      <c r="F1993" s="163"/>
      <c r="G1993" s="163"/>
      <c r="H1993" s="163"/>
      <c r="I1993" s="98">
        <v>15.2</v>
      </c>
      <c r="J1993" s="27" t="s">
        <v>15</v>
      </c>
    </row>
    <row r="1994" spans="1:10" ht="39" customHeight="1" x14ac:dyDescent="0.2">
      <c r="A1994" s="32" t="s">
        <v>1368</v>
      </c>
      <c r="B1994" s="32" t="s">
        <v>625</v>
      </c>
      <c r="C1994" s="32" t="s">
        <v>18</v>
      </c>
      <c r="D1994" s="32" t="s">
        <v>626</v>
      </c>
      <c r="E1994" s="34" t="s">
        <v>29</v>
      </c>
      <c r="F1994" s="33">
        <v>5991.7</v>
      </c>
      <c r="G1994" s="36">
        <v>19.7</v>
      </c>
      <c r="H1994" s="36">
        <v>25.37</v>
      </c>
      <c r="I1994" s="36">
        <v>152009.42000000001</v>
      </c>
      <c r="J1994" s="97">
        <v>1.2610937588956822E-2</v>
      </c>
    </row>
    <row r="1995" spans="1:10" ht="20.100000000000001" customHeight="1" x14ac:dyDescent="0.2">
      <c r="A1995" s="27" t="s">
        <v>2366</v>
      </c>
      <c r="B1995" s="163"/>
      <c r="C1995" s="163"/>
      <c r="D1995" s="27" t="s">
        <v>5</v>
      </c>
      <c r="E1995" s="163" t="s">
        <v>2367</v>
      </c>
      <c r="F1995" s="163"/>
      <c r="G1995" s="163"/>
      <c r="H1995" s="27"/>
      <c r="I1995" s="41" t="s">
        <v>2368</v>
      </c>
      <c r="J1995" s="27"/>
    </row>
    <row r="1996" spans="1:10" ht="20.100000000000001" customHeight="1" x14ac:dyDescent="0.2">
      <c r="A1996" s="163"/>
      <c r="B1996" s="163"/>
      <c r="C1996" s="163"/>
      <c r="D1996" s="27" t="s">
        <v>15</v>
      </c>
      <c r="E1996" s="163" t="s">
        <v>3035</v>
      </c>
      <c r="F1996" s="163"/>
      <c r="G1996" s="163"/>
      <c r="H1996" s="163"/>
      <c r="I1996" s="98">
        <v>5991.7</v>
      </c>
      <c r="J1996" s="27" t="s">
        <v>15</v>
      </c>
    </row>
    <row r="1997" spans="1:10" ht="26.1" customHeight="1" x14ac:dyDescent="0.2">
      <c r="A1997" s="32" t="s">
        <v>1369</v>
      </c>
      <c r="B1997" s="32" t="s">
        <v>640</v>
      </c>
      <c r="C1997" s="32" t="s">
        <v>18</v>
      </c>
      <c r="D1997" s="32" t="s">
        <v>641</v>
      </c>
      <c r="E1997" s="34" t="s">
        <v>25</v>
      </c>
      <c r="F1997" s="33">
        <v>11</v>
      </c>
      <c r="G1997" s="36">
        <v>16.739999999999998</v>
      </c>
      <c r="H1997" s="36">
        <v>21.56</v>
      </c>
      <c r="I1997" s="36">
        <v>237.16</v>
      </c>
      <c r="J1997" s="97">
        <v>1.9675161964284843E-5</v>
      </c>
    </row>
    <row r="1998" spans="1:10" ht="20.100000000000001" customHeight="1" x14ac:dyDescent="0.2">
      <c r="A1998" s="27" t="s">
        <v>2366</v>
      </c>
      <c r="B1998" s="163"/>
      <c r="C1998" s="163"/>
      <c r="D1998" s="27" t="s">
        <v>5</v>
      </c>
      <c r="E1998" s="163" t="s">
        <v>2367</v>
      </c>
      <c r="F1998" s="163"/>
      <c r="G1998" s="163"/>
      <c r="H1998" s="27"/>
      <c r="I1998" s="41" t="s">
        <v>2368</v>
      </c>
      <c r="J1998" s="27"/>
    </row>
    <row r="1999" spans="1:10" ht="20.100000000000001" customHeight="1" x14ac:dyDescent="0.2">
      <c r="A1999" s="163"/>
      <c r="B1999" s="163"/>
      <c r="C1999" s="163"/>
      <c r="D1999" s="27" t="s">
        <v>15</v>
      </c>
      <c r="E1999" s="163">
        <v>11</v>
      </c>
      <c r="F1999" s="163"/>
      <c r="G1999" s="163"/>
      <c r="H1999" s="163"/>
      <c r="I1999" s="98">
        <v>11</v>
      </c>
      <c r="J1999" s="27" t="s">
        <v>15</v>
      </c>
    </row>
    <row r="2000" spans="1:10" ht="26.1" customHeight="1" x14ac:dyDescent="0.2">
      <c r="A2000" s="32" t="s">
        <v>1370</v>
      </c>
      <c r="B2000" s="32" t="s">
        <v>1371</v>
      </c>
      <c r="C2000" s="32" t="s">
        <v>18</v>
      </c>
      <c r="D2000" s="32" t="s">
        <v>1372</v>
      </c>
      <c r="E2000" s="34" t="s">
        <v>25</v>
      </c>
      <c r="F2000" s="33">
        <v>1</v>
      </c>
      <c r="G2000" s="36">
        <v>484.05</v>
      </c>
      <c r="H2000" s="36">
        <v>623.54999999999995</v>
      </c>
      <c r="I2000" s="36">
        <v>623.54999999999995</v>
      </c>
      <c r="J2000" s="97">
        <v>5.1730676517244955E-5</v>
      </c>
    </row>
    <row r="2001" spans="1:10" ht="20.100000000000001" customHeight="1" x14ac:dyDescent="0.2">
      <c r="A2001" s="27" t="s">
        <v>2366</v>
      </c>
      <c r="B2001" s="163"/>
      <c r="C2001" s="163"/>
      <c r="D2001" s="27" t="s">
        <v>5</v>
      </c>
      <c r="E2001" s="163" t="s">
        <v>2367</v>
      </c>
      <c r="F2001" s="163"/>
      <c r="G2001" s="163"/>
      <c r="H2001" s="27"/>
      <c r="I2001" s="41" t="s">
        <v>2368</v>
      </c>
      <c r="J2001" s="27"/>
    </row>
    <row r="2002" spans="1:10" ht="20.100000000000001" customHeight="1" x14ac:dyDescent="0.2">
      <c r="A2002" s="163"/>
      <c r="B2002" s="163"/>
      <c r="C2002" s="163"/>
      <c r="D2002" s="27" t="s">
        <v>15</v>
      </c>
      <c r="E2002" s="163">
        <v>1</v>
      </c>
      <c r="F2002" s="163"/>
      <c r="G2002" s="163"/>
      <c r="H2002" s="163"/>
      <c r="I2002" s="98">
        <v>1</v>
      </c>
      <c r="J2002" s="27" t="s">
        <v>15</v>
      </c>
    </row>
    <row r="2003" spans="1:10" ht="26.1" customHeight="1" x14ac:dyDescent="0.2">
      <c r="A2003" s="32" t="s">
        <v>1373</v>
      </c>
      <c r="B2003" s="32" t="s">
        <v>1374</v>
      </c>
      <c r="C2003" s="32" t="s">
        <v>18</v>
      </c>
      <c r="D2003" s="32" t="s">
        <v>1375</v>
      </c>
      <c r="E2003" s="34" t="s">
        <v>25</v>
      </c>
      <c r="F2003" s="33">
        <v>1</v>
      </c>
      <c r="G2003" s="36">
        <v>122.03</v>
      </c>
      <c r="H2003" s="36">
        <v>157.19</v>
      </c>
      <c r="I2003" s="36">
        <v>157.19</v>
      </c>
      <c r="J2003" s="97">
        <v>1.3040726552394732E-5</v>
      </c>
    </row>
    <row r="2004" spans="1:10" ht="20.100000000000001" customHeight="1" x14ac:dyDescent="0.2">
      <c r="A2004" s="27" t="s">
        <v>2366</v>
      </c>
      <c r="B2004" s="163"/>
      <c r="C2004" s="163"/>
      <c r="D2004" s="27" t="s">
        <v>5</v>
      </c>
      <c r="E2004" s="163" t="s">
        <v>2367</v>
      </c>
      <c r="F2004" s="163"/>
      <c r="G2004" s="163"/>
      <c r="H2004" s="27"/>
      <c r="I2004" s="41" t="s">
        <v>2368</v>
      </c>
      <c r="J2004" s="27"/>
    </row>
    <row r="2005" spans="1:10" ht="20.100000000000001" customHeight="1" x14ac:dyDescent="0.2">
      <c r="A2005" s="163"/>
      <c r="B2005" s="163"/>
      <c r="C2005" s="163"/>
      <c r="D2005" s="27" t="s">
        <v>15</v>
      </c>
      <c r="E2005" s="163">
        <v>1</v>
      </c>
      <c r="F2005" s="163"/>
      <c r="G2005" s="163"/>
      <c r="H2005" s="163"/>
      <c r="I2005" s="98">
        <v>1</v>
      </c>
      <c r="J2005" s="27" t="s">
        <v>15</v>
      </c>
    </row>
    <row r="2006" spans="1:10" ht="26.1" customHeight="1" x14ac:dyDescent="0.2">
      <c r="A2006" s="32" t="s">
        <v>1376</v>
      </c>
      <c r="B2006" s="32" t="s">
        <v>1377</v>
      </c>
      <c r="C2006" s="32" t="s">
        <v>18</v>
      </c>
      <c r="D2006" s="32" t="s">
        <v>1378</v>
      </c>
      <c r="E2006" s="34" t="s">
        <v>25</v>
      </c>
      <c r="F2006" s="33">
        <v>2</v>
      </c>
      <c r="G2006" s="36">
        <v>13.47</v>
      </c>
      <c r="H2006" s="36">
        <v>17.350000000000001</v>
      </c>
      <c r="I2006" s="36">
        <v>34.700000000000003</v>
      </c>
      <c r="J2006" s="97">
        <v>2.8787658971187554E-6</v>
      </c>
    </row>
    <row r="2007" spans="1:10" ht="20.100000000000001" customHeight="1" x14ac:dyDescent="0.2">
      <c r="A2007" s="27" t="s">
        <v>2366</v>
      </c>
      <c r="B2007" s="163"/>
      <c r="C2007" s="163"/>
      <c r="D2007" s="27" t="s">
        <v>5</v>
      </c>
      <c r="E2007" s="163" t="s">
        <v>2367</v>
      </c>
      <c r="F2007" s="163"/>
      <c r="G2007" s="163"/>
      <c r="H2007" s="27"/>
      <c r="I2007" s="41" t="s">
        <v>2368</v>
      </c>
      <c r="J2007" s="27"/>
    </row>
    <row r="2008" spans="1:10" ht="20.100000000000001" customHeight="1" x14ac:dyDescent="0.2">
      <c r="A2008" s="163"/>
      <c r="B2008" s="163"/>
      <c r="C2008" s="163"/>
      <c r="D2008" s="27" t="s">
        <v>15</v>
      </c>
      <c r="E2008" s="163">
        <v>2</v>
      </c>
      <c r="F2008" s="163"/>
      <c r="G2008" s="163"/>
      <c r="H2008" s="163"/>
      <c r="I2008" s="98">
        <v>2</v>
      </c>
      <c r="J2008" s="27" t="s">
        <v>15</v>
      </c>
    </row>
    <row r="2009" spans="1:10" ht="26.1" customHeight="1" x14ac:dyDescent="0.2">
      <c r="A2009" s="32" t="s">
        <v>1379</v>
      </c>
      <c r="B2009" s="32" t="s">
        <v>1380</v>
      </c>
      <c r="C2009" s="32" t="s">
        <v>18</v>
      </c>
      <c r="D2009" s="32" t="s">
        <v>1381</v>
      </c>
      <c r="E2009" s="34" t="s">
        <v>25</v>
      </c>
      <c r="F2009" s="33">
        <v>24</v>
      </c>
      <c r="G2009" s="36">
        <v>14.38</v>
      </c>
      <c r="H2009" s="36">
        <v>18.52</v>
      </c>
      <c r="I2009" s="36">
        <v>444.48</v>
      </c>
      <c r="J2009" s="97">
        <v>3.6874751180154022E-5</v>
      </c>
    </row>
    <row r="2010" spans="1:10" ht="20.100000000000001" customHeight="1" x14ac:dyDescent="0.2">
      <c r="A2010" s="27" t="s">
        <v>2366</v>
      </c>
      <c r="B2010" s="163"/>
      <c r="C2010" s="163"/>
      <c r="D2010" s="27" t="s">
        <v>5</v>
      </c>
      <c r="E2010" s="163" t="s">
        <v>2367</v>
      </c>
      <c r="F2010" s="163"/>
      <c r="G2010" s="163"/>
      <c r="H2010" s="27"/>
      <c r="I2010" s="41" t="s">
        <v>2368</v>
      </c>
      <c r="J2010" s="27"/>
    </row>
    <row r="2011" spans="1:10" ht="20.100000000000001" customHeight="1" x14ac:dyDescent="0.2">
      <c r="A2011" s="163"/>
      <c r="B2011" s="163"/>
      <c r="C2011" s="163"/>
      <c r="D2011" s="27" t="s">
        <v>15</v>
      </c>
      <c r="E2011" s="163">
        <v>24</v>
      </c>
      <c r="F2011" s="163"/>
      <c r="G2011" s="163"/>
      <c r="H2011" s="163"/>
      <c r="I2011" s="98">
        <v>24</v>
      </c>
      <c r="J2011" s="27" t="s">
        <v>15</v>
      </c>
    </row>
    <row r="2012" spans="1:10" ht="51.95" customHeight="1" x14ac:dyDescent="0.2">
      <c r="A2012" s="32" t="s">
        <v>1382</v>
      </c>
      <c r="B2012" s="32" t="s">
        <v>1383</v>
      </c>
      <c r="C2012" s="32" t="s">
        <v>23</v>
      </c>
      <c r="D2012" s="32" t="s">
        <v>1384</v>
      </c>
      <c r="E2012" s="34" t="s">
        <v>25</v>
      </c>
      <c r="F2012" s="33">
        <v>1</v>
      </c>
      <c r="G2012" s="36">
        <v>2990.18</v>
      </c>
      <c r="H2012" s="36">
        <v>3851.94</v>
      </c>
      <c r="I2012" s="36">
        <v>3851.94</v>
      </c>
      <c r="J2012" s="97">
        <v>3.1956292535295736E-4</v>
      </c>
    </row>
    <row r="2013" spans="1:10" ht="20.100000000000001" customHeight="1" x14ac:dyDescent="0.2">
      <c r="A2013" s="27" t="s">
        <v>2366</v>
      </c>
      <c r="B2013" s="163"/>
      <c r="C2013" s="163"/>
      <c r="D2013" s="27" t="s">
        <v>5</v>
      </c>
      <c r="E2013" s="163" t="s">
        <v>2367</v>
      </c>
      <c r="F2013" s="163"/>
      <c r="G2013" s="163"/>
      <c r="H2013" s="27"/>
      <c r="I2013" s="41" t="s">
        <v>2368</v>
      </c>
      <c r="J2013" s="27"/>
    </row>
    <row r="2014" spans="1:10" ht="20.100000000000001" customHeight="1" x14ac:dyDescent="0.2">
      <c r="A2014" s="163"/>
      <c r="B2014" s="163"/>
      <c r="C2014" s="163"/>
      <c r="D2014" s="27" t="s">
        <v>3036</v>
      </c>
      <c r="E2014" s="163">
        <v>1</v>
      </c>
      <c r="F2014" s="163"/>
      <c r="G2014" s="163"/>
      <c r="H2014" s="163"/>
      <c r="I2014" s="98">
        <v>1</v>
      </c>
      <c r="J2014" s="27" t="s">
        <v>15</v>
      </c>
    </row>
    <row r="2015" spans="1:10" ht="26.1" customHeight="1" x14ac:dyDescent="0.2">
      <c r="A2015" s="32" t="s">
        <v>1385</v>
      </c>
      <c r="B2015" s="32" t="s">
        <v>1386</v>
      </c>
      <c r="C2015" s="32" t="s">
        <v>23</v>
      </c>
      <c r="D2015" s="32" t="s">
        <v>1387</v>
      </c>
      <c r="E2015" s="34" t="s">
        <v>25</v>
      </c>
      <c r="F2015" s="33">
        <v>5</v>
      </c>
      <c r="G2015" s="36">
        <v>180.84</v>
      </c>
      <c r="H2015" s="36">
        <v>232.95</v>
      </c>
      <c r="I2015" s="36">
        <v>1164.75</v>
      </c>
      <c r="J2015" s="97">
        <v>9.6629469125909817E-5</v>
      </c>
    </row>
    <row r="2016" spans="1:10" ht="20.100000000000001" customHeight="1" x14ac:dyDescent="0.2">
      <c r="A2016" s="27" t="s">
        <v>2366</v>
      </c>
      <c r="B2016" s="163"/>
      <c r="C2016" s="163"/>
      <c r="D2016" s="27" t="s">
        <v>5</v>
      </c>
      <c r="E2016" s="163" t="s">
        <v>2367</v>
      </c>
      <c r="F2016" s="163"/>
      <c r="G2016" s="163"/>
      <c r="H2016" s="27"/>
      <c r="I2016" s="41" t="s">
        <v>2368</v>
      </c>
      <c r="J2016" s="27"/>
    </row>
    <row r="2017" spans="1:10" ht="20.100000000000001" customHeight="1" x14ac:dyDescent="0.2">
      <c r="A2017" s="163"/>
      <c r="B2017" s="163"/>
      <c r="C2017" s="163"/>
      <c r="D2017" s="27" t="s">
        <v>15</v>
      </c>
      <c r="E2017" s="163">
        <v>5</v>
      </c>
      <c r="F2017" s="163"/>
      <c r="G2017" s="163"/>
      <c r="H2017" s="163"/>
      <c r="I2017" s="98">
        <v>5</v>
      </c>
      <c r="J2017" s="27" t="s">
        <v>15</v>
      </c>
    </row>
    <row r="2018" spans="1:10" ht="26.1" customHeight="1" x14ac:dyDescent="0.2">
      <c r="A2018" s="32" t="s">
        <v>1388</v>
      </c>
      <c r="B2018" s="32" t="s">
        <v>1389</v>
      </c>
      <c r="C2018" s="32" t="s">
        <v>23</v>
      </c>
      <c r="D2018" s="32" t="s">
        <v>1390</v>
      </c>
      <c r="E2018" s="34" t="s">
        <v>25</v>
      </c>
      <c r="F2018" s="33">
        <v>8</v>
      </c>
      <c r="G2018" s="36">
        <v>229.37</v>
      </c>
      <c r="H2018" s="36">
        <v>295.47000000000003</v>
      </c>
      <c r="I2018" s="36">
        <v>2363.7600000000002</v>
      </c>
      <c r="J2018" s="97">
        <v>1.9610120106551671E-4</v>
      </c>
    </row>
    <row r="2019" spans="1:10" ht="20.100000000000001" customHeight="1" x14ac:dyDescent="0.2">
      <c r="A2019" s="27" t="s">
        <v>2366</v>
      </c>
      <c r="B2019" s="163"/>
      <c r="C2019" s="163"/>
      <c r="D2019" s="27" t="s">
        <v>5</v>
      </c>
      <c r="E2019" s="163" t="s">
        <v>2367</v>
      </c>
      <c r="F2019" s="163"/>
      <c r="G2019" s="163"/>
      <c r="H2019" s="27"/>
      <c r="I2019" s="41" t="s">
        <v>2368</v>
      </c>
      <c r="J2019" s="27"/>
    </row>
    <row r="2020" spans="1:10" ht="20.100000000000001" customHeight="1" x14ac:dyDescent="0.2">
      <c r="A2020" s="163"/>
      <c r="B2020" s="163"/>
      <c r="C2020" s="163"/>
      <c r="D2020" s="27" t="s">
        <v>15</v>
      </c>
      <c r="E2020" s="163">
        <v>8</v>
      </c>
      <c r="F2020" s="163"/>
      <c r="G2020" s="163"/>
      <c r="H2020" s="163"/>
      <c r="I2020" s="98">
        <v>8</v>
      </c>
      <c r="J2020" s="27" t="s">
        <v>15</v>
      </c>
    </row>
    <row r="2021" spans="1:10" ht="26.1" customHeight="1" x14ac:dyDescent="0.2">
      <c r="A2021" s="32" t="s">
        <v>1391</v>
      </c>
      <c r="B2021" s="32" t="s">
        <v>753</v>
      </c>
      <c r="C2021" s="32" t="s">
        <v>23</v>
      </c>
      <c r="D2021" s="32" t="s">
        <v>754</v>
      </c>
      <c r="E2021" s="34" t="s">
        <v>25</v>
      </c>
      <c r="F2021" s="33">
        <v>42</v>
      </c>
      <c r="G2021" s="36">
        <v>102.61</v>
      </c>
      <c r="H2021" s="36">
        <v>132.18</v>
      </c>
      <c r="I2021" s="36">
        <v>5551.56</v>
      </c>
      <c r="J2021" s="97">
        <v>4.6056604045557924E-4</v>
      </c>
    </row>
    <row r="2022" spans="1:10" ht="20.100000000000001" customHeight="1" x14ac:dyDescent="0.2">
      <c r="A2022" s="27" t="s">
        <v>2366</v>
      </c>
      <c r="B2022" s="163"/>
      <c r="C2022" s="163"/>
      <c r="D2022" s="27" t="s">
        <v>5</v>
      </c>
      <c r="E2022" s="163" t="s">
        <v>2367</v>
      </c>
      <c r="F2022" s="163"/>
      <c r="G2022" s="163"/>
      <c r="H2022" s="27"/>
      <c r="I2022" s="41" t="s">
        <v>2368</v>
      </c>
      <c r="J2022" s="27"/>
    </row>
    <row r="2023" spans="1:10" ht="20.100000000000001" customHeight="1" x14ac:dyDescent="0.2">
      <c r="A2023" s="163"/>
      <c r="B2023" s="163"/>
      <c r="C2023" s="163"/>
      <c r="D2023" s="27" t="s">
        <v>15</v>
      </c>
      <c r="E2023" s="163">
        <v>42</v>
      </c>
      <c r="F2023" s="163"/>
      <c r="G2023" s="163"/>
      <c r="H2023" s="163"/>
      <c r="I2023" s="98">
        <v>42</v>
      </c>
      <c r="J2023" s="27" t="s">
        <v>15</v>
      </c>
    </row>
    <row r="2024" spans="1:10" ht="26.1" customHeight="1" x14ac:dyDescent="0.2">
      <c r="A2024" s="32" t="s">
        <v>1392</v>
      </c>
      <c r="B2024" s="32" t="s">
        <v>1393</v>
      </c>
      <c r="C2024" s="32" t="s">
        <v>23</v>
      </c>
      <c r="D2024" s="32" t="s">
        <v>1394</v>
      </c>
      <c r="E2024" s="34" t="s">
        <v>25</v>
      </c>
      <c r="F2024" s="33">
        <v>32</v>
      </c>
      <c r="G2024" s="36">
        <v>51.6</v>
      </c>
      <c r="H2024" s="36">
        <v>66.47</v>
      </c>
      <c r="I2024" s="36">
        <v>2127.04</v>
      </c>
      <c r="J2024" s="97">
        <v>1.7646254218465354E-4</v>
      </c>
    </row>
    <row r="2025" spans="1:10" ht="20.100000000000001" customHeight="1" x14ac:dyDescent="0.2">
      <c r="A2025" s="27" t="s">
        <v>2366</v>
      </c>
      <c r="B2025" s="163"/>
      <c r="C2025" s="163"/>
      <c r="D2025" s="27" t="s">
        <v>5</v>
      </c>
      <c r="E2025" s="163" t="s">
        <v>2367</v>
      </c>
      <c r="F2025" s="163"/>
      <c r="G2025" s="163"/>
      <c r="H2025" s="27"/>
      <c r="I2025" s="41" t="s">
        <v>2368</v>
      </c>
      <c r="J2025" s="27"/>
    </row>
    <row r="2026" spans="1:10" ht="20.100000000000001" customHeight="1" x14ac:dyDescent="0.2">
      <c r="A2026" s="163"/>
      <c r="B2026" s="163"/>
      <c r="C2026" s="163"/>
      <c r="D2026" s="27" t="s">
        <v>15</v>
      </c>
      <c r="E2026" s="163">
        <v>32</v>
      </c>
      <c r="F2026" s="163"/>
      <c r="G2026" s="163"/>
      <c r="H2026" s="163"/>
      <c r="I2026" s="98">
        <v>32</v>
      </c>
      <c r="J2026" s="27" t="s">
        <v>15</v>
      </c>
    </row>
    <row r="2027" spans="1:10" ht="26.1" customHeight="1" x14ac:dyDescent="0.2">
      <c r="A2027" s="32" t="s">
        <v>1395</v>
      </c>
      <c r="B2027" s="32" t="s">
        <v>1396</v>
      </c>
      <c r="C2027" s="32" t="s">
        <v>23</v>
      </c>
      <c r="D2027" s="32" t="s">
        <v>1397</v>
      </c>
      <c r="E2027" s="34" t="s">
        <v>25</v>
      </c>
      <c r="F2027" s="33">
        <v>31</v>
      </c>
      <c r="G2027" s="36">
        <v>12.09</v>
      </c>
      <c r="H2027" s="36">
        <v>15.57</v>
      </c>
      <c r="I2027" s="36">
        <v>482.67</v>
      </c>
      <c r="J2027" s="97">
        <v>4.0043052898049272E-5</v>
      </c>
    </row>
    <row r="2028" spans="1:10" ht="20.100000000000001" customHeight="1" x14ac:dyDescent="0.2">
      <c r="A2028" s="27" t="s">
        <v>2366</v>
      </c>
      <c r="B2028" s="163"/>
      <c r="C2028" s="163"/>
      <c r="D2028" s="27" t="s">
        <v>5</v>
      </c>
      <c r="E2028" s="163" t="s">
        <v>2367</v>
      </c>
      <c r="F2028" s="163"/>
      <c r="G2028" s="163"/>
      <c r="H2028" s="27"/>
      <c r="I2028" s="41" t="s">
        <v>2368</v>
      </c>
      <c r="J2028" s="27"/>
    </row>
    <row r="2029" spans="1:10" ht="20.100000000000001" customHeight="1" x14ac:dyDescent="0.2">
      <c r="A2029" s="163"/>
      <c r="B2029" s="163"/>
      <c r="C2029" s="163"/>
      <c r="D2029" s="27" t="s">
        <v>15</v>
      </c>
      <c r="E2029" s="163">
        <v>31</v>
      </c>
      <c r="F2029" s="163"/>
      <c r="G2029" s="163"/>
      <c r="H2029" s="163"/>
      <c r="I2029" s="98">
        <v>31</v>
      </c>
      <c r="J2029" s="27" t="s">
        <v>15</v>
      </c>
    </row>
    <row r="2030" spans="1:10" ht="26.1" customHeight="1" x14ac:dyDescent="0.2">
      <c r="A2030" s="32" t="s">
        <v>1398</v>
      </c>
      <c r="B2030" s="32" t="s">
        <v>1399</v>
      </c>
      <c r="C2030" s="32" t="s">
        <v>23</v>
      </c>
      <c r="D2030" s="32" t="s">
        <v>1400</v>
      </c>
      <c r="E2030" s="34" t="s">
        <v>25</v>
      </c>
      <c r="F2030" s="33">
        <v>23</v>
      </c>
      <c r="G2030" s="36">
        <v>7.63</v>
      </c>
      <c r="H2030" s="36">
        <v>9.82</v>
      </c>
      <c r="I2030" s="36">
        <v>225.86</v>
      </c>
      <c r="J2030" s="97">
        <v>1.8737696412773549E-5</v>
      </c>
    </row>
    <row r="2031" spans="1:10" ht="20.100000000000001" customHeight="1" x14ac:dyDescent="0.2">
      <c r="A2031" s="27" t="s">
        <v>2366</v>
      </c>
      <c r="B2031" s="163"/>
      <c r="C2031" s="163"/>
      <c r="D2031" s="27" t="s">
        <v>5</v>
      </c>
      <c r="E2031" s="163" t="s">
        <v>2367</v>
      </c>
      <c r="F2031" s="163"/>
      <c r="G2031" s="163"/>
      <c r="H2031" s="27"/>
      <c r="I2031" s="41" t="s">
        <v>2368</v>
      </c>
      <c r="J2031" s="27"/>
    </row>
    <row r="2032" spans="1:10" ht="20.100000000000001" customHeight="1" x14ac:dyDescent="0.2">
      <c r="A2032" s="163"/>
      <c r="B2032" s="163"/>
      <c r="C2032" s="163"/>
      <c r="D2032" s="27" t="s">
        <v>15</v>
      </c>
      <c r="E2032" s="163">
        <v>23</v>
      </c>
      <c r="F2032" s="163"/>
      <c r="G2032" s="163"/>
      <c r="H2032" s="163"/>
      <c r="I2032" s="98">
        <v>23</v>
      </c>
      <c r="J2032" s="27" t="s">
        <v>15</v>
      </c>
    </row>
    <row r="2033" spans="1:10" ht="26.1" customHeight="1" x14ac:dyDescent="0.2">
      <c r="A2033" s="32" t="s">
        <v>1401</v>
      </c>
      <c r="B2033" s="32" t="s">
        <v>1402</v>
      </c>
      <c r="C2033" s="32" t="s">
        <v>23</v>
      </c>
      <c r="D2033" s="32" t="s">
        <v>1403</v>
      </c>
      <c r="E2033" s="34" t="s">
        <v>25</v>
      </c>
      <c r="F2033" s="33">
        <v>338</v>
      </c>
      <c r="G2033" s="36">
        <v>7.15</v>
      </c>
      <c r="H2033" s="36">
        <v>9.2100000000000009</v>
      </c>
      <c r="I2033" s="36">
        <v>3112.98</v>
      </c>
      <c r="J2033" s="97">
        <v>2.5825765597731253E-4</v>
      </c>
    </row>
    <row r="2034" spans="1:10" ht="20.100000000000001" customHeight="1" x14ac:dyDescent="0.2">
      <c r="A2034" s="27" t="s">
        <v>2366</v>
      </c>
      <c r="B2034" s="163"/>
      <c r="C2034" s="163"/>
      <c r="D2034" s="27" t="s">
        <v>5</v>
      </c>
      <c r="E2034" s="163" t="s">
        <v>2367</v>
      </c>
      <c r="F2034" s="163"/>
      <c r="G2034" s="163"/>
      <c r="H2034" s="27"/>
      <c r="I2034" s="41" t="s">
        <v>2368</v>
      </c>
      <c r="J2034" s="27"/>
    </row>
    <row r="2035" spans="1:10" ht="20.100000000000001" customHeight="1" x14ac:dyDescent="0.2">
      <c r="A2035" s="163"/>
      <c r="B2035" s="163"/>
      <c r="C2035" s="163"/>
      <c r="D2035" s="27" t="s">
        <v>15</v>
      </c>
      <c r="E2035" s="163">
        <v>338</v>
      </c>
      <c r="F2035" s="163"/>
      <c r="G2035" s="163"/>
      <c r="H2035" s="163"/>
      <c r="I2035" s="98">
        <v>338</v>
      </c>
      <c r="J2035" s="27" t="s">
        <v>15</v>
      </c>
    </row>
    <row r="2036" spans="1:10" ht="39" customHeight="1" x14ac:dyDescent="0.2">
      <c r="A2036" s="32" t="s">
        <v>1404</v>
      </c>
      <c r="B2036" s="32" t="s">
        <v>654</v>
      </c>
      <c r="C2036" s="32" t="s">
        <v>18</v>
      </c>
      <c r="D2036" s="32" t="s">
        <v>655</v>
      </c>
      <c r="E2036" s="34" t="s">
        <v>25</v>
      </c>
      <c r="F2036" s="33">
        <v>272</v>
      </c>
      <c r="G2036" s="36">
        <v>65.44</v>
      </c>
      <c r="H2036" s="36">
        <v>84.29</v>
      </c>
      <c r="I2036" s="36">
        <v>22926.880000000001</v>
      </c>
      <c r="J2036" s="97">
        <v>1.9020495755427682E-3</v>
      </c>
    </row>
    <row r="2037" spans="1:10" ht="20.100000000000001" customHeight="1" x14ac:dyDescent="0.2">
      <c r="A2037" s="27" t="s">
        <v>2366</v>
      </c>
      <c r="B2037" s="163"/>
      <c r="C2037" s="163"/>
      <c r="D2037" s="27" t="s">
        <v>5</v>
      </c>
      <c r="E2037" s="163" t="s">
        <v>2367</v>
      </c>
      <c r="F2037" s="163"/>
      <c r="G2037" s="163"/>
      <c r="H2037" s="27"/>
      <c r="I2037" s="41" t="s">
        <v>2368</v>
      </c>
      <c r="J2037" s="27"/>
    </row>
    <row r="2038" spans="1:10" ht="20.100000000000001" customHeight="1" x14ac:dyDescent="0.2">
      <c r="A2038" s="163"/>
      <c r="B2038" s="163"/>
      <c r="C2038" s="163"/>
      <c r="D2038" s="27" t="s">
        <v>3037</v>
      </c>
      <c r="E2038" s="163">
        <v>4</v>
      </c>
      <c r="F2038" s="163"/>
      <c r="G2038" s="163"/>
      <c r="H2038" s="163"/>
      <c r="I2038" s="98">
        <v>4</v>
      </c>
      <c r="J2038" s="27" t="s">
        <v>15</v>
      </c>
    </row>
    <row r="2039" spans="1:10" ht="20.100000000000001" customHeight="1" x14ac:dyDescent="0.2">
      <c r="A2039" s="163"/>
      <c r="B2039" s="163"/>
      <c r="C2039" s="163"/>
      <c r="D2039" s="27" t="s">
        <v>3038</v>
      </c>
      <c r="E2039" s="163">
        <v>4</v>
      </c>
      <c r="F2039" s="163"/>
      <c r="G2039" s="163"/>
      <c r="H2039" s="163"/>
      <c r="I2039" s="98">
        <v>4</v>
      </c>
      <c r="J2039" s="27" t="s">
        <v>15</v>
      </c>
    </row>
    <row r="2040" spans="1:10" ht="20.100000000000001" customHeight="1" x14ac:dyDescent="0.2">
      <c r="A2040" s="163"/>
      <c r="B2040" s="163"/>
      <c r="C2040" s="163"/>
      <c r="D2040" s="27" t="s">
        <v>3039</v>
      </c>
      <c r="E2040" s="163">
        <v>4</v>
      </c>
      <c r="F2040" s="163"/>
      <c r="G2040" s="163"/>
      <c r="H2040" s="163"/>
      <c r="I2040" s="98">
        <v>4</v>
      </c>
      <c r="J2040" s="27" t="s">
        <v>15</v>
      </c>
    </row>
    <row r="2041" spans="1:10" ht="20.100000000000001" customHeight="1" x14ac:dyDescent="0.2">
      <c r="A2041" s="163"/>
      <c r="B2041" s="163"/>
      <c r="C2041" s="163"/>
      <c r="D2041" s="27" t="s">
        <v>3040</v>
      </c>
      <c r="E2041" s="163">
        <v>4</v>
      </c>
      <c r="F2041" s="163"/>
      <c r="G2041" s="163"/>
      <c r="H2041" s="163"/>
      <c r="I2041" s="98">
        <v>4</v>
      </c>
      <c r="J2041" s="27" t="s">
        <v>15</v>
      </c>
    </row>
    <row r="2042" spans="1:10" ht="20.100000000000001" customHeight="1" x14ac:dyDescent="0.2">
      <c r="A2042" s="163"/>
      <c r="B2042" s="163"/>
      <c r="C2042" s="163"/>
      <c r="D2042" s="27" t="s">
        <v>3041</v>
      </c>
      <c r="E2042" s="163">
        <v>8</v>
      </c>
      <c r="F2042" s="163"/>
      <c r="G2042" s="163"/>
      <c r="H2042" s="163"/>
      <c r="I2042" s="98">
        <v>8</v>
      </c>
      <c r="J2042" s="27" t="s">
        <v>15</v>
      </c>
    </row>
    <row r="2043" spans="1:10" ht="20.100000000000001" customHeight="1" x14ac:dyDescent="0.2">
      <c r="A2043" s="163"/>
      <c r="B2043" s="163"/>
      <c r="C2043" s="163"/>
      <c r="D2043" s="27" t="s">
        <v>3042</v>
      </c>
      <c r="E2043" s="163">
        <v>4</v>
      </c>
      <c r="F2043" s="163"/>
      <c r="G2043" s="163"/>
      <c r="H2043" s="163"/>
      <c r="I2043" s="98">
        <v>4</v>
      </c>
      <c r="J2043" s="27" t="s">
        <v>15</v>
      </c>
    </row>
    <row r="2044" spans="1:10" ht="20.100000000000001" customHeight="1" x14ac:dyDescent="0.2">
      <c r="A2044" s="163"/>
      <c r="B2044" s="163"/>
      <c r="C2044" s="163"/>
      <c r="D2044" s="27" t="s">
        <v>3043</v>
      </c>
      <c r="E2044" s="163">
        <v>4</v>
      </c>
      <c r="F2044" s="163"/>
      <c r="G2044" s="163"/>
      <c r="H2044" s="163"/>
      <c r="I2044" s="98">
        <v>4</v>
      </c>
      <c r="J2044" s="27" t="s">
        <v>15</v>
      </c>
    </row>
    <row r="2045" spans="1:10" ht="20.100000000000001" customHeight="1" x14ac:dyDescent="0.2">
      <c r="A2045" s="163"/>
      <c r="B2045" s="163"/>
      <c r="C2045" s="163"/>
      <c r="D2045" s="27" t="s">
        <v>3044</v>
      </c>
      <c r="E2045" s="163">
        <v>4</v>
      </c>
      <c r="F2045" s="163"/>
      <c r="G2045" s="163"/>
      <c r="H2045" s="163"/>
      <c r="I2045" s="98">
        <v>4</v>
      </c>
      <c r="J2045" s="27" t="s">
        <v>15</v>
      </c>
    </row>
    <row r="2046" spans="1:10" ht="20.100000000000001" customHeight="1" x14ac:dyDescent="0.2">
      <c r="A2046" s="163"/>
      <c r="B2046" s="163"/>
      <c r="C2046" s="163"/>
      <c r="D2046" s="27" t="s">
        <v>3045</v>
      </c>
      <c r="E2046" s="163">
        <v>4</v>
      </c>
      <c r="F2046" s="163"/>
      <c r="G2046" s="163"/>
      <c r="H2046" s="163"/>
      <c r="I2046" s="98">
        <v>4</v>
      </c>
      <c r="J2046" s="27" t="s">
        <v>15</v>
      </c>
    </row>
    <row r="2047" spans="1:10" ht="20.100000000000001" customHeight="1" x14ac:dyDescent="0.2">
      <c r="A2047" s="163"/>
      <c r="B2047" s="163"/>
      <c r="C2047" s="163"/>
      <c r="D2047" s="27" t="s">
        <v>3046</v>
      </c>
      <c r="E2047" s="163">
        <v>4</v>
      </c>
      <c r="F2047" s="163"/>
      <c r="G2047" s="163"/>
      <c r="H2047" s="163"/>
      <c r="I2047" s="98">
        <v>4</v>
      </c>
      <c r="J2047" s="27" t="s">
        <v>15</v>
      </c>
    </row>
    <row r="2048" spans="1:10" ht="20.100000000000001" customHeight="1" x14ac:dyDescent="0.2">
      <c r="A2048" s="163"/>
      <c r="B2048" s="163"/>
      <c r="C2048" s="163"/>
      <c r="D2048" s="27" t="s">
        <v>3047</v>
      </c>
      <c r="E2048" s="163">
        <v>4</v>
      </c>
      <c r="F2048" s="163"/>
      <c r="G2048" s="163"/>
      <c r="H2048" s="163"/>
      <c r="I2048" s="98">
        <v>4</v>
      </c>
      <c r="J2048" s="27" t="s">
        <v>15</v>
      </c>
    </row>
    <row r="2049" spans="1:10" ht="20.100000000000001" customHeight="1" x14ac:dyDescent="0.2">
      <c r="A2049" s="163"/>
      <c r="B2049" s="163"/>
      <c r="C2049" s="163"/>
      <c r="D2049" s="27" t="s">
        <v>3048</v>
      </c>
      <c r="E2049" s="163">
        <v>4</v>
      </c>
      <c r="F2049" s="163"/>
      <c r="G2049" s="163"/>
      <c r="H2049" s="163"/>
      <c r="I2049" s="98">
        <v>4</v>
      </c>
      <c r="J2049" s="27" t="s">
        <v>15</v>
      </c>
    </row>
    <row r="2050" spans="1:10" ht="20.100000000000001" customHeight="1" x14ac:dyDescent="0.2">
      <c r="A2050" s="163"/>
      <c r="B2050" s="163"/>
      <c r="C2050" s="163"/>
      <c r="D2050" s="27" t="s">
        <v>3049</v>
      </c>
      <c r="E2050" s="163">
        <v>4</v>
      </c>
      <c r="F2050" s="163"/>
      <c r="G2050" s="163"/>
      <c r="H2050" s="163"/>
      <c r="I2050" s="98">
        <v>4</v>
      </c>
      <c r="J2050" s="27" t="s">
        <v>15</v>
      </c>
    </row>
    <row r="2051" spans="1:10" ht="20.100000000000001" customHeight="1" x14ac:dyDescent="0.2">
      <c r="A2051" s="163"/>
      <c r="B2051" s="163"/>
      <c r="C2051" s="163"/>
      <c r="D2051" s="27" t="s">
        <v>3050</v>
      </c>
      <c r="E2051" s="163">
        <v>4</v>
      </c>
      <c r="F2051" s="163"/>
      <c r="G2051" s="163"/>
      <c r="H2051" s="163"/>
      <c r="I2051" s="98">
        <v>4</v>
      </c>
      <c r="J2051" s="27" t="s">
        <v>15</v>
      </c>
    </row>
    <row r="2052" spans="1:10" ht="20.100000000000001" customHeight="1" x14ac:dyDescent="0.2">
      <c r="A2052" s="163"/>
      <c r="B2052" s="163"/>
      <c r="C2052" s="163"/>
      <c r="D2052" s="27" t="s">
        <v>3051</v>
      </c>
      <c r="E2052" s="163">
        <v>4</v>
      </c>
      <c r="F2052" s="163"/>
      <c r="G2052" s="163"/>
      <c r="H2052" s="163"/>
      <c r="I2052" s="98">
        <v>4</v>
      </c>
      <c r="J2052" s="27" t="s">
        <v>15</v>
      </c>
    </row>
    <row r="2053" spans="1:10" ht="20.100000000000001" customHeight="1" x14ac:dyDescent="0.2">
      <c r="A2053" s="163"/>
      <c r="B2053" s="163"/>
      <c r="C2053" s="163"/>
      <c r="D2053" s="27" t="s">
        <v>3052</v>
      </c>
      <c r="E2053" s="163">
        <v>4</v>
      </c>
      <c r="F2053" s="163"/>
      <c r="G2053" s="163"/>
      <c r="H2053" s="163"/>
      <c r="I2053" s="98">
        <v>4</v>
      </c>
      <c r="J2053" s="27" t="s">
        <v>15</v>
      </c>
    </row>
    <row r="2054" spans="1:10" ht="20.100000000000001" customHeight="1" x14ac:dyDescent="0.2">
      <c r="A2054" s="163"/>
      <c r="B2054" s="163"/>
      <c r="C2054" s="163"/>
      <c r="D2054" s="27" t="s">
        <v>3053</v>
      </c>
      <c r="E2054" s="163">
        <v>4</v>
      </c>
      <c r="F2054" s="163"/>
      <c r="G2054" s="163"/>
      <c r="H2054" s="163"/>
      <c r="I2054" s="98">
        <v>4</v>
      </c>
      <c r="J2054" s="27" t="s">
        <v>15</v>
      </c>
    </row>
    <row r="2055" spans="1:10" ht="20.100000000000001" customHeight="1" x14ac:dyDescent="0.2">
      <c r="A2055" s="163"/>
      <c r="B2055" s="163"/>
      <c r="C2055" s="163"/>
      <c r="D2055" s="27" t="s">
        <v>3054</v>
      </c>
      <c r="E2055" s="163">
        <v>4</v>
      </c>
      <c r="F2055" s="163"/>
      <c r="G2055" s="163"/>
      <c r="H2055" s="163"/>
      <c r="I2055" s="98">
        <v>4</v>
      </c>
      <c r="J2055" s="27" t="s">
        <v>15</v>
      </c>
    </row>
    <row r="2056" spans="1:10" ht="20.100000000000001" customHeight="1" x14ac:dyDescent="0.2">
      <c r="A2056" s="163"/>
      <c r="B2056" s="163"/>
      <c r="C2056" s="163"/>
      <c r="D2056" s="27" t="s">
        <v>3055</v>
      </c>
      <c r="E2056" s="163">
        <v>4</v>
      </c>
      <c r="F2056" s="163"/>
      <c r="G2056" s="163"/>
      <c r="H2056" s="163"/>
      <c r="I2056" s="98">
        <v>4</v>
      </c>
      <c r="J2056" s="27" t="s">
        <v>15</v>
      </c>
    </row>
    <row r="2057" spans="1:10" ht="20.100000000000001" customHeight="1" x14ac:dyDescent="0.2">
      <c r="A2057" s="163"/>
      <c r="B2057" s="163"/>
      <c r="C2057" s="163"/>
      <c r="D2057" s="27" t="s">
        <v>3056</v>
      </c>
      <c r="E2057" s="163">
        <v>4</v>
      </c>
      <c r="F2057" s="163"/>
      <c r="G2057" s="163"/>
      <c r="H2057" s="163"/>
      <c r="I2057" s="98">
        <v>4</v>
      </c>
      <c r="J2057" s="27" t="s">
        <v>15</v>
      </c>
    </row>
    <row r="2058" spans="1:10" ht="20.100000000000001" customHeight="1" x14ac:dyDescent="0.2">
      <c r="A2058" s="163"/>
      <c r="B2058" s="163"/>
      <c r="C2058" s="163"/>
      <c r="D2058" s="27" t="s">
        <v>3057</v>
      </c>
      <c r="E2058" s="163">
        <v>4</v>
      </c>
      <c r="F2058" s="163"/>
      <c r="G2058" s="163"/>
      <c r="H2058" s="163"/>
      <c r="I2058" s="98">
        <v>4</v>
      </c>
      <c r="J2058" s="27" t="s">
        <v>15</v>
      </c>
    </row>
    <row r="2059" spans="1:10" ht="20.100000000000001" customHeight="1" x14ac:dyDescent="0.2">
      <c r="A2059" s="163"/>
      <c r="B2059" s="163"/>
      <c r="C2059" s="163"/>
      <c r="D2059" s="27" t="s">
        <v>3058</v>
      </c>
      <c r="E2059" s="163">
        <v>4</v>
      </c>
      <c r="F2059" s="163"/>
      <c r="G2059" s="163"/>
      <c r="H2059" s="163"/>
      <c r="I2059" s="98">
        <v>4</v>
      </c>
      <c r="J2059" s="27" t="s">
        <v>15</v>
      </c>
    </row>
    <row r="2060" spans="1:10" ht="20.100000000000001" customHeight="1" x14ac:dyDescent="0.2">
      <c r="A2060" s="163"/>
      <c r="B2060" s="163"/>
      <c r="C2060" s="163"/>
      <c r="D2060" s="27" t="s">
        <v>3059</v>
      </c>
      <c r="E2060" s="163">
        <v>6</v>
      </c>
      <c r="F2060" s="163"/>
      <c r="G2060" s="163"/>
      <c r="H2060" s="163"/>
      <c r="I2060" s="98">
        <v>6</v>
      </c>
      <c r="J2060" s="27" t="s">
        <v>15</v>
      </c>
    </row>
    <row r="2061" spans="1:10" ht="20.100000000000001" customHeight="1" x14ac:dyDescent="0.2">
      <c r="A2061" s="163"/>
      <c r="B2061" s="163"/>
      <c r="C2061" s="163"/>
      <c r="D2061" s="27" t="s">
        <v>3060</v>
      </c>
      <c r="E2061" s="163">
        <v>36</v>
      </c>
      <c r="F2061" s="163"/>
      <c r="G2061" s="163"/>
      <c r="H2061" s="163"/>
      <c r="I2061" s="98">
        <v>36</v>
      </c>
      <c r="J2061" s="27" t="s">
        <v>15</v>
      </c>
    </row>
    <row r="2062" spans="1:10" ht="20.100000000000001" customHeight="1" x14ac:dyDescent="0.2">
      <c r="A2062" s="163"/>
      <c r="B2062" s="163"/>
      <c r="C2062" s="163"/>
      <c r="D2062" s="27" t="s">
        <v>2898</v>
      </c>
      <c r="E2062" s="163">
        <v>0</v>
      </c>
      <c r="F2062" s="163"/>
      <c r="G2062" s="163"/>
      <c r="H2062" s="163"/>
      <c r="I2062" s="98">
        <v>0</v>
      </c>
      <c r="J2062" s="27" t="s">
        <v>15</v>
      </c>
    </row>
    <row r="2063" spans="1:10" ht="20.100000000000001" customHeight="1" x14ac:dyDescent="0.2">
      <c r="A2063" s="163"/>
      <c r="B2063" s="163"/>
      <c r="C2063" s="163"/>
      <c r="D2063" s="27" t="s">
        <v>2904</v>
      </c>
      <c r="E2063" s="163">
        <v>0</v>
      </c>
      <c r="F2063" s="163"/>
      <c r="G2063" s="163"/>
      <c r="H2063" s="163"/>
      <c r="I2063" s="98">
        <v>0</v>
      </c>
      <c r="J2063" s="27" t="s">
        <v>15</v>
      </c>
    </row>
    <row r="2064" spans="1:10" ht="20.100000000000001" customHeight="1" x14ac:dyDescent="0.2">
      <c r="A2064" s="163"/>
      <c r="B2064" s="163"/>
      <c r="C2064" s="163"/>
      <c r="D2064" s="27" t="s">
        <v>2902</v>
      </c>
      <c r="E2064" s="163">
        <v>2</v>
      </c>
      <c r="F2064" s="163"/>
      <c r="G2064" s="163"/>
      <c r="H2064" s="163"/>
      <c r="I2064" s="98">
        <v>2</v>
      </c>
      <c r="J2064" s="27" t="s">
        <v>15</v>
      </c>
    </row>
    <row r="2065" spans="1:10" ht="20.100000000000001" customHeight="1" x14ac:dyDescent="0.2">
      <c r="A2065" s="163"/>
      <c r="B2065" s="163"/>
      <c r="C2065" s="163"/>
      <c r="D2065" s="27" t="s">
        <v>2900</v>
      </c>
      <c r="E2065" s="163">
        <v>2</v>
      </c>
      <c r="F2065" s="163"/>
      <c r="G2065" s="163"/>
      <c r="H2065" s="163"/>
      <c r="I2065" s="98">
        <v>2</v>
      </c>
      <c r="J2065" s="27" t="s">
        <v>15</v>
      </c>
    </row>
    <row r="2066" spans="1:10" ht="20.100000000000001" customHeight="1" x14ac:dyDescent="0.2">
      <c r="A2066" s="163"/>
      <c r="B2066" s="163"/>
      <c r="C2066" s="163"/>
      <c r="D2066" s="27" t="s">
        <v>2896</v>
      </c>
      <c r="E2066" s="163">
        <v>0</v>
      </c>
      <c r="F2066" s="163"/>
      <c r="G2066" s="163"/>
      <c r="H2066" s="163"/>
      <c r="I2066" s="98">
        <v>0</v>
      </c>
      <c r="J2066" s="27" t="s">
        <v>15</v>
      </c>
    </row>
    <row r="2067" spans="1:10" ht="20.100000000000001" customHeight="1" x14ac:dyDescent="0.2">
      <c r="A2067" s="163"/>
      <c r="B2067" s="163"/>
      <c r="C2067" s="163"/>
      <c r="D2067" s="27" t="s">
        <v>2894</v>
      </c>
      <c r="E2067" s="163">
        <v>0</v>
      </c>
      <c r="F2067" s="163"/>
      <c r="G2067" s="163"/>
      <c r="H2067" s="163"/>
      <c r="I2067" s="98">
        <v>0</v>
      </c>
      <c r="J2067" s="27" t="s">
        <v>15</v>
      </c>
    </row>
    <row r="2068" spans="1:10" ht="20.100000000000001" customHeight="1" x14ac:dyDescent="0.2">
      <c r="A2068" s="163"/>
      <c r="B2068" s="163"/>
      <c r="C2068" s="163"/>
      <c r="D2068" s="27" t="s">
        <v>3061</v>
      </c>
      <c r="E2068" s="163">
        <v>1</v>
      </c>
      <c r="F2068" s="163"/>
      <c r="G2068" s="163"/>
      <c r="H2068" s="163"/>
      <c r="I2068" s="98">
        <v>1</v>
      </c>
      <c r="J2068" s="27" t="s">
        <v>15</v>
      </c>
    </row>
    <row r="2069" spans="1:10" ht="20.100000000000001" customHeight="1" x14ac:dyDescent="0.2">
      <c r="A2069" s="163"/>
      <c r="B2069" s="163"/>
      <c r="C2069" s="163"/>
      <c r="D2069" s="27" t="s">
        <v>3062</v>
      </c>
      <c r="E2069" s="163">
        <v>1</v>
      </c>
      <c r="F2069" s="163"/>
      <c r="G2069" s="163"/>
      <c r="H2069" s="163"/>
      <c r="I2069" s="98">
        <v>1</v>
      </c>
      <c r="J2069" s="27" t="s">
        <v>15</v>
      </c>
    </row>
    <row r="2070" spans="1:10" ht="20.100000000000001" customHeight="1" x14ac:dyDescent="0.2">
      <c r="A2070" s="163"/>
      <c r="B2070" s="163"/>
      <c r="C2070" s="163"/>
      <c r="D2070" s="27" t="s">
        <v>2906</v>
      </c>
      <c r="E2070" s="163">
        <v>0</v>
      </c>
      <c r="F2070" s="163"/>
      <c r="G2070" s="163"/>
      <c r="H2070" s="163"/>
      <c r="I2070" s="98">
        <v>0</v>
      </c>
      <c r="J2070" s="27" t="s">
        <v>15</v>
      </c>
    </row>
    <row r="2071" spans="1:10" ht="20.100000000000001" customHeight="1" x14ac:dyDescent="0.2">
      <c r="A2071" s="163"/>
      <c r="B2071" s="163"/>
      <c r="C2071" s="163"/>
      <c r="D2071" s="27" t="s">
        <v>3063</v>
      </c>
      <c r="E2071" s="163">
        <v>0</v>
      </c>
      <c r="F2071" s="163"/>
      <c r="G2071" s="163"/>
      <c r="H2071" s="163"/>
      <c r="I2071" s="98">
        <v>0</v>
      </c>
      <c r="J2071" s="27" t="s">
        <v>15</v>
      </c>
    </row>
    <row r="2072" spans="1:10" ht="20.100000000000001" customHeight="1" x14ac:dyDescent="0.2">
      <c r="A2072" s="163"/>
      <c r="B2072" s="163"/>
      <c r="C2072" s="163"/>
      <c r="D2072" s="27" t="s">
        <v>3064</v>
      </c>
      <c r="E2072" s="163">
        <v>0</v>
      </c>
      <c r="F2072" s="163"/>
      <c r="G2072" s="163"/>
      <c r="H2072" s="163"/>
      <c r="I2072" s="98">
        <v>0</v>
      </c>
      <c r="J2072" s="27" t="s">
        <v>15</v>
      </c>
    </row>
    <row r="2073" spans="1:10" ht="20.100000000000001" customHeight="1" x14ac:dyDescent="0.2">
      <c r="A2073" s="163"/>
      <c r="B2073" s="163"/>
      <c r="C2073" s="163"/>
      <c r="D2073" s="27" t="s">
        <v>2954</v>
      </c>
      <c r="E2073" s="163">
        <v>0</v>
      </c>
      <c r="F2073" s="163"/>
      <c r="G2073" s="163"/>
      <c r="H2073" s="163"/>
      <c r="I2073" s="98">
        <v>0</v>
      </c>
      <c r="J2073" s="27" t="s">
        <v>15</v>
      </c>
    </row>
    <row r="2074" spans="1:10" ht="20.100000000000001" customHeight="1" x14ac:dyDescent="0.2">
      <c r="A2074" s="163"/>
      <c r="B2074" s="163"/>
      <c r="C2074" s="163"/>
      <c r="D2074" s="27" t="s">
        <v>3065</v>
      </c>
      <c r="E2074" s="163">
        <v>0</v>
      </c>
      <c r="F2074" s="163"/>
      <c r="G2074" s="163"/>
      <c r="H2074" s="163"/>
      <c r="I2074" s="98">
        <v>0</v>
      </c>
      <c r="J2074" s="27" t="s">
        <v>15</v>
      </c>
    </row>
    <row r="2075" spans="1:10" ht="20.100000000000001" customHeight="1" x14ac:dyDescent="0.2">
      <c r="A2075" s="163"/>
      <c r="B2075" s="163"/>
      <c r="C2075" s="163"/>
      <c r="D2075" s="27" t="s">
        <v>3066</v>
      </c>
      <c r="E2075" s="163">
        <v>0</v>
      </c>
      <c r="F2075" s="163"/>
      <c r="G2075" s="163"/>
      <c r="H2075" s="163"/>
      <c r="I2075" s="98">
        <v>0</v>
      </c>
      <c r="J2075" s="27" t="s">
        <v>15</v>
      </c>
    </row>
    <row r="2076" spans="1:10" ht="20.100000000000001" customHeight="1" x14ac:dyDescent="0.2">
      <c r="A2076" s="163"/>
      <c r="B2076" s="163"/>
      <c r="C2076" s="163"/>
      <c r="D2076" s="27" t="s">
        <v>3067</v>
      </c>
      <c r="E2076" s="163">
        <v>0</v>
      </c>
      <c r="F2076" s="163"/>
      <c r="G2076" s="163"/>
      <c r="H2076" s="163"/>
      <c r="I2076" s="98">
        <v>0</v>
      </c>
      <c r="J2076" s="27" t="s">
        <v>15</v>
      </c>
    </row>
    <row r="2077" spans="1:10" ht="20.100000000000001" customHeight="1" x14ac:dyDescent="0.2">
      <c r="A2077" s="163"/>
      <c r="B2077" s="163"/>
      <c r="C2077" s="163"/>
      <c r="D2077" s="27" t="s">
        <v>3068</v>
      </c>
      <c r="E2077" s="163">
        <v>0</v>
      </c>
      <c r="F2077" s="163"/>
      <c r="G2077" s="163"/>
      <c r="H2077" s="163"/>
      <c r="I2077" s="98">
        <v>0</v>
      </c>
      <c r="J2077" s="27" t="s">
        <v>15</v>
      </c>
    </row>
    <row r="2078" spans="1:10" ht="20.100000000000001" customHeight="1" x14ac:dyDescent="0.2">
      <c r="A2078" s="163"/>
      <c r="B2078" s="163"/>
      <c r="C2078" s="163"/>
      <c r="D2078" s="27" t="s">
        <v>3069</v>
      </c>
      <c r="E2078" s="163">
        <v>0</v>
      </c>
      <c r="F2078" s="163"/>
      <c r="G2078" s="163"/>
      <c r="H2078" s="163"/>
      <c r="I2078" s="98">
        <v>0</v>
      </c>
      <c r="J2078" s="27" t="s">
        <v>15</v>
      </c>
    </row>
    <row r="2079" spans="1:10" ht="20.100000000000001" customHeight="1" x14ac:dyDescent="0.2">
      <c r="A2079" s="163"/>
      <c r="B2079" s="163"/>
      <c r="C2079" s="163"/>
      <c r="D2079" s="27" t="s">
        <v>3070</v>
      </c>
      <c r="E2079" s="163">
        <v>0</v>
      </c>
      <c r="F2079" s="163"/>
      <c r="G2079" s="163"/>
      <c r="H2079" s="163"/>
      <c r="I2079" s="98">
        <v>0</v>
      </c>
      <c r="J2079" s="27" t="s">
        <v>15</v>
      </c>
    </row>
    <row r="2080" spans="1:10" ht="20.100000000000001" customHeight="1" x14ac:dyDescent="0.2">
      <c r="A2080" s="163"/>
      <c r="B2080" s="163"/>
      <c r="C2080" s="163"/>
      <c r="D2080" s="27" t="s">
        <v>3071</v>
      </c>
      <c r="E2080" s="163">
        <v>0</v>
      </c>
      <c r="F2080" s="163"/>
      <c r="G2080" s="163"/>
      <c r="H2080" s="163"/>
      <c r="I2080" s="98">
        <v>0</v>
      </c>
      <c r="J2080" s="27" t="s">
        <v>15</v>
      </c>
    </row>
    <row r="2081" spans="1:10" ht="20.100000000000001" customHeight="1" x14ac:dyDescent="0.2">
      <c r="A2081" s="163"/>
      <c r="B2081" s="163"/>
      <c r="C2081" s="163"/>
      <c r="D2081" s="27" t="s">
        <v>3072</v>
      </c>
      <c r="E2081" s="163">
        <v>0</v>
      </c>
      <c r="F2081" s="163"/>
      <c r="G2081" s="163"/>
      <c r="H2081" s="163"/>
      <c r="I2081" s="98">
        <v>0</v>
      </c>
      <c r="J2081" s="27" t="s">
        <v>15</v>
      </c>
    </row>
    <row r="2082" spans="1:10" ht="20.100000000000001" customHeight="1" x14ac:dyDescent="0.2">
      <c r="A2082" s="163"/>
      <c r="B2082" s="163"/>
      <c r="C2082" s="163"/>
      <c r="D2082" s="27" t="s">
        <v>3073</v>
      </c>
      <c r="E2082" s="163">
        <v>0</v>
      </c>
      <c r="F2082" s="163"/>
      <c r="G2082" s="163"/>
      <c r="H2082" s="163"/>
      <c r="I2082" s="98">
        <v>0</v>
      </c>
      <c r="J2082" s="27" t="s">
        <v>15</v>
      </c>
    </row>
    <row r="2083" spans="1:10" ht="20.100000000000001" customHeight="1" x14ac:dyDescent="0.2">
      <c r="A2083" s="163"/>
      <c r="B2083" s="163"/>
      <c r="C2083" s="163"/>
      <c r="D2083" s="27" t="s">
        <v>3063</v>
      </c>
      <c r="E2083" s="163">
        <v>0</v>
      </c>
      <c r="F2083" s="163"/>
      <c r="G2083" s="163"/>
      <c r="H2083" s="163"/>
      <c r="I2083" s="98">
        <v>0</v>
      </c>
      <c r="J2083" s="27" t="s">
        <v>15</v>
      </c>
    </row>
    <row r="2084" spans="1:10" ht="20.100000000000001" customHeight="1" x14ac:dyDescent="0.2">
      <c r="A2084" s="163"/>
      <c r="B2084" s="163"/>
      <c r="C2084" s="163"/>
      <c r="D2084" s="27" t="s">
        <v>3064</v>
      </c>
      <c r="E2084" s="163">
        <v>0</v>
      </c>
      <c r="F2084" s="163"/>
      <c r="G2084" s="163"/>
      <c r="H2084" s="163"/>
      <c r="I2084" s="98">
        <v>0</v>
      </c>
      <c r="J2084" s="27" t="s">
        <v>15</v>
      </c>
    </row>
    <row r="2085" spans="1:10" ht="20.100000000000001" customHeight="1" x14ac:dyDescent="0.2">
      <c r="A2085" s="163"/>
      <c r="B2085" s="163"/>
      <c r="C2085" s="163"/>
      <c r="D2085" s="27" t="s">
        <v>3074</v>
      </c>
      <c r="E2085" s="163" t="s">
        <v>3075</v>
      </c>
      <c r="F2085" s="163"/>
      <c r="G2085" s="163"/>
      <c r="H2085" s="163"/>
      <c r="I2085" s="98">
        <v>68</v>
      </c>
      <c r="J2085" s="27" t="s">
        <v>15</v>
      </c>
    </row>
    <row r="2086" spans="1:10" ht="20.100000000000001" customHeight="1" x14ac:dyDescent="0.2">
      <c r="A2086" s="163"/>
      <c r="B2086" s="163"/>
      <c r="C2086" s="163"/>
      <c r="D2086" s="27" t="s">
        <v>2840</v>
      </c>
      <c r="E2086" s="163">
        <v>64</v>
      </c>
      <c r="F2086" s="163"/>
      <c r="G2086" s="163"/>
      <c r="H2086" s="163"/>
      <c r="I2086" s="98">
        <v>64</v>
      </c>
      <c r="J2086" s="27" t="s">
        <v>15</v>
      </c>
    </row>
    <row r="2087" spans="1:10" ht="39" customHeight="1" x14ac:dyDescent="0.2">
      <c r="A2087" s="32" t="s">
        <v>1405</v>
      </c>
      <c r="B2087" s="32" t="s">
        <v>1406</v>
      </c>
      <c r="C2087" s="32" t="s">
        <v>18</v>
      </c>
      <c r="D2087" s="32" t="s">
        <v>1407</v>
      </c>
      <c r="E2087" s="34" t="s">
        <v>25</v>
      </c>
      <c r="F2087" s="33">
        <v>11</v>
      </c>
      <c r="G2087" s="36">
        <v>50.66</v>
      </c>
      <c r="H2087" s="36">
        <v>65.260000000000005</v>
      </c>
      <c r="I2087" s="36">
        <v>717.86</v>
      </c>
      <c r="J2087" s="97">
        <v>5.9554780602468873E-5</v>
      </c>
    </row>
    <row r="2088" spans="1:10" ht="20.100000000000001" customHeight="1" x14ac:dyDescent="0.2">
      <c r="A2088" s="27" t="s">
        <v>2366</v>
      </c>
      <c r="B2088" s="163"/>
      <c r="C2088" s="163"/>
      <c r="D2088" s="27" t="s">
        <v>5</v>
      </c>
      <c r="E2088" s="163" t="s">
        <v>2367</v>
      </c>
      <c r="F2088" s="163"/>
      <c r="G2088" s="163"/>
      <c r="H2088" s="27"/>
      <c r="I2088" s="41" t="s">
        <v>2368</v>
      </c>
      <c r="J2088" s="27"/>
    </row>
    <row r="2089" spans="1:10" ht="20.100000000000001" customHeight="1" x14ac:dyDescent="0.2">
      <c r="A2089" s="163"/>
      <c r="B2089" s="163"/>
      <c r="C2089" s="163"/>
      <c r="D2089" s="27" t="s">
        <v>2898</v>
      </c>
      <c r="E2089" s="163">
        <v>2</v>
      </c>
      <c r="F2089" s="163"/>
      <c r="G2089" s="163"/>
      <c r="H2089" s="163"/>
      <c r="I2089" s="98">
        <v>2</v>
      </c>
      <c r="J2089" s="27" t="s">
        <v>15</v>
      </c>
    </row>
    <row r="2090" spans="1:10" ht="20.100000000000001" customHeight="1" x14ac:dyDescent="0.2">
      <c r="A2090" s="163"/>
      <c r="B2090" s="163"/>
      <c r="C2090" s="163"/>
      <c r="D2090" s="27" t="s">
        <v>2904</v>
      </c>
      <c r="E2090" s="163">
        <v>4</v>
      </c>
      <c r="F2090" s="163"/>
      <c r="G2090" s="163"/>
      <c r="H2090" s="163"/>
      <c r="I2090" s="98">
        <v>4</v>
      </c>
      <c r="J2090" s="27" t="s">
        <v>15</v>
      </c>
    </row>
    <row r="2091" spans="1:10" ht="20.100000000000001" customHeight="1" x14ac:dyDescent="0.2">
      <c r="A2091" s="163"/>
      <c r="B2091" s="163"/>
      <c r="C2091" s="163"/>
      <c r="D2091" s="27" t="s">
        <v>2896</v>
      </c>
      <c r="E2091" s="163">
        <v>2</v>
      </c>
      <c r="F2091" s="163"/>
      <c r="G2091" s="163"/>
      <c r="H2091" s="163"/>
      <c r="I2091" s="98">
        <v>2</v>
      </c>
      <c r="J2091" s="27" t="s">
        <v>15</v>
      </c>
    </row>
    <row r="2092" spans="1:10" ht="20.100000000000001" customHeight="1" x14ac:dyDescent="0.2">
      <c r="A2092" s="163"/>
      <c r="B2092" s="163"/>
      <c r="C2092" s="163"/>
      <c r="D2092" s="27" t="s">
        <v>2894</v>
      </c>
      <c r="E2092" s="163">
        <v>2</v>
      </c>
      <c r="F2092" s="163"/>
      <c r="G2092" s="163"/>
      <c r="H2092" s="163"/>
      <c r="I2092" s="98">
        <v>2</v>
      </c>
      <c r="J2092" s="27" t="s">
        <v>15</v>
      </c>
    </row>
    <row r="2093" spans="1:10" ht="20.100000000000001" customHeight="1" x14ac:dyDescent="0.2">
      <c r="A2093" s="163"/>
      <c r="B2093" s="163"/>
      <c r="C2093" s="163"/>
      <c r="D2093" s="27" t="s">
        <v>2887</v>
      </c>
      <c r="E2093" s="163">
        <v>1</v>
      </c>
      <c r="F2093" s="163"/>
      <c r="G2093" s="163"/>
      <c r="H2093" s="163"/>
      <c r="I2093" s="98">
        <v>1</v>
      </c>
      <c r="J2093" s="27" t="s">
        <v>15</v>
      </c>
    </row>
    <row r="2094" spans="1:10" ht="26.1" customHeight="1" x14ac:dyDescent="0.2">
      <c r="A2094" s="32" t="s">
        <v>1408</v>
      </c>
      <c r="B2094" s="32" t="s">
        <v>1409</v>
      </c>
      <c r="C2094" s="32" t="s">
        <v>23</v>
      </c>
      <c r="D2094" s="32" t="s">
        <v>1410</v>
      </c>
      <c r="E2094" s="34" t="s">
        <v>61</v>
      </c>
      <c r="F2094" s="33">
        <v>2</v>
      </c>
      <c r="G2094" s="36">
        <v>2529.4299999999998</v>
      </c>
      <c r="H2094" s="36">
        <v>3258.41</v>
      </c>
      <c r="I2094" s="36">
        <v>6516.82</v>
      </c>
      <c r="J2094" s="97">
        <v>5.406455093274193E-4</v>
      </c>
    </row>
    <row r="2095" spans="1:10" ht="20.100000000000001" customHeight="1" x14ac:dyDescent="0.2">
      <c r="A2095" s="27" t="s">
        <v>2366</v>
      </c>
      <c r="B2095" s="163"/>
      <c r="C2095" s="163"/>
      <c r="D2095" s="27" t="s">
        <v>5</v>
      </c>
      <c r="E2095" s="163" t="s">
        <v>2367</v>
      </c>
      <c r="F2095" s="163"/>
      <c r="G2095" s="163"/>
      <c r="H2095" s="27"/>
      <c r="I2095" s="41" t="s">
        <v>2368</v>
      </c>
      <c r="J2095" s="27"/>
    </row>
    <row r="2096" spans="1:10" ht="20.100000000000001" customHeight="1" x14ac:dyDescent="0.2">
      <c r="A2096" s="163"/>
      <c r="B2096" s="163"/>
      <c r="C2096" s="163"/>
      <c r="D2096" s="27" t="s">
        <v>3076</v>
      </c>
      <c r="E2096" s="163">
        <v>2</v>
      </c>
      <c r="F2096" s="163"/>
      <c r="G2096" s="163"/>
      <c r="H2096" s="163"/>
      <c r="I2096" s="98">
        <v>2</v>
      </c>
      <c r="J2096" s="27" t="s">
        <v>15</v>
      </c>
    </row>
    <row r="2097" spans="1:10" ht="39" customHeight="1" x14ac:dyDescent="0.2">
      <c r="A2097" s="32" t="s">
        <v>1411</v>
      </c>
      <c r="B2097" s="32" t="s">
        <v>1412</v>
      </c>
      <c r="C2097" s="32" t="s">
        <v>23</v>
      </c>
      <c r="D2097" s="32" t="s">
        <v>1413</v>
      </c>
      <c r="E2097" s="34" t="s">
        <v>25</v>
      </c>
      <c r="F2097" s="33">
        <v>50</v>
      </c>
      <c r="G2097" s="36">
        <v>2034.84</v>
      </c>
      <c r="H2097" s="36">
        <v>2621.2800000000002</v>
      </c>
      <c r="I2097" s="36">
        <v>131064</v>
      </c>
      <c r="J2097" s="97">
        <v>1.0873273012679326E-2</v>
      </c>
    </row>
    <row r="2098" spans="1:10" ht="20.100000000000001" customHeight="1" x14ac:dyDescent="0.2">
      <c r="A2098" s="27" t="s">
        <v>2366</v>
      </c>
      <c r="B2098" s="163"/>
      <c r="C2098" s="163"/>
      <c r="D2098" s="27" t="s">
        <v>5</v>
      </c>
      <c r="E2098" s="163" t="s">
        <v>2367</v>
      </c>
      <c r="F2098" s="163"/>
      <c r="G2098" s="163"/>
      <c r="H2098" s="27"/>
      <c r="I2098" s="41" t="s">
        <v>2368</v>
      </c>
      <c r="J2098" s="27"/>
    </row>
    <row r="2099" spans="1:10" ht="20.100000000000001" customHeight="1" x14ac:dyDescent="0.2">
      <c r="A2099" s="163"/>
      <c r="B2099" s="163"/>
      <c r="C2099" s="163"/>
      <c r="D2099" s="27" t="s">
        <v>3077</v>
      </c>
      <c r="E2099" s="163">
        <v>9</v>
      </c>
      <c r="F2099" s="163"/>
      <c r="G2099" s="163"/>
      <c r="H2099" s="163"/>
      <c r="I2099" s="98">
        <v>9</v>
      </c>
      <c r="J2099" s="27" t="s">
        <v>15</v>
      </c>
    </row>
    <row r="2100" spans="1:10" ht="20.100000000000001" customHeight="1" x14ac:dyDescent="0.2">
      <c r="A2100" s="163"/>
      <c r="B2100" s="163"/>
      <c r="C2100" s="163"/>
      <c r="D2100" s="27" t="s">
        <v>3078</v>
      </c>
      <c r="E2100" s="163">
        <v>10</v>
      </c>
      <c r="F2100" s="163"/>
      <c r="G2100" s="163"/>
      <c r="H2100" s="163"/>
      <c r="I2100" s="98">
        <v>10</v>
      </c>
      <c r="J2100" s="27" t="s">
        <v>15</v>
      </c>
    </row>
    <row r="2101" spans="1:10" ht="20.100000000000001" customHeight="1" x14ac:dyDescent="0.2">
      <c r="A2101" s="163"/>
      <c r="B2101" s="163"/>
      <c r="C2101" s="163"/>
      <c r="D2101" s="27" t="s">
        <v>3079</v>
      </c>
      <c r="E2101" s="163">
        <v>5</v>
      </c>
      <c r="F2101" s="163"/>
      <c r="G2101" s="163"/>
      <c r="H2101" s="163"/>
      <c r="I2101" s="98">
        <v>5</v>
      </c>
      <c r="J2101" s="27" t="s">
        <v>15</v>
      </c>
    </row>
    <row r="2102" spans="1:10" ht="20.100000000000001" customHeight="1" x14ac:dyDescent="0.2">
      <c r="A2102" s="163"/>
      <c r="B2102" s="163"/>
      <c r="C2102" s="163"/>
      <c r="D2102" s="27" t="s">
        <v>3060</v>
      </c>
      <c r="E2102" s="163" t="s">
        <v>3080</v>
      </c>
      <c r="F2102" s="163"/>
      <c r="G2102" s="163"/>
      <c r="H2102" s="163"/>
      <c r="I2102" s="98">
        <v>18</v>
      </c>
      <c r="J2102" s="27" t="s">
        <v>15</v>
      </c>
    </row>
    <row r="2103" spans="1:10" ht="20.100000000000001" customHeight="1" x14ac:dyDescent="0.2">
      <c r="A2103" s="163"/>
      <c r="B2103" s="163"/>
      <c r="C2103" s="163"/>
      <c r="D2103" s="27" t="s">
        <v>3081</v>
      </c>
      <c r="E2103" s="163" t="s">
        <v>3082</v>
      </c>
      <c r="F2103" s="163"/>
      <c r="G2103" s="163"/>
      <c r="H2103" s="163"/>
      <c r="I2103" s="98">
        <v>8</v>
      </c>
      <c r="J2103" s="27" t="s">
        <v>15</v>
      </c>
    </row>
    <row r="2104" spans="1:10" ht="39" customHeight="1" x14ac:dyDescent="0.2">
      <c r="A2104" s="32" t="s">
        <v>1414</v>
      </c>
      <c r="B2104" s="32" t="s">
        <v>1415</v>
      </c>
      <c r="C2104" s="32" t="s">
        <v>18</v>
      </c>
      <c r="D2104" s="32" t="s">
        <v>1416</v>
      </c>
      <c r="E2104" s="34" t="s">
        <v>29</v>
      </c>
      <c r="F2104" s="33">
        <v>105.9</v>
      </c>
      <c r="G2104" s="36">
        <v>13.23</v>
      </c>
      <c r="H2104" s="36">
        <v>17.04</v>
      </c>
      <c r="I2104" s="36">
        <v>1804.53</v>
      </c>
      <c r="J2104" s="97">
        <v>1.4970661165209534E-4</v>
      </c>
    </row>
    <row r="2105" spans="1:10" ht="20.100000000000001" customHeight="1" x14ac:dyDescent="0.2">
      <c r="A2105" s="27" t="s">
        <v>2366</v>
      </c>
      <c r="B2105" s="163"/>
      <c r="C2105" s="163"/>
      <c r="D2105" s="27" t="s">
        <v>5</v>
      </c>
      <c r="E2105" s="163" t="s">
        <v>2367</v>
      </c>
      <c r="F2105" s="163"/>
      <c r="G2105" s="163"/>
      <c r="H2105" s="27"/>
      <c r="I2105" s="41" t="s">
        <v>2368</v>
      </c>
      <c r="J2105" s="27"/>
    </row>
    <row r="2106" spans="1:10" ht="20.100000000000001" customHeight="1" x14ac:dyDescent="0.2">
      <c r="A2106" s="163"/>
      <c r="B2106" s="163"/>
      <c r="C2106" s="163"/>
      <c r="D2106" s="27" t="s">
        <v>3001</v>
      </c>
      <c r="E2106" s="163" t="s">
        <v>3083</v>
      </c>
      <c r="F2106" s="163"/>
      <c r="G2106" s="163"/>
      <c r="H2106" s="163"/>
      <c r="I2106" s="98">
        <v>105.9</v>
      </c>
      <c r="J2106" s="27" t="s">
        <v>15</v>
      </c>
    </row>
    <row r="2107" spans="1:10" ht="39" customHeight="1" x14ac:dyDescent="0.2">
      <c r="A2107" s="32" t="s">
        <v>1417</v>
      </c>
      <c r="B2107" s="32" t="s">
        <v>1418</v>
      </c>
      <c r="C2107" s="32" t="s">
        <v>18</v>
      </c>
      <c r="D2107" s="32" t="s">
        <v>1419</v>
      </c>
      <c r="E2107" s="34" t="s">
        <v>29</v>
      </c>
      <c r="F2107" s="33">
        <v>2876.7</v>
      </c>
      <c r="G2107" s="36">
        <v>10.11</v>
      </c>
      <c r="H2107" s="36">
        <v>13.02</v>
      </c>
      <c r="I2107" s="36">
        <v>37454.629999999997</v>
      </c>
      <c r="J2107" s="97">
        <v>3.1072942804957079E-3</v>
      </c>
    </row>
    <row r="2108" spans="1:10" ht="20.100000000000001" customHeight="1" x14ac:dyDescent="0.2">
      <c r="A2108" s="27" t="s">
        <v>2366</v>
      </c>
      <c r="B2108" s="163"/>
      <c r="C2108" s="163"/>
      <c r="D2108" s="27" t="s">
        <v>5</v>
      </c>
      <c r="E2108" s="163" t="s">
        <v>2367</v>
      </c>
      <c r="F2108" s="163"/>
      <c r="G2108" s="163"/>
      <c r="H2108" s="27"/>
      <c r="I2108" s="41" t="s">
        <v>2368</v>
      </c>
      <c r="J2108" s="27"/>
    </row>
    <row r="2109" spans="1:10" ht="20.100000000000001" customHeight="1" x14ac:dyDescent="0.2">
      <c r="A2109" s="163"/>
      <c r="B2109" s="163"/>
      <c r="C2109" s="163"/>
      <c r="D2109" s="27" t="s">
        <v>3001</v>
      </c>
      <c r="E2109" s="163" t="s">
        <v>3084</v>
      </c>
      <c r="F2109" s="163"/>
      <c r="G2109" s="163"/>
      <c r="H2109" s="163"/>
      <c r="I2109" s="98">
        <v>2876.7</v>
      </c>
      <c r="J2109" s="27" t="s">
        <v>15</v>
      </c>
    </row>
    <row r="2110" spans="1:10" ht="39" customHeight="1" x14ac:dyDescent="0.2">
      <c r="A2110" s="32" t="s">
        <v>1420</v>
      </c>
      <c r="B2110" s="32" t="s">
        <v>622</v>
      </c>
      <c r="C2110" s="32" t="s">
        <v>18</v>
      </c>
      <c r="D2110" s="32" t="s">
        <v>623</v>
      </c>
      <c r="E2110" s="34" t="s">
        <v>29</v>
      </c>
      <c r="F2110" s="33">
        <v>10569.1</v>
      </c>
      <c r="G2110" s="36">
        <v>7.77</v>
      </c>
      <c r="H2110" s="36">
        <v>10</v>
      </c>
      <c r="I2110" s="36">
        <v>105691</v>
      </c>
      <c r="J2110" s="97">
        <v>8.7682895225469279E-3</v>
      </c>
    </row>
    <row r="2111" spans="1:10" ht="20.100000000000001" customHeight="1" x14ac:dyDescent="0.2">
      <c r="A2111" s="27" t="s">
        <v>2366</v>
      </c>
      <c r="B2111" s="163"/>
      <c r="C2111" s="163"/>
      <c r="D2111" s="27" t="s">
        <v>5</v>
      </c>
      <c r="E2111" s="163" t="s">
        <v>2367</v>
      </c>
      <c r="F2111" s="163"/>
      <c r="G2111" s="163"/>
      <c r="H2111" s="27"/>
      <c r="I2111" s="41" t="s">
        <v>2368</v>
      </c>
      <c r="J2111" s="27"/>
    </row>
    <row r="2112" spans="1:10" ht="20.100000000000001" customHeight="1" x14ac:dyDescent="0.2">
      <c r="A2112" s="163"/>
      <c r="B2112" s="163"/>
      <c r="C2112" s="163"/>
      <c r="D2112" s="27" t="s">
        <v>15</v>
      </c>
      <c r="E2112" s="163" t="s">
        <v>3085</v>
      </c>
      <c r="F2112" s="163"/>
      <c r="G2112" s="163"/>
      <c r="H2112" s="163"/>
      <c r="I2112" s="98">
        <v>785.7</v>
      </c>
      <c r="J2112" s="27" t="s">
        <v>15</v>
      </c>
    </row>
    <row r="2113" spans="1:10" ht="20.100000000000001" customHeight="1" x14ac:dyDescent="0.2">
      <c r="A2113" s="163"/>
      <c r="B2113" s="163"/>
      <c r="C2113" s="163"/>
      <c r="D2113" s="27" t="s">
        <v>15</v>
      </c>
      <c r="E2113" s="163" t="s">
        <v>3086</v>
      </c>
      <c r="F2113" s="163"/>
      <c r="G2113" s="163"/>
      <c r="H2113" s="163"/>
      <c r="I2113" s="98">
        <v>9783.4</v>
      </c>
      <c r="J2113" s="27" t="s">
        <v>15</v>
      </c>
    </row>
    <row r="2114" spans="1:10" ht="51.95" customHeight="1" x14ac:dyDescent="0.2">
      <c r="A2114" s="32" t="s">
        <v>1421</v>
      </c>
      <c r="B2114" s="32" t="s">
        <v>1422</v>
      </c>
      <c r="C2114" s="32" t="s">
        <v>18</v>
      </c>
      <c r="D2114" s="32" t="s">
        <v>1423</v>
      </c>
      <c r="E2114" s="34" t="s">
        <v>29</v>
      </c>
      <c r="F2114" s="33">
        <v>94.3</v>
      </c>
      <c r="G2114" s="36">
        <v>10.63</v>
      </c>
      <c r="H2114" s="36">
        <v>13.69</v>
      </c>
      <c r="I2114" s="36">
        <v>1290.96</v>
      </c>
      <c r="J2114" s="97">
        <v>1.0710004675920544E-4</v>
      </c>
    </row>
    <row r="2115" spans="1:10" ht="20.100000000000001" customHeight="1" x14ac:dyDescent="0.2">
      <c r="A2115" s="27" t="s">
        <v>2366</v>
      </c>
      <c r="B2115" s="163"/>
      <c r="C2115" s="163"/>
      <c r="D2115" s="27" t="s">
        <v>5</v>
      </c>
      <c r="E2115" s="163" t="s">
        <v>2367</v>
      </c>
      <c r="F2115" s="163"/>
      <c r="G2115" s="163"/>
      <c r="H2115" s="27"/>
      <c r="I2115" s="41" t="s">
        <v>2368</v>
      </c>
      <c r="J2115" s="27"/>
    </row>
    <row r="2116" spans="1:10" ht="20.100000000000001" customHeight="1" x14ac:dyDescent="0.2">
      <c r="A2116" s="163"/>
      <c r="B2116" s="163"/>
      <c r="C2116" s="163"/>
      <c r="D2116" s="27" t="s">
        <v>3001</v>
      </c>
      <c r="E2116" s="163" t="s">
        <v>1606</v>
      </c>
      <c r="F2116" s="163"/>
      <c r="G2116" s="163"/>
      <c r="H2116" s="163"/>
      <c r="I2116" s="98">
        <v>94.3</v>
      </c>
      <c r="J2116" s="27" t="s">
        <v>15</v>
      </c>
    </row>
    <row r="2117" spans="1:10" ht="39" customHeight="1" x14ac:dyDescent="0.2">
      <c r="A2117" s="32" t="s">
        <v>1424</v>
      </c>
      <c r="B2117" s="32" t="s">
        <v>1425</v>
      </c>
      <c r="C2117" s="32" t="s">
        <v>18</v>
      </c>
      <c r="D2117" s="32" t="s">
        <v>1426</v>
      </c>
      <c r="E2117" s="34" t="s">
        <v>29</v>
      </c>
      <c r="F2117" s="33">
        <v>545.6</v>
      </c>
      <c r="G2117" s="36">
        <v>11.57</v>
      </c>
      <c r="H2117" s="36">
        <v>14.9</v>
      </c>
      <c r="I2117" s="36">
        <v>8129.44</v>
      </c>
      <c r="J2117" s="97">
        <v>6.7443096929893653E-4</v>
      </c>
    </row>
    <row r="2118" spans="1:10" ht="20.100000000000001" customHeight="1" x14ac:dyDescent="0.2">
      <c r="A2118" s="27" t="s">
        <v>2366</v>
      </c>
      <c r="B2118" s="163"/>
      <c r="C2118" s="163"/>
      <c r="D2118" s="27" t="s">
        <v>5</v>
      </c>
      <c r="E2118" s="163" t="s">
        <v>2367</v>
      </c>
      <c r="F2118" s="163"/>
      <c r="G2118" s="163"/>
      <c r="H2118" s="27"/>
      <c r="I2118" s="41" t="s">
        <v>2368</v>
      </c>
      <c r="J2118" s="27"/>
    </row>
    <row r="2119" spans="1:10" ht="20.100000000000001" customHeight="1" x14ac:dyDescent="0.2">
      <c r="A2119" s="163"/>
      <c r="B2119" s="163"/>
      <c r="C2119" s="163"/>
      <c r="D2119" s="27" t="s">
        <v>3001</v>
      </c>
      <c r="E2119" s="163" t="s">
        <v>1594</v>
      </c>
      <c r="F2119" s="163"/>
      <c r="G2119" s="163"/>
      <c r="H2119" s="163"/>
      <c r="I2119" s="98">
        <v>545.6</v>
      </c>
      <c r="J2119" s="27" t="s">
        <v>15</v>
      </c>
    </row>
    <row r="2120" spans="1:10" ht="39" customHeight="1" x14ac:dyDescent="0.2">
      <c r="A2120" s="32" t="s">
        <v>1427</v>
      </c>
      <c r="B2120" s="32" t="s">
        <v>1428</v>
      </c>
      <c r="C2120" s="32" t="s">
        <v>18</v>
      </c>
      <c r="D2120" s="32" t="s">
        <v>1429</v>
      </c>
      <c r="E2120" s="34" t="s">
        <v>29</v>
      </c>
      <c r="F2120" s="33">
        <v>54.6</v>
      </c>
      <c r="G2120" s="36">
        <v>15.17</v>
      </c>
      <c r="H2120" s="36">
        <v>19.54</v>
      </c>
      <c r="I2120" s="36">
        <v>1066.8800000000001</v>
      </c>
      <c r="J2120" s="97">
        <v>8.8510021911183227E-5</v>
      </c>
    </row>
    <row r="2121" spans="1:10" ht="20.100000000000001" customHeight="1" x14ac:dyDescent="0.2">
      <c r="A2121" s="27" t="s">
        <v>2366</v>
      </c>
      <c r="B2121" s="163"/>
      <c r="C2121" s="163"/>
      <c r="D2121" s="27" t="s">
        <v>5</v>
      </c>
      <c r="E2121" s="163" t="s">
        <v>2367</v>
      </c>
      <c r="F2121" s="163"/>
      <c r="G2121" s="163"/>
      <c r="H2121" s="27"/>
      <c r="I2121" s="41" t="s">
        <v>2368</v>
      </c>
      <c r="J2121" s="27"/>
    </row>
    <row r="2122" spans="1:10" ht="20.100000000000001" customHeight="1" x14ac:dyDescent="0.2">
      <c r="A2122" s="163"/>
      <c r="B2122" s="163"/>
      <c r="C2122" s="163"/>
      <c r="D2122" s="27" t="s">
        <v>3001</v>
      </c>
      <c r="E2122" s="163" t="s">
        <v>1608</v>
      </c>
      <c r="F2122" s="163"/>
      <c r="G2122" s="163"/>
      <c r="H2122" s="163"/>
      <c r="I2122" s="98">
        <v>54.6</v>
      </c>
      <c r="J2122" s="27" t="s">
        <v>15</v>
      </c>
    </row>
    <row r="2123" spans="1:10" ht="39" customHeight="1" x14ac:dyDescent="0.2">
      <c r="A2123" s="32" t="s">
        <v>1430</v>
      </c>
      <c r="B2123" s="32" t="s">
        <v>1431</v>
      </c>
      <c r="C2123" s="32" t="s">
        <v>18</v>
      </c>
      <c r="D2123" s="32" t="s">
        <v>1432</v>
      </c>
      <c r="E2123" s="34" t="s">
        <v>29</v>
      </c>
      <c r="F2123" s="33">
        <v>150.69999999999999</v>
      </c>
      <c r="G2123" s="36">
        <v>22.21</v>
      </c>
      <c r="H2123" s="36">
        <v>28.61</v>
      </c>
      <c r="I2123" s="36">
        <v>4311.5200000000004</v>
      </c>
      <c r="J2123" s="97">
        <v>3.5769039598690079E-4</v>
      </c>
    </row>
    <row r="2124" spans="1:10" ht="20.100000000000001" customHeight="1" x14ac:dyDescent="0.2">
      <c r="A2124" s="27" t="s">
        <v>2366</v>
      </c>
      <c r="B2124" s="163"/>
      <c r="C2124" s="163"/>
      <c r="D2124" s="27" t="s">
        <v>5</v>
      </c>
      <c r="E2124" s="163" t="s">
        <v>2367</v>
      </c>
      <c r="F2124" s="163"/>
      <c r="G2124" s="163"/>
      <c r="H2124" s="27"/>
      <c r="I2124" s="41" t="s">
        <v>2368</v>
      </c>
      <c r="J2124" s="27"/>
    </row>
    <row r="2125" spans="1:10" ht="20.100000000000001" customHeight="1" x14ac:dyDescent="0.2">
      <c r="A2125" s="163"/>
      <c r="B2125" s="163"/>
      <c r="C2125" s="163"/>
      <c r="D2125" s="27" t="s">
        <v>3001</v>
      </c>
      <c r="E2125" s="163" t="s">
        <v>1597</v>
      </c>
      <c r="F2125" s="163"/>
      <c r="G2125" s="163"/>
      <c r="H2125" s="163"/>
      <c r="I2125" s="98">
        <v>150.69999999999999</v>
      </c>
      <c r="J2125" s="27" t="s">
        <v>15</v>
      </c>
    </row>
    <row r="2126" spans="1:10" ht="26.1" customHeight="1" x14ac:dyDescent="0.2">
      <c r="A2126" s="32" t="s">
        <v>1433</v>
      </c>
      <c r="B2126" s="32" t="s">
        <v>1434</v>
      </c>
      <c r="C2126" s="32" t="s">
        <v>23</v>
      </c>
      <c r="D2126" s="32" t="s">
        <v>1435</v>
      </c>
      <c r="E2126" s="34" t="s">
        <v>61</v>
      </c>
      <c r="F2126" s="33">
        <v>14</v>
      </c>
      <c r="G2126" s="36">
        <v>807.39</v>
      </c>
      <c r="H2126" s="36">
        <v>1040.07</v>
      </c>
      <c r="I2126" s="36">
        <v>14560.98</v>
      </c>
      <c r="J2126" s="97">
        <v>1.2080015173668087E-3</v>
      </c>
    </row>
    <row r="2127" spans="1:10" ht="20.100000000000001" customHeight="1" x14ac:dyDescent="0.2">
      <c r="A2127" s="27" t="s">
        <v>2366</v>
      </c>
      <c r="B2127" s="163"/>
      <c r="C2127" s="163"/>
      <c r="D2127" s="27" t="s">
        <v>5</v>
      </c>
      <c r="E2127" s="163" t="s">
        <v>2367</v>
      </c>
      <c r="F2127" s="163"/>
      <c r="G2127" s="163"/>
      <c r="H2127" s="27"/>
      <c r="I2127" s="41" t="s">
        <v>2368</v>
      </c>
      <c r="J2127" s="27"/>
    </row>
    <row r="2128" spans="1:10" ht="20.100000000000001" customHeight="1" x14ac:dyDescent="0.2">
      <c r="A2128" s="163"/>
      <c r="B2128" s="163"/>
      <c r="C2128" s="163"/>
      <c r="D2128" s="27" t="s">
        <v>3087</v>
      </c>
      <c r="E2128" s="163">
        <v>14</v>
      </c>
      <c r="F2128" s="163"/>
      <c r="G2128" s="163"/>
      <c r="H2128" s="163"/>
      <c r="I2128" s="98">
        <v>14</v>
      </c>
      <c r="J2128" s="27" t="s">
        <v>15</v>
      </c>
    </row>
    <row r="2129" spans="1:10" ht="26.1" customHeight="1" x14ac:dyDescent="0.2">
      <c r="A2129" s="32" t="s">
        <v>1436</v>
      </c>
      <c r="B2129" s="32" t="s">
        <v>1437</v>
      </c>
      <c r="C2129" s="32" t="s">
        <v>23</v>
      </c>
      <c r="D2129" s="32" t="s">
        <v>1438</v>
      </c>
      <c r="E2129" s="34" t="s">
        <v>633</v>
      </c>
      <c r="F2129" s="33">
        <v>168</v>
      </c>
      <c r="G2129" s="36">
        <v>144.01</v>
      </c>
      <c r="H2129" s="36">
        <v>185.51</v>
      </c>
      <c r="I2129" s="36">
        <v>31165.68</v>
      </c>
      <c r="J2129" s="97">
        <v>2.5855532203030566E-3</v>
      </c>
    </row>
    <row r="2130" spans="1:10" ht="20.100000000000001" customHeight="1" x14ac:dyDescent="0.2">
      <c r="A2130" s="27" t="s">
        <v>2366</v>
      </c>
      <c r="B2130" s="163"/>
      <c r="C2130" s="163"/>
      <c r="D2130" s="27" t="s">
        <v>5</v>
      </c>
      <c r="E2130" s="163" t="s">
        <v>2367</v>
      </c>
      <c r="F2130" s="163"/>
      <c r="G2130" s="163"/>
      <c r="H2130" s="27"/>
      <c r="I2130" s="41" t="s">
        <v>2368</v>
      </c>
      <c r="J2130" s="27"/>
    </row>
    <row r="2131" spans="1:10" ht="20.100000000000001" customHeight="1" x14ac:dyDescent="0.2">
      <c r="A2131" s="163"/>
      <c r="B2131" s="163"/>
      <c r="C2131" s="163"/>
      <c r="D2131" s="27" t="s">
        <v>3088</v>
      </c>
      <c r="E2131" s="163" t="s">
        <v>3089</v>
      </c>
      <c r="F2131" s="163"/>
      <c r="G2131" s="163"/>
      <c r="H2131" s="163"/>
      <c r="I2131" s="98">
        <v>168</v>
      </c>
      <c r="J2131" s="27" t="s">
        <v>15</v>
      </c>
    </row>
    <row r="2132" spans="1:10" ht="26.1" customHeight="1" x14ac:dyDescent="0.2">
      <c r="A2132" s="32" t="s">
        <v>1439</v>
      </c>
      <c r="B2132" s="32" t="s">
        <v>688</v>
      </c>
      <c r="C2132" s="32" t="s">
        <v>18</v>
      </c>
      <c r="D2132" s="32" t="s">
        <v>689</v>
      </c>
      <c r="E2132" s="34" t="s">
        <v>25</v>
      </c>
      <c r="F2132" s="33">
        <v>17</v>
      </c>
      <c r="G2132" s="36">
        <v>45.25</v>
      </c>
      <c r="H2132" s="36">
        <v>58.29</v>
      </c>
      <c r="I2132" s="36">
        <v>990.93</v>
      </c>
      <c r="J2132" s="97">
        <v>8.2209091943282088E-5</v>
      </c>
    </row>
    <row r="2133" spans="1:10" ht="20.100000000000001" customHeight="1" x14ac:dyDescent="0.2">
      <c r="A2133" s="27" t="s">
        <v>2366</v>
      </c>
      <c r="B2133" s="163"/>
      <c r="C2133" s="163"/>
      <c r="D2133" s="27" t="s">
        <v>5</v>
      </c>
      <c r="E2133" s="163" t="s">
        <v>2367</v>
      </c>
      <c r="F2133" s="163"/>
      <c r="G2133" s="163"/>
      <c r="H2133" s="27"/>
      <c r="I2133" s="41" t="s">
        <v>2368</v>
      </c>
      <c r="J2133" s="27"/>
    </row>
    <row r="2134" spans="1:10" ht="20.100000000000001" customHeight="1" x14ac:dyDescent="0.2">
      <c r="A2134" s="163"/>
      <c r="B2134" s="163"/>
      <c r="C2134" s="163"/>
      <c r="D2134" s="27" t="s">
        <v>3088</v>
      </c>
      <c r="E2134" s="163" t="s">
        <v>3090</v>
      </c>
      <c r="F2134" s="163"/>
      <c r="G2134" s="163"/>
      <c r="H2134" s="163"/>
      <c r="I2134" s="98">
        <v>17</v>
      </c>
      <c r="J2134" s="27" t="s">
        <v>15</v>
      </c>
    </row>
    <row r="2135" spans="1:10" ht="26.1" customHeight="1" x14ac:dyDescent="0.2">
      <c r="A2135" s="32" t="s">
        <v>1440</v>
      </c>
      <c r="B2135" s="32" t="s">
        <v>709</v>
      </c>
      <c r="C2135" s="32" t="s">
        <v>18</v>
      </c>
      <c r="D2135" s="32" t="s">
        <v>710</v>
      </c>
      <c r="E2135" s="34" t="s">
        <v>25</v>
      </c>
      <c r="F2135" s="33">
        <v>14</v>
      </c>
      <c r="G2135" s="36">
        <v>59.64</v>
      </c>
      <c r="H2135" s="36">
        <v>76.819999999999993</v>
      </c>
      <c r="I2135" s="36">
        <v>1075.48</v>
      </c>
      <c r="J2135" s="97">
        <v>8.9223491268970582E-5</v>
      </c>
    </row>
    <row r="2136" spans="1:10" ht="20.100000000000001" customHeight="1" x14ac:dyDescent="0.2">
      <c r="A2136" s="27" t="s">
        <v>2366</v>
      </c>
      <c r="B2136" s="163"/>
      <c r="C2136" s="163"/>
      <c r="D2136" s="27" t="s">
        <v>5</v>
      </c>
      <c r="E2136" s="163" t="s">
        <v>2367</v>
      </c>
      <c r="F2136" s="163"/>
      <c r="G2136" s="163"/>
      <c r="H2136" s="27"/>
      <c r="I2136" s="41" t="s">
        <v>2368</v>
      </c>
      <c r="J2136" s="27"/>
    </row>
    <row r="2137" spans="1:10" ht="20.100000000000001" customHeight="1" x14ac:dyDescent="0.2">
      <c r="A2137" s="163"/>
      <c r="B2137" s="163"/>
      <c r="C2137" s="163"/>
      <c r="D2137" s="27" t="s">
        <v>3088</v>
      </c>
      <c r="E2137" s="163">
        <v>14</v>
      </c>
      <c r="F2137" s="163"/>
      <c r="G2137" s="163"/>
      <c r="H2137" s="163"/>
      <c r="I2137" s="98">
        <v>14</v>
      </c>
      <c r="J2137" s="27" t="s">
        <v>15</v>
      </c>
    </row>
    <row r="2138" spans="1:10" ht="26.1" customHeight="1" x14ac:dyDescent="0.2">
      <c r="A2138" s="32" t="s">
        <v>1441</v>
      </c>
      <c r="B2138" s="32" t="s">
        <v>738</v>
      </c>
      <c r="C2138" s="32" t="s">
        <v>23</v>
      </c>
      <c r="D2138" s="32" t="s">
        <v>739</v>
      </c>
      <c r="E2138" s="34" t="s">
        <v>61</v>
      </c>
      <c r="F2138" s="33">
        <v>42</v>
      </c>
      <c r="G2138" s="36">
        <v>10.55</v>
      </c>
      <c r="H2138" s="36">
        <v>13.59</v>
      </c>
      <c r="I2138" s="36">
        <v>570.78</v>
      </c>
      <c r="J2138" s="97">
        <v>4.7352795353240445E-5</v>
      </c>
    </row>
    <row r="2139" spans="1:10" ht="20.100000000000001" customHeight="1" x14ac:dyDescent="0.2">
      <c r="A2139" s="27" t="s">
        <v>2366</v>
      </c>
      <c r="B2139" s="163"/>
      <c r="C2139" s="163"/>
      <c r="D2139" s="27" t="s">
        <v>5</v>
      </c>
      <c r="E2139" s="163" t="s">
        <v>2367</v>
      </c>
      <c r="F2139" s="163"/>
      <c r="G2139" s="163"/>
      <c r="H2139" s="27"/>
      <c r="I2139" s="41" t="s">
        <v>2368</v>
      </c>
      <c r="J2139" s="27"/>
    </row>
    <row r="2140" spans="1:10" ht="20.100000000000001" customHeight="1" x14ac:dyDescent="0.2">
      <c r="A2140" s="163"/>
      <c r="B2140" s="163"/>
      <c r="C2140" s="163"/>
      <c r="D2140" s="27" t="s">
        <v>15</v>
      </c>
      <c r="E2140" s="163">
        <v>42</v>
      </c>
      <c r="F2140" s="163"/>
      <c r="G2140" s="163"/>
      <c r="H2140" s="163"/>
      <c r="I2140" s="98">
        <v>42</v>
      </c>
      <c r="J2140" s="27" t="s">
        <v>15</v>
      </c>
    </row>
    <row r="2141" spans="1:10" ht="51.95" customHeight="1" x14ac:dyDescent="0.2">
      <c r="A2141" s="32" t="s">
        <v>1442</v>
      </c>
      <c r="B2141" s="32" t="s">
        <v>741</v>
      </c>
      <c r="C2141" s="32" t="s">
        <v>23</v>
      </c>
      <c r="D2141" s="32" t="s">
        <v>742</v>
      </c>
      <c r="E2141" s="34" t="s">
        <v>61</v>
      </c>
      <c r="F2141" s="33">
        <v>28</v>
      </c>
      <c r="G2141" s="36">
        <v>12.86</v>
      </c>
      <c r="H2141" s="36">
        <v>16.559999999999999</v>
      </c>
      <c r="I2141" s="36">
        <v>463.68</v>
      </c>
      <c r="J2141" s="97">
        <v>3.8467613002190908E-5</v>
      </c>
    </row>
    <row r="2142" spans="1:10" ht="20.100000000000001" customHeight="1" x14ac:dyDescent="0.2">
      <c r="A2142" s="27" t="s">
        <v>2366</v>
      </c>
      <c r="B2142" s="163"/>
      <c r="C2142" s="163"/>
      <c r="D2142" s="27" t="s">
        <v>5</v>
      </c>
      <c r="E2142" s="163" t="s">
        <v>2367</v>
      </c>
      <c r="F2142" s="163"/>
      <c r="G2142" s="163"/>
      <c r="H2142" s="27"/>
      <c r="I2142" s="41" t="s">
        <v>2368</v>
      </c>
      <c r="J2142" s="27"/>
    </row>
    <row r="2143" spans="1:10" ht="20.100000000000001" customHeight="1" x14ac:dyDescent="0.2">
      <c r="A2143" s="163"/>
      <c r="B2143" s="163"/>
      <c r="C2143" s="163"/>
      <c r="D2143" s="27" t="s">
        <v>15</v>
      </c>
      <c r="E2143" s="163">
        <v>28</v>
      </c>
      <c r="F2143" s="163"/>
      <c r="G2143" s="163"/>
      <c r="H2143" s="163"/>
      <c r="I2143" s="98">
        <v>28</v>
      </c>
      <c r="J2143" s="27" t="s">
        <v>15</v>
      </c>
    </row>
    <row r="2144" spans="1:10" ht="39" customHeight="1" x14ac:dyDescent="0.2">
      <c r="A2144" s="32" t="s">
        <v>1443</v>
      </c>
      <c r="B2144" s="32" t="s">
        <v>744</v>
      </c>
      <c r="C2144" s="32" t="s">
        <v>18</v>
      </c>
      <c r="D2144" s="32" t="s">
        <v>745</v>
      </c>
      <c r="E2144" s="34" t="s">
        <v>25</v>
      </c>
      <c r="F2144" s="33">
        <v>533</v>
      </c>
      <c r="G2144" s="36">
        <v>30.32</v>
      </c>
      <c r="H2144" s="36">
        <v>39.049999999999997</v>
      </c>
      <c r="I2144" s="36">
        <v>20813.650000000001</v>
      </c>
      <c r="J2144" s="97">
        <v>1.726732732408236E-3</v>
      </c>
    </row>
    <row r="2145" spans="1:10" ht="20.100000000000001" customHeight="1" x14ac:dyDescent="0.2">
      <c r="A2145" s="27" t="s">
        <v>2366</v>
      </c>
      <c r="B2145" s="163"/>
      <c r="C2145" s="163"/>
      <c r="D2145" s="27" t="s">
        <v>5</v>
      </c>
      <c r="E2145" s="163" t="s">
        <v>2367</v>
      </c>
      <c r="F2145" s="163"/>
      <c r="G2145" s="163"/>
      <c r="H2145" s="27"/>
      <c r="I2145" s="41" t="s">
        <v>2368</v>
      </c>
      <c r="J2145" s="27"/>
    </row>
    <row r="2146" spans="1:10" ht="20.100000000000001" customHeight="1" x14ac:dyDescent="0.2">
      <c r="A2146" s="163"/>
      <c r="B2146" s="163"/>
      <c r="C2146" s="163"/>
      <c r="D2146" s="27" t="s">
        <v>15</v>
      </c>
      <c r="E2146" s="163">
        <v>517</v>
      </c>
      <c r="F2146" s="163"/>
      <c r="G2146" s="163"/>
      <c r="H2146" s="163"/>
      <c r="I2146" s="98">
        <v>517</v>
      </c>
      <c r="J2146" s="27" t="s">
        <v>15</v>
      </c>
    </row>
    <row r="2147" spans="1:10" ht="20.100000000000001" customHeight="1" x14ac:dyDescent="0.2">
      <c r="A2147" s="163"/>
      <c r="B2147" s="163"/>
      <c r="C2147" s="163"/>
      <c r="D2147" s="27" t="s">
        <v>15</v>
      </c>
      <c r="E2147" s="163">
        <v>16</v>
      </c>
      <c r="F2147" s="163"/>
      <c r="G2147" s="163"/>
      <c r="H2147" s="163"/>
      <c r="I2147" s="98">
        <v>16</v>
      </c>
      <c r="J2147" s="27" t="s">
        <v>15</v>
      </c>
    </row>
    <row r="2148" spans="1:10" ht="26.1" customHeight="1" x14ac:dyDescent="0.2">
      <c r="A2148" s="32" t="s">
        <v>1444</v>
      </c>
      <c r="B2148" s="32" t="s">
        <v>747</v>
      </c>
      <c r="C2148" s="32" t="s">
        <v>18</v>
      </c>
      <c r="D2148" s="32" t="s">
        <v>748</v>
      </c>
      <c r="E2148" s="34" t="s">
        <v>25</v>
      </c>
      <c r="F2148" s="33">
        <v>106</v>
      </c>
      <c r="G2148" s="36">
        <v>14.56</v>
      </c>
      <c r="H2148" s="36">
        <v>18.75</v>
      </c>
      <c r="I2148" s="36">
        <v>1987.5</v>
      </c>
      <c r="J2148" s="97">
        <v>1.6488608704678752E-4</v>
      </c>
    </row>
    <row r="2149" spans="1:10" ht="20.100000000000001" customHeight="1" x14ac:dyDescent="0.2">
      <c r="A2149" s="27" t="s">
        <v>2366</v>
      </c>
      <c r="B2149" s="163"/>
      <c r="C2149" s="163"/>
      <c r="D2149" s="27" t="s">
        <v>5</v>
      </c>
      <c r="E2149" s="163" t="s">
        <v>2367</v>
      </c>
      <c r="F2149" s="163"/>
      <c r="G2149" s="163"/>
      <c r="H2149" s="27"/>
      <c r="I2149" s="41" t="s">
        <v>2368</v>
      </c>
      <c r="J2149" s="27"/>
    </row>
    <row r="2150" spans="1:10" ht="20.100000000000001" customHeight="1" x14ac:dyDescent="0.2">
      <c r="A2150" s="163"/>
      <c r="B2150" s="163"/>
      <c r="C2150" s="163"/>
      <c r="D2150" s="27" t="s">
        <v>15</v>
      </c>
      <c r="E2150" s="163">
        <v>106</v>
      </c>
      <c r="F2150" s="163"/>
      <c r="G2150" s="163"/>
      <c r="H2150" s="163"/>
      <c r="I2150" s="98">
        <v>106</v>
      </c>
      <c r="J2150" s="27" t="s">
        <v>15</v>
      </c>
    </row>
    <row r="2151" spans="1:10" ht="26.1" customHeight="1" x14ac:dyDescent="0.2">
      <c r="A2151" s="32" t="s">
        <v>1445</v>
      </c>
      <c r="B2151" s="32" t="s">
        <v>750</v>
      </c>
      <c r="C2151" s="32" t="s">
        <v>18</v>
      </c>
      <c r="D2151" s="32" t="s">
        <v>751</v>
      </c>
      <c r="E2151" s="34" t="s">
        <v>25</v>
      </c>
      <c r="F2151" s="33">
        <v>479</v>
      </c>
      <c r="G2151" s="36">
        <v>16.04</v>
      </c>
      <c r="H2151" s="36">
        <v>20.66</v>
      </c>
      <c r="I2151" s="36">
        <v>9896.14</v>
      </c>
      <c r="J2151" s="97">
        <v>8.2099914539229975E-4</v>
      </c>
    </row>
    <row r="2152" spans="1:10" ht="20.100000000000001" customHeight="1" x14ac:dyDescent="0.2">
      <c r="A2152" s="27" t="s">
        <v>2366</v>
      </c>
      <c r="B2152" s="163"/>
      <c r="C2152" s="163"/>
      <c r="D2152" s="27" t="s">
        <v>5</v>
      </c>
      <c r="E2152" s="163" t="s">
        <v>2367</v>
      </c>
      <c r="F2152" s="163"/>
      <c r="G2152" s="163"/>
      <c r="H2152" s="27"/>
      <c r="I2152" s="41" t="s">
        <v>2368</v>
      </c>
      <c r="J2152" s="27"/>
    </row>
    <row r="2153" spans="1:10" ht="20.100000000000001" customHeight="1" x14ac:dyDescent="0.2">
      <c r="A2153" s="163"/>
      <c r="B2153" s="163"/>
      <c r="C2153" s="163"/>
      <c r="D2153" s="27" t="s">
        <v>15</v>
      </c>
      <c r="E2153" s="163">
        <v>479</v>
      </c>
      <c r="F2153" s="163"/>
      <c r="G2153" s="163"/>
      <c r="H2153" s="163"/>
      <c r="I2153" s="98">
        <v>479</v>
      </c>
      <c r="J2153" s="27" t="s">
        <v>15</v>
      </c>
    </row>
    <row r="2154" spans="1:10" ht="24" customHeight="1" x14ac:dyDescent="0.2">
      <c r="A2154" s="32" t="s">
        <v>1446</v>
      </c>
      <c r="B2154" s="32" t="s">
        <v>735</v>
      </c>
      <c r="C2154" s="32" t="s">
        <v>23</v>
      </c>
      <c r="D2154" s="32" t="s">
        <v>736</v>
      </c>
      <c r="E2154" s="34" t="s">
        <v>61</v>
      </c>
      <c r="F2154" s="33">
        <v>42</v>
      </c>
      <c r="G2154" s="36">
        <v>6.21</v>
      </c>
      <c r="H2154" s="36">
        <v>7.99</v>
      </c>
      <c r="I2154" s="36">
        <v>335.58</v>
      </c>
      <c r="J2154" s="97">
        <v>2.7840238033288529E-5</v>
      </c>
    </row>
    <row r="2155" spans="1:10" ht="20.100000000000001" customHeight="1" x14ac:dyDescent="0.2">
      <c r="A2155" s="27" t="s">
        <v>2366</v>
      </c>
      <c r="B2155" s="163"/>
      <c r="C2155" s="163"/>
      <c r="D2155" s="27" t="s">
        <v>5</v>
      </c>
      <c r="E2155" s="163" t="s">
        <v>2367</v>
      </c>
      <c r="F2155" s="163"/>
      <c r="G2155" s="163"/>
      <c r="H2155" s="27"/>
      <c r="I2155" s="41" t="s">
        <v>2368</v>
      </c>
      <c r="J2155" s="27"/>
    </row>
    <row r="2156" spans="1:10" ht="20.100000000000001" customHeight="1" x14ac:dyDescent="0.2">
      <c r="A2156" s="163"/>
      <c r="B2156" s="163"/>
      <c r="C2156" s="163"/>
      <c r="D2156" s="27" t="s">
        <v>15</v>
      </c>
      <c r="E2156" s="163">
        <v>42</v>
      </c>
      <c r="F2156" s="163"/>
      <c r="G2156" s="163"/>
      <c r="H2156" s="163"/>
      <c r="I2156" s="98">
        <v>42</v>
      </c>
      <c r="J2156" s="27" t="s">
        <v>15</v>
      </c>
    </row>
    <row r="2157" spans="1:10" ht="24" customHeight="1" x14ac:dyDescent="0.2">
      <c r="A2157" s="32" t="s">
        <v>1447</v>
      </c>
      <c r="B2157" s="32" t="s">
        <v>756</v>
      </c>
      <c r="C2157" s="32" t="s">
        <v>23</v>
      </c>
      <c r="D2157" s="32" t="s">
        <v>757</v>
      </c>
      <c r="E2157" s="34" t="s">
        <v>25</v>
      </c>
      <c r="F2157" s="33">
        <v>28</v>
      </c>
      <c r="G2157" s="36">
        <v>15.57</v>
      </c>
      <c r="H2157" s="36">
        <v>20.05</v>
      </c>
      <c r="I2157" s="36">
        <v>561.4</v>
      </c>
      <c r="J2157" s="97">
        <v>4.6574615983932839E-5</v>
      </c>
    </row>
    <row r="2158" spans="1:10" ht="20.100000000000001" customHeight="1" x14ac:dyDescent="0.2">
      <c r="A2158" s="27" t="s">
        <v>2366</v>
      </c>
      <c r="B2158" s="163"/>
      <c r="C2158" s="163"/>
      <c r="D2158" s="27" t="s">
        <v>5</v>
      </c>
      <c r="E2158" s="163" t="s">
        <v>2367</v>
      </c>
      <c r="F2158" s="163"/>
      <c r="G2158" s="163"/>
      <c r="H2158" s="27"/>
      <c r="I2158" s="41" t="s">
        <v>2368</v>
      </c>
      <c r="J2158" s="27"/>
    </row>
    <row r="2159" spans="1:10" ht="20.100000000000001" customHeight="1" x14ac:dyDescent="0.2">
      <c r="A2159" s="163"/>
      <c r="B2159" s="163"/>
      <c r="C2159" s="163"/>
      <c r="D2159" s="27" t="s">
        <v>15</v>
      </c>
      <c r="E2159" s="163">
        <v>28</v>
      </c>
      <c r="F2159" s="163"/>
      <c r="G2159" s="163"/>
      <c r="H2159" s="163"/>
      <c r="I2159" s="98">
        <v>28</v>
      </c>
      <c r="J2159" s="27" t="s">
        <v>15</v>
      </c>
    </row>
    <row r="2160" spans="1:10" ht="39" customHeight="1" x14ac:dyDescent="0.2">
      <c r="A2160" s="32" t="s">
        <v>1448</v>
      </c>
      <c r="B2160" s="32" t="s">
        <v>1449</v>
      </c>
      <c r="C2160" s="32" t="s">
        <v>23</v>
      </c>
      <c r="D2160" s="32" t="s">
        <v>1450</v>
      </c>
      <c r="E2160" s="34" t="s">
        <v>25</v>
      </c>
      <c r="F2160" s="33">
        <v>4</v>
      </c>
      <c r="G2160" s="36">
        <v>18.54</v>
      </c>
      <c r="H2160" s="36">
        <v>23.88</v>
      </c>
      <c r="I2160" s="36">
        <v>95.52</v>
      </c>
      <c r="J2160" s="97">
        <v>7.924487564633531E-6</v>
      </c>
    </row>
    <row r="2161" spans="1:10" ht="20.100000000000001" customHeight="1" x14ac:dyDescent="0.2">
      <c r="A2161" s="27" t="s">
        <v>2366</v>
      </c>
      <c r="B2161" s="163"/>
      <c r="C2161" s="163"/>
      <c r="D2161" s="27" t="s">
        <v>5</v>
      </c>
      <c r="E2161" s="163" t="s">
        <v>2367</v>
      </c>
      <c r="F2161" s="163"/>
      <c r="G2161" s="163"/>
      <c r="H2161" s="27"/>
      <c r="I2161" s="41" t="s">
        <v>2368</v>
      </c>
      <c r="J2161" s="27"/>
    </row>
    <row r="2162" spans="1:10" ht="20.100000000000001" customHeight="1" x14ac:dyDescent="0.2">
      <c r="A2162" s="163"/>
      <c r="B2162" s="163"/>
      <c r="C2162" s="163"/>
      <c r="D2162" s="27" t="s">
        <v>15</v>
      </c>
      <c r="E2162" s="163">
        <v>4</v>
      </c>
      <c r="F2162" s="163"/>
      <c r="G2162" s="163"/>
      <c r="H2162" s="163"/>
      <c r="I2162" s="98">
        <v>4</v>
      </c>
      <c r="J2162" s="27" t="s">
        <v>15</v>
      </c>
    </row>
    <row r="2163" spans="1:10" ht="39" customHeight="1" x14ac:dyDescent="0.2">
      <c r="A2163" s="32" t="s">
        <v>1451</v>
      </c>
      <c r="B2163" s="32" t="s">
        <v>1452</v>
      </c>
      <c r="C2163" s="32" t="s">
        <v>23</v>
      </c>
      <c r="D2163" s="32" t="s">
        <v>1453</v>
      </c>
      <c r="E2163" s="34" t="s">
        <v>25</v>
      </c>
      <c r="F2163" s="33">
        <v>178</v>
      </c>
      <c r="G2163" s="36">
        <v>12.59</v>
      </c>
      <c r="H2163" s="36">
        <v>16.21</v>
      </c>
      <c r="I2163" s="36">
        <v>2885.38</v>
      </c>
      <c r="J2163" s="97">
        <v>2.3937560646191685E-4</v>
      </c>
    </row>
    <row r="2164" spans="1:10" ht="20.100000000000001" customHeight="1" x14ac:dyDescent="0.2">
      <c r="A2164" s="27" t="s">
        <v>2366</v>
      </c>
      <c r="B2164" s="163"/>
      <c r="C2164" s="163"/>
      <c r="D2164" s="27" t="s">
        <v>5</v>
      </c>
      <c r="E2164" s="163" t="s">
        <v>2367</v>
      </c>
      <c r="F2164" s="163"/>
      <c r="G2164" s="163"/>
      <c r="H2164" s="27"/>
      <c r="I2164" s="41" t="s">
        <v>2368</v>
      </c>
      <c r="J2164" s="27"/>
    </row>
    <row r="2165" spans="1:10" ht="20.100000000000001" customHeight="1" x14ac:dyDescent="0.2">
      <c r="A2165" s="163"/>
      <c r="B2165" s="163"/>
      <c r="C2165" s="163"/>
      <c r="D2165" s="27" t="s">
        <v>15</v>
      </c>
      <c r="E2165" s="163">
        <v>178</v>
      </c>
      <c r="F2165" s="163"/>
      <c r="G2165" s="163"/>
      <c r="H2165" s="163"/>
      <c r="I2165" s="98">
        <v>178</v>
      </c>
      <c r="J2165" s="27" t="s">
        <v>15</v>
      </c>
    </row>
    <row r="2166" spans="1:10" ht="26.1" customHeight="1" x14ac:dyDescent="0.2">
      <c r="A2166" s="32" t="s">
        <v>1454</v>
      </c>
      <c r="B2166" s="32" t="s">
        <v>1455</v>
      </c>
      <c r="C2166" s="32" t="s">
        <v>18</v>
      </c>
      <c r="D2166" s="32" t="s">
        <v>1456</v>
      </c>
      <c r="E2166" s="34" t="s">
        <v>25</v>
      </c>
      <c r="F2166" s="33">
        <v>1</v>
      </c>
      <c r="G2166" s="36">
        <v>4253.63</v>
      </c>
      <c r="H2166" s="36">
        <v>5479.52</v>
      </c>
      <c r="I2166" s="36">
        <v>5479.52</v>
      </c>
      <c r="J2166" s="97">
        <v>4.5458949016081166E-4</v>
      </c>
    </row>
    <row r="2167" spans="1:10" ht="20.100000000000001" customHeight="1" x14ac:dyDescent="0.2">
      <c r="A2167" s="27" t="s">
        <v>2366</v>
      </c>
      <c r="B2167" s="163"/>
      <c r="C2167" s="163"/>
      <c r="D2167" s="27" t="s">
        <v>5</v>
      </c>
      <c r="E2167" s="163" t="s">
        <v>2367</v>
      </c>
      <c r="F2167" s="163"/>
      <c r="G2167" s="163"/>
      <c r="H2167" s="27"/>
      <c r="I2167" s="41" t="s">
        <v>2368</v>
      </c>
      <c r="J2167" s="27"/>
    </row>
    <row r="2168" spans="1:10" ht="20.100000000000001" customHeight="1" x14ac:dyDescent="0.2">
      <c r="A2168" s="163"/>
      <c r="B2168" s="163"/>
      <c r="C2168" s="163"/>
      <c r="D2168" s="27" t="s">
        <v>3091</v>
      </c>
      <c r="E2168" s="163">
        <v>1</v>
      </c>
      <c r="F2168" s="163"/>
      <c r="G2168" s="163"/>
      <c r="H2168" s="163"/>
      <c r="I2168" s="98">
        <v>1</v>
      </c>
      <c r="J2168" s="27" t="s">
        <v>15</v>
      </c>
    </row>
    <row r="2169" spans="1:10" ht="26.1" customHeight="1" x14ac:dyDescent="0.2">
      <c r="A2169" s="32" t="s">
        <v>1457</v>
      </c>
      <c r="B2169" s="32" t="s">
        <v>1458</v>
      </c>
      <c r="C2169" s="32" t="s">
        <v>18</v>
      </c>
      <c r="D2169" s="32" t="s">
        <v>1459</v>
      </c>
      <c r="E2169" s="34" t="s">
        <v>25</v>
      </c>
      <c r="F2169" s="33">
        <v>3</v>
      </c>
      <c r="G2169" s="36">
        <v>10953.56</v>
      </c>
      <c r="H2169" s="36">
        <v>14110.37</v>
      </c>
      <c r="I2169" s="36">
        <v>42331.11</v>
      </c>
      <c r="J2169" s="97">
        <v>3.5118546355960441E-3</v>
      </c>
    </row>
    <row r="2170" spans="1:10" ht="20.100000000000001" customHeight="1" x14ac:dyDescent="0.2">
      <c r="A2170" s="27" t="s">
        <v>2366</v>
      </c>
      <c r="B2170" s="163"/>
      <c r="C2170" s="163"/>
      <c r="D2170" s="27" t="s">
        <v>5</v>
      </c>
      <c r="E2170" s="163" t="s">
        <v>2367</v>
      </c>
      <c r="F2170" s="163"/>
      <c r="G2170" s="163"/>
      <c r="H2170" s="27"/>
      <c r="I2170" s="41" t="s">
        <v>2368</v>
      </c>
      <c r="J2170" s="27"/>
    </row>
    <row r="2171" spans="1:10" ht="20.100000000000001" customHeight="1" x14ac:dyDescent="0.2">
      <c r="A2171" s="163"/>
      <c r="B2171" s="163"/>
      <c r="C2171" s="163"/>
      <c r="D2171" s="27" t="s">
        <v>3092</v>
      </c>
      <c r="E2171" s="163">
        <v>3</v>
      </c>
      <c r="F2171" s="163"/>
      <c r="G2171" s="163"/>
      <c r="H2171" s="163"/>
      <c r="I2171" s="98">
        <v>3</v>
      </c>
      <c r="J2171" s="27" t="s">
        <v>15</v>
      </c>
    </row>
    <row r="2172" spans="1:10" ht="26.1" customHeight="1" x14ac:dyDescent="0.2">
      <c r="A2172" s="32" t="s">
        <v>1460</v>
      </c>
      <c r="B2172" s="32" t="s">
        <v>697</v>
      </c>
      <c r="C2172" s="32" t="s">
        <v>18</v>
      </c>
      <c r="D2172" s="32" t="s">
        <v>698</v>
      </c>
      <c r="E2172" s="34" t="s">
        <v>25</v>
      </c>
      <c r="F2172" s="33">
        <v>11</v>
      </c>
      <c r="G2172" s="36">
        <v>161.96</v>
      </c>
      <c r="H2172" s="36">
        <v>208.63</v>
      </c>
      <c r="I2172" s="36">
        <v>2294.9299999999998</v>
      </c>
      <c r="J2172" s="97">
        <v>1.9039095735662092E-4</v>
      </c>
    </row>
    <row r="2173" spans="1:10" ht="20.100000000000001" customHeight="1" x14ac:dyDescent="0.2">
      <c r="A2173" s="27" t="s">
        <v>2366</v>
      </c>
      <c r="B2173" s="163"/>
      <c r="C2173" s="163"/>
      <c r="D2173" s="27" t="s">
        <v>5</v>
      </c>
      <c r="E2173" s="163" t="s">
        <v>2367</v>
      </c>
      <c r="F2173" s="163"/>
      <c r="G2173" s="163"/>
      <c r="H2173" s="27"/>
      <c r="I2173" s="41" t="s">
        <v>2368</v>
      </c>
      <c r="J2173" s="27"/>
    </row>
    <row r="2174" spans="1:10" ht="20.100000000000001" customHeight="1" x14ac:dyDescent="0.2">
      <c r="A2174" s="163"/>
      <c r="B2174" s="163"/>
      <c r="C2174" s="163"/>
      <c r="D2174" s="27" t="s">
        <v>3093</v>
      </c>
      <c r="E2174" s="163">
        <v>11</v>
      </c>
      <c r="F2174" s="163"/>
      <c r="G2174" s="163"/>
      <c r="H2174" s="163"/>
      <c r="I2174" s="98">
        <v>11</v>
      </c>
      <c r="J2174" s="27" t="s">
        <v>15</v>
      </c>
    </row>
    <row r="2175" spans="1:10" ht="26.1" customHeight="1" x14ac:dyDescent="0.2">
      <c r="A2175" s="32" t="s">
        <v>1461</v>
      </c>
      <c r="B2175" s="32" t="s">
        <v>1462</v>
      </c>
      <c r="C2175" s="32" t="s">
        <v>18</v>
      </c>
      <c r="D2175" s="32" t="s">
        <v>1463</v>
      </c>
      <c r="E2175" s="34" t="s">
        <v>25</v>
      </c>
      <c r="F2175" s="33">
        <v>24</v>
      </c>
      <c r="G2175" s="36">
        <v>15.25</v>
      </c>
      <c r="H2175" s="36">
        <v>19.64</v>
      </c>
      <c r="I2175" s="36">
        <v>471.36</v>
      </c>
      <c r="J2175" s="97">
        <v>3.9104757731005671E-5</v>
      </c>
    </row>
    <row r="2176" spans="1:10" ht="20.100000000000001" customHeight="1" x14ac:dyDescent="0.2">
      <c r="A2176" s="27" t="s">
        <v>2366</v>
      </c>
      <c r="B2176" s="163"/>
      <c r="C2176" s="163"/>
      <c r="D2176" s="27" t="s">
        <v>5</v>
      </c>
      <c r="E2176" s="163" t="s">
        <v>2367</v>
      </c>
      <c r="F2176" s="163"/>
      <c r="G2176" s="163"/>
      <c r="H2176" s="27"/>
      <c r="I2176" s="41" t="s">
        <v>2368</v>
      </c>
      <c r="J2176" s="27"/>
    </row>
    <row r="2177" spans="1:10" ht="20.100000000000001" customHeight="1" x14ac:dyDescent="0.2">
      <c r="A2177" s="163"/>
      <c r="B2177" s="163"/>
      <c r="C2177" s="163"/>
      <c r="D2177" s="27" t="s">
        <v>15</v>
      </c>
      <c r="E2177" s="163">
        <v>24</v>
      </c>
      <c r="F2177" s="163"/>
      <c r="G2177" s="163"/>
      <c r="H2177" s="163"/>
      <c r="I2177" s="98">
        <v>24</v>
      </c>
      <c r="J2177" s="27" t="s">
        <v>15</v>
      </c>
    </row>
    <row r="2178" spans="1:10" ht="51.95" customHeight="1" x14ac:dyDescent="0.2">
      <c r="A2178" s="32" t="s">
        <v>1464</v>
      </c>
      <c r="B2178" s="32" t="s">
        <v>700</v>
      </c>
      <c r="C2178" s="32" t="s">
        <v>18</v>
      </c>
      <c r="D2178" s="32" t="s">
        <v>701</v>
      </c>
      <c r="E2178" s="34" t="s">
        <v>25</v>
      </c>
      <c r="F2178" s="33">
        <v>4</v>
      </c>
      <c r="G2178" s="36">
        <v>720.29</v>
      </c>
      <c r="H2178" s="36">
        <v>927.87</v>
      </c>
      <c r="I2178" s="36">
        <v>3711.48</v>
      </c>
      <c r="J2178" s="97">
        <v>3.0791014558611873E-4</v>
      </c>
    </row>
    <row r="2179" spans="1:10" ht="20.100000000000001" customHeight="1" x14ac:dyDescent="0.2">
      <c r="A2179" s="27" t="s">
        <v>2366</v>
      </c>
      <c r="B2179" s="163"/>
      <c r="C2179" s="163"/>
      <c r="D2179" s="27" t="s">
        <v>5</v>
      </c>
      <c r="E2179" s="163" t="s">
        <v>2367</v>
      </c>
      <c r="F2179" s="163"/>
      <c r="G2179" s="163"/>
      <c r="H2179" s="27"/>
      <c r="I2179" s="41" t="s">
        <v>2368</v>
      </c>
      <c r="J2179" s="27"/>
    </row>
    <row r="2180" spans="1:10" ht="20.100000000000001" customHeight="1" x14ac:dyDescent="0.2">
      <c r="A2180" s="163"/>
      <c r="B2180" s="163"/>
      <c r="C2180" s="163"/>
      <c r="D2180" s="27" t="s">
        <v>3091</v>
      </c>
      <c r="E2180" s="163">
        <v>4</v>
      </c>
      <c r="F2180" s="163"/>
      <c r="G2180" s="163"/>
      <c r="H2180" s="163"/>
      <c r="I2180" s="98">
        <v>4</v>
      </c>
      <c r="J2180" s="27" t="s">
        <v>15</v>
      </c>
    </row>
    <row r="2181" spans="1:10" ht="51.95" customHeight="1" x14ac:dyDescent="0.2">
      <c r="A2181" s="32" t="s">
        <v>1465</v>
      </c>
      <c r="B2181" s="32" t="s">
        <v>703</v>
      </c>
      <c r="C2181" s="32" t="s">
        <v>18</v>
      </c>
      <c r="D2181" s="32" t="s">
        <v>704</v>
      </c>
      <c r="E2181" s="34" t="s">
        <v>25</v>
      </c>
      <c r="F2181" s="33">
        <v>1</v>
      </c>
      <c r="G2181" s="36">
        <v>753.1</v>
      </c>
      <c r="H2181" s="36">
        <v>970.14</v>
      </c>
      <c r="I2181" s="36">
        <v>970.14</v>
      </c>
      <c r="J2181" s="97">
        <v>8.0484321251607764E-5</v>
      </c>
    </row>
    <row r="2182" spans="1:10" ht="20.100000000000001" customHeight="1" x14ac:dyDescent="0.2">
      <c r="A2182" s="27" t="s">
        <v>2366</v>
      </c>
      <c r="B2182" s="163"/>
      <c r="C2182" s="163"/>
      <c r="D2182" s="27" t="s">
        <v>5</v>
      </c>
      <c r="E2182" s="163" t="s">
        <v>2367</v>
      </c>
      <c r="F2182" s="163"/>
      <c r="G2182" s="163"/>
      <c r="H2182" s="27"/>
      <c r="I2182" s="41" t="s">
        <v>2368</v>
      </c>
      <c r="J2182" s="27"/>
    </row>
    <row r="2183" spans="1:10" ht="20.100000000000001" customHeight="1" x14ac:dyDescent="0.2">
      <c r="A2183" s="163"/>
      <c r="B2183" s="163"/>
      <c r="C2183" s="163"/>
      <c r="D2183" s="27" t="s">
        <v>3094</v>
      </c>
      <c r="E2183" s="163">
        <v>1</v>
      </c>
      <c r="F2183" s="163"/>
      <c r="G2183" s="163"/>
      <c r="H2183" s="163"/>
      <c r="I2183" s="98">
        <v>1</v>
      </c>
      <c r="J2183" s="27" t="s">
        <v>15</v>
      </c>
    </row>
    <row r="2184" spans="1:10" ht="39" customHeight="1" x14ac:dyDescent="0.2">
      <c r="A2184" s="32" t="s">
        <v>1466</v>
      </c>
      <c r="B2184" s="32" t="s">
        <v>1467</v>
      </c>
      <c r="C2184" s="32" t="s">
        <v>23</v>
      </c>
      <c r="D2184" s="32" t="s">
        <v>1468</v>
      </c>
      <c r="E2184" s="34" t="s">
        <v>61</v>
      </c>
      <c r="F2184" s="33">
        <v>1</v>
      </c>
      <c r="G2184" s="36">
        <v>283.56</v>
      </c>
      <c r="H2184" s="36">
        <v>365.28</v>
      </c>
      <c r="I2184" s="36">
        <v>365.28</v>
      </c>
      <c r="J2184" s="97">
        <v>3.0304196164251844E-5</v>
      </c>
    </row>
    <row r="2185" spans="1:10" ht="20.100000000000001" customHeight="1" x14ac:dyDescent="0.2">
      <c r="A2185" s="27" t="s">
        <v>2366</v>
      </c>
      <c r="B2185" s="163"/>
      <c r="C2185" s="163"/>
      <c r="D2185" s="27" t="s">
        <v>5</v>
      </c>
      <c r="E2185" s="163" t="s">
        <v>2367</v>
      </c>
      <c r="F2185" s="163"/>
      <c r="G2185" s="163"/>
      <c r="H2185" s="27"/>
      <c r="I2185" s="41" t="s">
        <v>2368</v>
      </c>
      <c r="J2185" s="27"/>
    </row>
    <row r="2186" spans="1:10" ht="20.100000000000001" customHeight="1" x14ac:dyDescent="0.2">
      <c r="A2186" s="163"/>
      <c r="B2186" s="163"/>
      <c r="C2186" s="163"/>
      <c r="D2186" s="27" t="s">
        <v>3095</v>
      </c>
      <c r="E2186" s="163">
        <v>1</v>
      </c>
      <c r="F2186" s="163"/>
      <c r="G2186" s="163"/>
      <c r="H2186" s="163"/>
      <c r="I2186" s="98">
        <v>1</v>
      </c>
      <c r="J2186" s="27" t="s">
        <v>15</v>
      </c>
    </row>
    <row r="2187" spans="1:10" ht="26.1" customHeight="1" x14ac:dyDescent="0.2">
      <c r="A2187" s="32" t="s">
        <v>1469</v>
      </c>
      <c r="B2187" s="32" t="s">
        <v>679</v>
      </c>
      <c r="C2187" s="32" t="s">
        <v>23</v>
      </c>
      <c r="D2187" s="32" t="s">
        <v>680</v>
      </c>
      <c r="E2187" s="34" t="s">
        <v>61</v>
      </c>
      <c r="F2187" s="33">
        <v>77</v>
      </c>
      <c r="G2187" s="36">
        <v>74.69</v>
      </c>
      <c r="H2187" s="36">
        <v>96.21</v>
      </c>
      <c r="I2187" s="36">
        <v>7408.17</v>
      </c>
      <c r="J2187" s="97">
        <v>6.1459328979994964E-4</v>
      </c>
    </row>
    <row r="2188" spans="1:10" ht="20.100000000000001" customHeight="1" x14ac:dyDescent="0.2">
      <c r="A2188" s="27" t="s">
        <v>2366</v>
      </c>
      <c r="B2188" s="163"/>
      <c r="C2188" s="163"/>
      <c r="D2188" s="27" t="s">
        <v>5</v>
      </c>
      <c r="E2188" s="163" t="s">
        <v>2367</v>
      </c>
      <c r="F2188" s="163"/>
      <c r="G2188" s="163"/>
      <c r="H2188" s="27"/>
      <c r="I2188" s="41" t="s">
        <v>2368</v>
      </c>
      <c r="J2188" s="27"/>
    </row>
    <row r="2189" spans="1:10" ht="20.100000000000001" customHeight="1" x14ac:dyDescent="0.2">
      <c r="A2189" s="163"/>
      <c r="B2189" s="163"/>
      <c r="C2189" s="163"/>
      <c r="D2189" s="27" t="s">
        <v>15</v>
      </c>
      <c r="E2189" s="163">
        <v>77</v>
      </c>
      <c r="F2189" s="163"/>
      <c r="G2189" s="163"/>
      <c r="H2189" s="163"/>
      <c r="I2189" s="98">
        <v>77</v>
      </c>
      <c r="J2189" s="27" t="s">
        <v>15</v>
      </c>
    </row>
    <row r="2190" spans="1:10" ht="39" customHeight="1" x14ac:dyDescent="0.2">
      <c r="A2190" s="32" t="s">
        <v>1470</v>
      </c>
      <c r="B2190" s="32" t="s">
        <v>1471</v>
      </c>
      <c r="C2190" s="32" t="s">
        <v>23</v>
      </c>
      <c r="D2190" s="32" t="s">
        <v>1472</v>
      </c>
      <c r="E2190" s="34" t="s">
        <v>61</v>
      </c>
      <c r="F2190" s="33">
        <v>1</v>
      </c>
      <c r="G2190" s="36">
        <v>386.13</v>
      </c>
      <c r="H2190" s="36">
        <v>497.41</v>
      </c>
      <c r="I2190" s="36">
        <v>497.41</v>
      </c>
      <c r="J2190" s="97">
        <v>4.126590619267551E-5</v>
      </c>
    </row>
    <row r="2191" spans="1:10" ht="20.100000000000001" customHeight="1" x14ac:dyDescent="0.2">
      <c r="A2191" s="27" t="s">
        <v>2366</v>
      </c>
      <c r="B2191" s="163"/>
      <c r="C2191" s="163"/>
      <c r="D2191" s="27" t="s">
        <v>5</v>
      </c>
      <c r="E2191" s="163" t="s">
        <v>2367</v>
      </c>
      <c r="F2191" s="163"/>
      <c r="G2191" s="163"/>
      <c r="H2191" s="27"/>
      <c r="I2191" s="41" t="s">
        <v>2368</v>
      </c>
      <c r="J2191" s="27"/>
    </row>
    <row r="2192" spans="1:10" ht="20.100000000000001" customHeight="1" x14ac:dyDescent="0.2">
      <c r="A2192" s="163"/>
      <c r="B2192" s="163"/>
      <c r="C2192" s="163"/>
      <c r="D2192" s="27" t="s">
        <v>3095</v>
      </c>
      <c r="E2192" s="163">
        <v>1</v>
      </c>
      <c r="F2192" s="163"/>
      <c r="G2192" s="163"/>
      <c r="H2192" s="163"/>
      <c r="I2192" s="98">
        <v>1</v>
      </c>
      <c r="J2192" s="27" t="s">
        <v>15</v>
      </c>
    </row>
    <row r="2193" spans="1:10" ht="51.95" customHeight="1" x14ac:dyDescent="0.2">
      <c r="A2193" s="32" t="s">
        <v>1473</v>
      </c>
      <c r="B2193" s="32" t="s">
        <v>1474</v>
      </c>
      <c r="C2193" s="32" t="s">
        <v>18</v>
      </c>
      <c r="D2193" s="32" t="s">
        <v>1475</v>
      </c>
      <c r="E2193" s="34" t="s">
        <v>29</v>
      </c>
      <c r="F2193" s="33">
        <v>780</v>
      </c>
      <c r="G2193" s="36">
        <v>9.92</v>
      </c>
      <c r="H2193" s="36">
        <v>12.77</v>
      </c>
      <c r="I2193" s="36">
        <v>9960.6</v>
      </c>
      <c r="J2193" s="97">
        <v>8.2634684711357573E-4</v>
      </c>
    </row>
    <row r="2194" spans="1:10" ht="20.100000000000001" customHeight="1" x14ac:dyDescent="0.2">
      <c r="A2194" s="27" t="s">
        <v>2366</v>
      </c>
      <c r="B2194" s="163"/>
      <c r="C2194" s="163"/>
      <c r="D2194" s="27" t="s">
        <v>5</v>
      </c>
      <c r="E2194" s="163" t="s">
        <v>2367</v>
      </c>
      <c r="F2194" s="163"/>
      <c r="G2194" s="163"/>
      <c r="H2194" s="27"/>
      <c r="I2194" s="41" t="s">
        <v>2368</v>
      </c>
      <c r="J2194" s="27"/>
    </row>
    <row r="2195" spans="1:10" ht="20.100000000000001" customHeight="1" x14ac:dyDescent="0.2">
      <c r="A2195" s="163"/>
      <c r="B2195" s="163"/>
      <c r="C2195" s="163"/>
      <c r="D2195" s="27" t="s">
        <v>3095</v>
      </c>
      <c r="E2195" s="163">
        <v>780</v>
      </c>
      <c r="F2195" s="163"/>
      <c r="G2195" s="163"/>
      <c r="H2195" s="163"/>
      <c r="I2195" s="98">
        <v>780</v>
      </c>
      <c r="J2195" s="27" t="s">
        <v>15</v>
      </c>
    </row>
    <row r="2196" spans="1:10" ht="26.1" customHeight="1" x14ac:dyDescent="0.2">
      <c r="A2196" s="32" t="s">
        <v>1476</v>
      </c>
      <c r="B2196" s="32" t="s">
        <v>1477</v>
      </c>
      <c r="C2196" s="32" t="s">
        <v>23</v>
      </c>
      <c r="D2196" s="32" t="s">
        <v>1478</v>
      </c>
      <c r="E2196" s="34" t="s">
        <v>61</v>
      </c>
      <c r="F2196" s="33">
        <v>7</v>
      </c>
      <c r="G2196" s="36">
        <v>247.48</v>
      </c>
      <c r="H2196" s="36">
        <v>318.8</v>
      </c>
      <c r="I2196" s="36">
        <v>2231.6</v>
      </c>
      <c r="J2196" s="97">
        <v>1.8513700219049612E-4</v>
      </c>
    </row>
    <row r="2197" spans="1:10" ht="20.100000000000001" customHeight="1" x14ac:dyDescent="0.2">
      <c r="A2197" s="27" t="s">
        <v>2366</v>
      </c>
      <c r="B2197" s="163"/>
      <c r="C2197" s="163"/>
      <c r="D2197" s="27" t="s">
        <v>5</v>
      </c>
      <c r="E2197" s="163" t="s">
        <v>2367</v>
      </c>
      <c r="F2197" s="163"/>
      <c r="G2197" s="163"/>
      <c r="H2197" s="27"/>
      <c r="I2197" s="41" t="s">
        <v>2368</v>
      </c>
      <c r="J2197" s="27"/>
    </row>
    <row r="2198" spans="1:10" ht="20.100000000000001" customHeight="1" x14ac:dyDescent="0.2">
      <c r="A2198" s="163"/>
      <c r="B2198" s="163"/>
      <c r="C2198" s="163"/>
      <c r="D2198" s="27" t="s">
        <v>15</v>
      </c>
      <c r="E2198" s="163">
        <v>7</v>
      </c>
      <c r="F2198" s="163"/>
      <c r="G2198" s="163"/>
      <c r="H2198" s="163"/>
      <c r="I2198" s="98">
        <v>7</v>
      </c>
      <c r="J2198" s="27" t="s">
        <v>15</v>
      </c>
    </row>
    <row r="2199" spans="1:10" ht="24" customHeight="1" x14ac:dyDescent="0.2">
      <c r="A2199" s="92" t="s">
        <v>1479</v>
      </c>
      <c r="B2199" s="92" t="s">
        <v>13</v>
      </c>
      <c r="C2199" s="92"/>
      <c r="D2199" s="92" t="s">
        <v>716</v>
      </c>
      <c r="E2199" s="93"/>
      <c r="F2199" s="94">
        <v>1</v>
      </c>
      <c r="G2199" s="94" t="s">
        <v>15</v>
      </c>
      <c r="H2199" s="95">
        <v>104083.22</v>
      </c>
      <c r="I2199" s="95">
        <v>104083.22</v>
      </c>
      <c r="J2199" s="96">
        <v>8.6349055964930494E-3</v>
      </c>
    </row>
    <row r="2200" spans="1:10" ht="39" customHeight="1" x14ac:dyDescent="0.2">
      <c r="A2200" s="32" t="s">
        <v>1480</v>
      </c>
      <c r="B2200" s="32" t="s">
        <v>1481</v>
      </c>
      <c r="C2200" s="32" t="s">
        <v>23</v>
      </c>
      <c r="D2200" s="32" t="s">
        <v>1482</v>
      </c>
      <c r="E2200" s="34" t="s">
        <v>25</v>
      </c>
      <c r="F2200" s="33">
        <v>18</v>
      </c>
      <c r="G2200" s="36">
        <v>117.86</v>
      </c>
      <c r="H2200" s="36">
        <v>151.82</v>
      </c>
      <c r="I2200" s="36">
        <v>2732.76</v>
      </c>
      <c r="J2200" s="97">
        <v>2.267140142077882E-4</v>
      </c>
    </row>
    <row r="2201" spans="1:10" ht="20.100000000000001" customHeight="1" x14ac:dyDescent="0.2">
      <c r="A2201" s="27" t="s">
        <v>2366</v>
      </c>
      <c r="B2201" s="163"/>
      <c r="C2201" s="163"/>
      <c r="D2201" s="27" t="s">
        <v>5</v>
      </c>
      <c r="E2201" s="163" t="s">
        <v>2367</v>
      </c>
      <c r="F2201" s="163"/>
      <c r="G2201" s="163"/>
      <c r="H2201" s="27"/>
      <c r="I2201" s="41" t="s">
        <v>2368</v>
      </c>
      <c r="J2201" s="27"/>
    </row>
    <row r="2202" spans="1:10" ht="20.100000000000001" customHeight="1" x14ac:dyDescent="0.2">
      <c r="A2202" s="163"/>
      <c r="B2202" s="163"/>
      <c r="C2202" s="163"/>
      <c r="D2202" s="27" t="s">
        <v>3096</v>
      </c>
      <c r="E2202" s="163">
        <v>14</v>
      </c>
      <c r="F2202" s="163"/>
      <c r="G2202" s="163"/>
      <c r="H2202" s="163"/>
      <c r="I2202" s="98">
        <v>14</v>
      </c>
      <c r="J2202" s="27" t="s">
        <v>15</v>
      </c>
    </row>
    <row r="2203" spans="1:10" ht="20.100000000000001" customHeight="1" x14ac:dyDescent="0.2">
      <c r="A2203" s="163"/>
      <c r="B2203" s="163"/>
      <c r="C2203" s="163"/>
      <c r="D2203" s="27" t="s">
        <v>3097</v>
      </c>
      <c r="E2203" s="163">
        <v>4</v>
      </c>
      <c r="F2203" s="163"/>
      <c r="G2203" s="163"/>
      <c r="H2203" s="163"/>
      <c r="I2203" s="98">
        <v>4</v>
      </c>
      <c r="J2203" s="27" t="s">
        <v>15</v>
      </c>
    </row>
    <row r="2204" spans="1:10" ht="26.1" customHeight="1" x14ac:dyDescent="0.2">
      <c r="A2204" s="32" t="s">
        <v>1483</v>
      </c>
      <c r="B2204" s="32" t="s">
        <v>1484</v>
      </c>
      <c r="C2204" s="32" t="s">
        <v>23</v>
      </c>
      <c r="D2204" s="32" t="s">
        <v>1485</v>
      </c>
      <c r="E2204" s="34" t="s">
        <v>61</v>
      </c>
      <c r="F2204" s="33">
        <v>178</v>
      </c>
      <c r="G2204" s="36">
        <v>89.55</v>
      </c>
      <c r="H2204" s="36">
        <v>115.35</v>
      </c>
      <c r="I2204" s="36">
        <v>20532.3</v>
      </c>
      <c r="J2204" s="97">
        <v>1.7033914994066693E-3</v>
      </c>
    </row>
    <row r="2205" spans="1:10" ht="20.100000000000001" customHeight="1" x14ac:dyDescent="0.2">
      <c r="A2205" s="27" t="s">
        <v>2366</v>
      </c>
      <c r="B2205" s="163"/>
      <c r="C2205" s="163"/>
      <c r="D2205" s="27" t="s">
        <v>5</v>
      </c>
      <c r="E2205" s="163" t="s">
        <v>2367</v>
      </c>
      <c r="F2205" s="163"/>
      <c r="G2205" s="163"/>
      <c r="H2205" s="27"/>
      <c r="I2205" s="41" t="s">
        <v>2368</v>
      </c>
      <c r="J2205" s="27"/>
    </row>
    <row r="2206" spans="1:10" ht="20.100000000000001" customHeight="1" x14ac:dyDescent="0.2">
      <c r="A2206" s="163"/>
      <c r="B2206" s="163"/>
      <c r="C2206" s="163"/>
      <c r="D2206" s="27" t="s">
        <v>3037</v>
      </c>
      <c r="E2206" s="163">
        <v>2</v>
      </c>
      <c r="F2206" s="163"/>
      <c r="G2206" s="163"/>
      <c r="H2206" s="163"/>
      <c r="I2206" s="98">
        <v>2</v>
      </c>
      <c r="J2206" s="27" t="s">
        <v>15</v>
      </c>
    </row>
    <row r="2207" spans="1:10" ht="20.100000000000001" customHeight="1" x14ac:dyDescent="0.2">
      <c r="A2207" s="163"/>
      <c r="B2207" s="163"/>
      <c r="C2207" s="163"/>
      <c r="D2207" s="27" t="s">
        <v>3038</v>
      </c>
      <c r="E2207" s="163">
        <v>2</v>
      </c>
      <c r="F2207" s="163"/>
      <c r="G2207" s="163"/>
      <c r="H2207" s="163"/>
      <c r="I2207" s="98">
        <v>2</v>
      </c>
      <c r="J2207" s="27" t="s">
        <v>15</v>
      </c>
    </row>
    <row r="2208" spans="1:10" ht="20.100000000000001" customHeight="1" x14ac:dyDescent="0.2">
      <c r="A2208" s="163"/>
      <c r="B2208" s="163"/>
      <c r="C2208" s="163"/>
      <c r="D2208" s="27" t="s">
        <v>3039</v>
      </c>
      <c r="E2208" s="163">
        <v>2</v>
      </c>
      <c r="F2208" s="163"/>
      <c r="G2208" s="163"/>
      <c r="H2208" s="163"/>
      <c r="I2208" s="98">
        <v>2</v>
      </c>
      <c r="J2208" s="27" t="s">
        <v>15</v>
      </c>
    </row>
    <row r="2209" spans="1:10" ht="20.100000000000001" customHeight="1" x14ac:dyDescent="0.2">
      <c r="A2209" s="163"/>
      <c r="B2209" s="163"/>
      <c r="C2209" s="163"/>
      <c r="D2209" s="27" t="s">
        <v>3040</v>
      </c>
      <c r="E2209" s="163">
        <v>2</v>
      </c>
      <c r="F2209" s="163"/>
      <c r="G2209" s="163"/>
      <c r="H2209" s="163"/>
      <c r="I2209" s="98">
        <v>2</v>
      </c>
      <c r="J2209" s="27" t="s">
        <v>15</v>
      </c>
    </row>
    <row r="2210" spans="1:10" ht="20.100000000000001" customHeight="1" x14ac:dyDescent="0.2">
      <c r="A2210" s="163"/>
      <c r="B2210" s="163"/>
      <c r="C2210" s="163"/>
      <c r="D2210" s="27" t="s">
        <v>3041</v>
      </c>
      <c r="E2210" s="163">
        <v>4</v>
      </c>
      <c r="F2210" s="163"/>
      <c r="G2210" s="163"/>
      <c r="H2210" s="163"/>
      <c r="I2210" s="98">
        <v>4</v>
      </c>
      <c r="J2210" s="27" t="s">
        <v>15</v>
      </c>
    </row>
    <row r="2211" spans="1:10" ht="20.100000000000001" customHeight="1" x14ac:dyDescent="0.2">
      <c r="A2211" s="163"/>
      <c r="B2211" s="163"/>
      <c r="C2211" s="163"/>
      <c r="D2211" s="27" t="s">
        <v>3042</v>
      </c>
      <c r="E2211" s="163">
        <v>2</v>
      </c>
      <c r="F2211" s="163"/>
      <c r="G2211" s="163"/>
      <c r="H2211" s="163"/>
      <c r="I2211" s="98">
        <v>2</v>
      </c>
      <c r="J2211" s="27" t="s">
        <v>15</v>
      </c>
    </row>
    <row r="2212" spans="1:10" ht="20.100000000000001" customHeight="1" x14ac:dyDescent="0.2">
      <c r="A2212" s="163"/>
      <c r="B2212" s="163"/>
      <c r="C2212" s="163"/>
      <c r="D2212" s="27" t="s">
        <v>3043</v>
      </c>
      <c r="E2212" s="163">
        <v>2</v>
      </c>
      <c r="F2212" s="163"/>
      <c r="G2212" s="163"/>
      <c r="H2212" s="163"/>
      <c r="I2212" s="98">
        <v>2</v>
      </c>
      <c r="J2212" s="27" t="s">
        <v>15</v>
      </c>
    </row>
    <row r="2213" spans="1:10" ht="20.100000000000001" customHeight="1" x14ac:dyDescent="0.2">
      <c r="A2213" s="163"/>
      <c r="B2213" s="163"/>
      <c r="C2213" s="163"/>
      <c r="D2213" s="27" t="s">
        <v>3044</v>
      </c>
      <c r="E2213" s="163">
        <v>2</v>
      </c>
      <c r="F2213" s="163"/>
      <c r="G2213" s="163"/>
      <c r="H2213" s="163"/>
      <c r="I2213" s="98">
        <v>2</v>
      </c>
      <c r="J2213" s="27" t="s">
        <v>15</v>
      </c>
    </row>
    <row r="2214" spans="1:10" ht="20.100000000000001" customHeight="1" x14ac:dyDescent="0.2">
      <c r="A2214" s="163"/>
      <c r="B2214" s="163"/>
      <c r="C2214" s="163"/>
      <c r="D2214" s="27" t="s">
        <v>3045</v>
      </c>
      <c r="E2214" s="163">
        <v>2</v>
      </c>
      <c r="F2214" s="163"/>
      <c r="G2214" s="163"/>
      <c r="H2214" s="163"/>
      <c r="I2214" s="98">
        <v>2</v>
      </c>
      <c r="J2214" s="27" t="s">
        <v>15</v>
      </c>
    </row>
    <row r="2215" spans="1:10" ht="20.100000000000001" customHeight="1" x14ac:dyDescent="0.2">
      <c r="A2215" s="163"/>
      <c r="B2215" s="163"/>
      <c r="C2215" s="163"/>
      <c r="D2215" s="27" t="s">
        <v>3046</v>
      </c>
      <c r="E2215" s="163">
        <v>2</v>
      </c>
      <c r="F2215" s="163"/>
      <c r="G2215" s="163"/>
      <c r="H2215" s="163"/>
      <c r="I2215" s="98">
        <v>2</v>
      </c>
      <c r="J2215" s="27" t="s">
        <v>15</v>
      </c>
    </row>
    <row r="2216" spans="1:10" ht="20.100000000000001" customHeight="1" x14ac:dyDescent="0.2">
      <c r="A2216" s="163"/>
      <c r="B2216" s="163"/>
      <c r="C2216" s="163"/>
      <c r="D2216" s="27" t="s">
        <v>3047</v>
      </c>
      <c r="E2216" s="163">
        <v>2</v>
      </c>
      <c r="F2216" s="163"/>
      <c r="G2216" s="163"/>
      <c r="H2216" s="163"/>
      <c r="I2216" s="98">
        <v>2</v>
      </c>
      <c r="J2216" s="27" t="s">
        <v>15</v>
      </c>
    </row>
    <row r="2217" spans="1:10" ht="20.100000000000001" customHeight="1" x14ac:dyDescent="0.2">
      <c r="A2217" s="163"/>
      <c r="B2217" s="163"/>
      <c r="C2217" s="163"/>
      <c r="D2217" s="27" t="s">
        <v>3048</v>
      </c>
      <c r="E2217" s="163">
        <v>2</v>
      </c>
      <c r="F2217" s="163"/>
      <c r="G2217" s="163"/>
      <c r="H2217" s="163"/>
      <c r="I2217" s="98">
        <v>2</v>
      </c>
      <c r="J2217" s="27" t="s">
        <v>15</v>
      </c>
    </row>
    <row r="2218" spans="1:10" ht="20.100000000000001" customHeight="1" x14ac:dyDescent="0.2">
      <c r="A2218" s="163"/>
      <c r="B2218" s="163"/>
      <c r="C2218" s="163"/>
      <c r="D2218" s="27" t="s">
        <v>3049</v>
      </c>
      <c r="E2218" s="163">
        <v>2</v>
      </c>
      <c r="F2218" s="163"/>
      <c r="G2218" s="163"/>
      <c r="H2218" s="163"/>
      <c r="I2218" s="98">
        <v>2</v>
      </c>
      <c r="J2218" s="27" t="s">
        <v>15</v>
      </c>
    </row>
    <row r="2219" spans="1:10" ht="20.100000000000001" customHeight="1" x14ac:dyDescent="0.2">
      <c r="A2219" s="163"/>
      <c r="B2219" s="163"/>
      <c r="C2219" s="163"/>
      <c r="D2219" s="27" t="s">
        <v>3050</v>
      </c>
      <c r="E2219" s="163">
        <v>4</v>
      </c>
      <c r="F2219" s="163"/>
      <c r="G2219" s="163"/>
      <c r="H2219" s="163"/>
      <c r="I2219" s="98">
        <v>4</v>
      </c>
      <c r="J2219" s="27" t="s">
        <v>15</v>
      </c>
    </row>
    <row r="2220" spans="1:10" ht="20.100000000000001" customHeight="1" x14ac:dyDescent="0.2">
      <c r="A2220" s="163"/>
      <c r="B2220" s="163"/>
      <c r="C2220" s="163"/>
      <c r="D2220" s="27" t="s">
        <v>3051</v>
      </c>
      <c r="E2220" s="163">
        <v>2</v>
      </c>
      <c r="F2220" s="163"/>
      <c r="G2220" s="163"/>
      <c r="H2220" s="163"/>
      <c r="I2220" s="98">
        <v>2</v>
      </c>
      <c r="J2220" s="27" t="s">
        <v>15</v>
      </c>
    </row>
    <row r="2221" spans="1:10" ht="20.100000000000001" customHeight="1" x14ac:dyDescent="0.2">
      <c r="A2221" s="163"/>
      <c r="B2221" s="163"/>
      <c r="C2221" s="163"/>
      <c r="D2221" s="27" t="s">
        <v>3052</v>
      </c>
      <c r="E2221" s="163">
        <v>2</v>
      </c>
      <c r="F2221" s="163"/>
      <c r="G2221" s="163"/>
      <c r="H2221" s="163"/>
      <c r="I2221" s="98">
        <v>2</v>
      </c>
      <c r="J2221" s="27" t="s">
        <v>15</v>
      </c>
    </row>
    <row r="2222" spans="1:10" ht="20.100000000000001" customHeight="1" x14ac:dyDescent="0.2">
      <c r="A2222" s="163"/>
      <c r="B2222" s="163"/>
      <c r="C2222" s="163"/>
      <c r="D2222" s="27" t="s">
        <v>3053</v>
      </c>
      <c r="E2222" s="163">
        <v>2</v>
      </c>
      <c r="F2222" s="163"/>
      <c r="G2222" s="163"/>
      <c r="H2222" s="163"/>
      <c r="I2222" s="98">
        <v>2</v>
      </c>
      <c r="J2222" s="27" t="s">
        <v>15</v>
      </c>
    </row>
    <row r="2223" spans="1:10" ht="20.100000000000001" customHeight="1" x14ac:dyDescent="0.2">
      <c r="A2223" s="163"/>
      <c r="B2223" s="163"/>
      <c r="C2223" s="163"/>
      <c r="D2223" s="27" t="s">
        <v>3054</v>
      </c>
      <c r="E2223" s="163">
        <v>2</v>
      </c>
      <c r="F2223" s="163"/>
      <c r="G2223" s="163"/>
      <c r="H2223" s="163"/>
      <c r="I2223" s="98">
        <v>2</v>
      </c>
      <c r="J2223" s="27" t="s">
        <v>15</v>
      </c>
    </row>
    <row r="2224" spans="1:10" ht="20.100000000000001" customHeight="1" x14ac:dyDescent="0.2">
      <c r="A2224" s="163"/>
      <c r="B2224" s="163"/>
      <c r="C2224" s="163"/>
      <c r="D2224" s="27" t="s">
        <v>3055</v>
      </c>
      <c r="E2224" s="163">
        <v>2</v>
      </c>
      <c r="F2224" s="163"/>
      <c r="G2224" s="163"/>
      <c r="H2224" s="163"/>
      <c r="I2224" s="98">
        <v>2</v>
      </c>
      <c r="J2224" s="27" t="s">
        <v>15</v>
      </c>
    </row>
    <row r="2225" spans="1:10" ht="20.100000000000001" customHeight="1" x14ac:dyDescent="0.2">
      <c r="A2225" s="163"/>
      <c r="B2225" s="163"/>
      <c r="C2225" s="163"/>
      <c r="D2225" s="27" t="s">
        <v>3056</v>
      </c>
      <c r="E2225" s="163">
        <v>2</v>
      </c>
      <c r="F2225" s="163"/>
      <c r="G2225" s="163"/>
      <c r="H2225" s="163"/>
      <c r="I2225" s="98">
        <v>2</v>
      </c>
      <c r="J2225" s="27" t="s">
        <v>15</v>
      </c>
    </row>
    <row r="2226" spans="1:10" ht="20.100000000000001" customHeight="1" x14ac:dyDescent="0.2">
      <c r="A2226" s="163"/>
      <c r="B2226" s="163"/>
      <c r="C2226" s="163"/>
      <c r="D2226" s="27" t="s">
        <v>3057</v>
      </c>
      <c r="E2226" s="163">
        <v>2</v>
      </c>
      <c r="F2226" s="163"/>
      <c r="G2226" s="163"/>
      <c r="H2226" s="163"/>
      <c r="I2226" s="98">
        <v>2</v>
      </c>
      <c r="J2226" s="27" t="s">
        <v>15</v>
      </c>
    </row>
    <row r="2227" spans="1:10" ht="20.100000000000001" customHeight="1" x14ac:dyDescent="0.2">
      <c r="A2227" s="163"/>
      <c r="B2227" s="163"/>
      <c r="C2227" s="163"/>
      <c r="D2227" s="27" t="s">
        <v>3058</v>
      </c>
      <c r="E2227" s="163">
        <v>2</v>
      </c>
      <c r="F2227" s="163"/>
      <c r="G2227" s="163"/>
      <c r="H2227" s="163"/>
      <c r="I2227" s="98">
        <v>2</v>
      </c>
      <c r="J2227" s="27" t="s">
        <v>15</v>
      </c>
    </row>
    <row r="2228" spans="1:10" ht="20.100000000000001" customHeight="1" x14ac:dyDescent="0.2">
      <c r="A2228" s="163"/>
      <c r="B2228" s="163"/>
      <c r="C2228" s="163"/>
      <c r="D2228" s="27" t="s">
        <v>3059</v>
      </c>
      <c r="E2228" s="163">
        <v>4</v>
      </c>
      <c r="F2228" s="163"/>
      <c r="G2228" s="163"/>
      <c r="H2228" s="163"/>
      <c r="I2228" s="98">
        <v>4</v>
      </c>
      <c r="J2228" s="27" t="s">
        <v>15</v>
      </c>
    </row>
    <row r="2229" spans="1:10" ht="20.100000000000001" customHeight="1" x14ac:dyDescent="0.2">
      <c r="A2229" s="163"/>
      <c r="B2229" s="163"/>
      <c r="C2229" s="163"/>
      <c r="D2229" s="27" t="s">
        <v>3060</v>
      </c>
      <c r="E2229" s="163">
        <v>36</v>
      </c>
      <c r="F2229" s="163"/>
      <c r="G2229" s="163"/>
      <c r="H2229" s="163"/>
      <c r="I2229" s="98">
        <v>36</v>
      </c>
      <c r="J2229" s="27" t="s">
        <v>15</v>
      </c>
    </row>
    <row r="2230" spans="1:10" ht="20.100000000000001" customHeight="1" x14ac:dyDescent="0.2">
      <c r="A2230" s="163"/>
      <c r="B2230" s="163"/>
      <c r="C2230" s="163"/>
      <c r="D2230" s="27" t="s">
        <v>2898</v>
      </c>
      <c r="E2230" s="163">
        <v>2</v>
      </c>
      <c r="F2230" s="163"/>
      <c r="G2230" s="163"/>
      <c r="H2230" s="163"/>
      <c r="I2230" s="98">
        <v>2</v>
      </c>
      <c r="J2230" s="27" t="s">
        <v>15</v>
      </c>
    </row>
    <row r="2231" spans="1:10" ht="20.100000000000001" customHeight="1" x14ac:dyDescent="0.2">
      <c r="A2231" s="163"/>
      <c r="B2231" s="163"/>
      <c r="C2231" s="163"/>
      <c r="D2231" s="27" t="s">
        <v>2904</v>
      </c>
      <c r="E2231" s="163">
        <v>3</v>
      </c>
      <c r="F2231" s="163"/>
      <c r="G2231" s="163"/>
      <c r="H2231" s="163"/>
      <c r="I2231" s="98">
        <v>3</v>
      </c>
      <c r="J2231" s="27" t="s">
        <v>15</v>
      </c>
    </row>
    <row r="2232" spans="1:10" ht="20.100000000000001" customHeight="1" x14ac:dyDescent="0.2">
      <c r="A2232" s="163"/>
      <c r="B2232" s="163"/>
      <c r="C2232" s="163"/>
      <c r="D2232" s="27" t="s">
        <v>2902</v>
      </c>
      <c r="E2232" s="163">
        <v>2</v>
      </c>
      <c r="F2232" s="163"/>
      <c r="G2232" s="163"/>
      <c r="H2232" s="163"/>
      <c r="I2232" s="98">
        <v>2</v>
      </c>
      <c r="J2232" s="27" t="s">
        <v>15</v>
      </c>
    </row>
    <row r="2233" spans="1:10" ht="20.100000000000001" customHeight="1" x14ac:dyDescent="0.2">
      <c r="A2233" s="163"/>
      <c r="B2233" s="163"/>
      <c r="C2233" s="163"/>
      <c r="D2233" s="27" t="s">
        <v>2900</v>
      </c>
      <c r="E2233" s="163">
        <v>2</v>
      </c>
      <c r="F2233" s="163"/>
      <c r="G2233" s="163"/>
      <c r="H2233" s="163"/>
      <c r="I2233" s="98">
        <v>2</v>
      </c>
      <c r="J2233" s="27" t="s">
        <v>15</v>
      </c>
    </row>
    <row r="2234" spans="1:10" ht="20.100000000000001" customHeight="1" x14ac:dyDescent="0.2">
      <c r="A2234" s="163"/>
      <c r="B2234" s="163"/>
      <c r="C2234" s="163"/>
      <c r="D2234" s="27" t="s">
        <v>2896</v>
      </c>
      <c r="E2234" s="163">
        <v>3</v>
      </c>
      <c r="F2234" s="163"/>
      <c r="G2234" s="163"/>
      <c r="H2234" s="163"/>
      <c r="I2234" s="98">
        <v>3</v>
      </c>
      <c r="J2234" s="27" t="s">
        <v>15</v>
      </c>
    </row>
    <row r="2235" spans="1:10" ht="20.100000000000001" customHeight="1" x14ac:dyDescent="0.2">
      <c r="A2235" s="163"/>
      <c r="B2235" s="163"/>
      <c r="C2235" s="163"/>
      <c r="D2235" s="27" t="s">
        <v>2894</v>
      </c>
      <c r="E2235" s="163">
        <v>2</v>
      </c>
      <c r="F2235" s="163"/>
      <c r="G2235" s="163"/>
      <c r="H2235" s="163"/>
      <c r="I2235" s="98">
        <v>2</v>
      </c>
      <c r="J2235" s="27" t="s">
        <v>15</v>
      </c>
    </row>
    <row r="2236" spans="1:10" ht="20.100000000000001" customHeight="1" x14ac:dyDescent="0.2">
      <c r="A2236" s="163"/>
      <c r="B2236" s="163"/>
      <c r="C2236" s="163"/>
      <c r="D2236" s="27" t="s">
        <v>3061</v>
      </c>
      <c r="E2236" s="163">
        <v>2</v>
      </c>
      <c r="F2236" s="163"/>
      <c r="G2236" s="163"/>
      <c r="H2236" s="163"/>
      <c r="I2236" s="98">
        <v>2</v>
      </c>
      <c r="J2236" s="27" t="s">
        <v>15</v>
      </c>
    </row>
    <row r="2237" spans="1:10" ht="20.100000000000001" customHeight="1" x14ac:dyDescent="0.2">
      <c r="A2237" s="163"/>
      <c r="B2237" s="163"/>
      <c r="C2237" s="163"/>
      <c r="D2237" s="27" t="s">
        <v>3062</v>
      </c>
      <c r="E2237" s="163">
        <v>2</v>
      </c>
      <c r="F2237" s="163"/>
      <c r="G2237" s="163"/>
      <c r="H2237" s="163"/>
      <c r="I2237" s="98">
        <v>2</v>
      </c>
      <c r="J2237" s="27" t="s">
        <v>15</v>
      </c>
    </row>
    <row r="2238" spans="1:10" ht="20.100000000000001" customHeight="1" x14ac:dyDescent="0.2">
      <c r="A2238" s="163"/>
      <c r="B2238" s="163"/>
      <c r="C2238" s="163"/>
      <c r="D2238" s="27" t="s">
        <v>2906</v>
      </c>
      <c r="E2238" s="163">
        <v>5</v>
      </c>
      <c r="F2238" s="163"/>
      <c r="G2238" s="163"/>
      <c r="H2238" s="163"/>
      <c r="I2238" s="98">
        <v>5</v>
      </c>
      <c r="J2238" s="27" t="s">
        <v>15</v>
      </c>
    </row>
    <row r="2239" spans="1:10" ht="20.100000000000001" customHeight="1" x14ac:dyDescent="0.2">
      <c r="A2239" s="163"/>
      <c r="B2239" s="163"/>
      <c r="C2239" s="163"/>
      <c r="D2239" s="27" t="s">
        <v>3063</v>
      </c>
      <c r="E2239" s="163">
        <v>3</v>
      </c>
      <c r="F2239" s="163"/>
      <c r="G2239" s="163"/>
      <c r="H2239" s="163"/>
      <c r="I2239" s="98">
        <v>3</v>
      </c>
      <c r="J2239" s="27" t="s">
        <v>15</v>
      </c>
    </row>
    <row r="2240" spans="1:10" ht="20.100000000000001" customHeight="1" x14ac:dyDescent="0.2">
      <c r="A2240" s="163"/>
      <c r="B2240" s="163"/>
      <c r="C2240" s="163"/>
      <c r="D2240" s="27" t="s">
        <v>3064</v>
      </c>
      <c r="E2240" s="163">
        <v>3</v>
      </c>
      <c r="F2240" s="163"/>
      <c r="G2240" s="163"/>
      <c r="H2240" s="163"/>
      <c r="I2240" s="98">
        <v>3</v>
      </c>
      <c r="J2240" s="27" t="s">
        <v>15</v>
      </c>
    </row>
    <row r="2241" spans="1:10" ht="20.100000000000001" customHeight="1" x14ac:dyDescent="0.2">
      <c r="A2241" s="163"/>
      <c r="B2241" s="163"/>
      <c r="C2241" s="163"/>
      <c r="D2241" s="27" t="s">
        <v>2954</v>
      </c>
      <c r="E2241" s="163">
        <v>2</v>
      </c>
      <c r="F2241" s="163"/>
      <c r="G2241" s="163"/>
      <c r="H2241" s="163"/>
      <c r="I2241" s="98">
        <v>2</v>
      </c>
      <c r="J2241" s="27" t="s">
        <v>15</v>
      </c>
    </row>
    <row r="2242" spans="1:10" ht="20.100000000000001" customHeight="1" x14ac:dyDescent="0.2">
      <c r="A2242" s="163"/>
      <c r="B2242" s="163"/>
      <c r="C2242" s="163"/>
      <c r="D2242" s="27" t="s">
        <v>3065</v>
      </c>
      <c r="E2242" s="163">
        <v>2</v>
      </c>
      <c r="F2242" s="163"/>
      <c r="G2242" s="163"/>
      <c r="H2242" s="163"/>
      <c r="I2242" s="98">
        <v>2</v>
      </c>
      <c r="J2242" s="27" t="s">
        <v>15</v>
      </c>
    </row>
    <row r="2243" spans="1:10" ht="20.100000000000001" customHeight="1" x14ac:dyDescent="0.2">
      <c r="A2243" s="163"/>
      <c r="B2243" s="163"/>
      <c r="C2243" s="163"/>
      <c r="D2243" s="27" t="s">
        <v>3066</v>
      </c>
      <c r="E2243" s="163">
        <v>2</v>
      </c>
      <c r="F2243" s="163"/>
      <c r="G2243" s="163"/>
      <c r="H2243" s="163"/>
      <c r="I2243" s="98">
        <v>2</v>
      </c>
      <c r="J2243" s="27" t="s">
        <v>15</v>
      </c>
    </row>
    <row r="2244" spans="1:10" ht="20.100000000000001" customHeight="1" x14ac:dyDescent="0.2">
      <c r="A2244" s="163"/>
      <c r="B2244" s="163"/>
      <c r="C2244" s="163"/>
      <c r="D2244" s="27" t="s">
        <v>3067</v>
      </c>
      <c r="E2244" s="163">
        <v>2</v>
      </c>
      <c r="F2244" s="163"/>
      <c r="G2244" s="163"/>
      <c r="H2244" s="163"/>
      <c r="I2244" s="98">
        <v>2</v>
      </c>
      <c r="J2244" s="27" t="s">
        <v>15</v>
      </c>
    </row>
    <row r="2245" spans="1:10" ht="20.100000000000001" customHeight="1" x14ac:dyDescent="0.2">
      <c r="A2245" s="163"/>
      <c r="B2245" s="163"/>
      <c r="C2245" s="163"/>
      <c r="D2245" s="27" t="s">
        <v>3068</v>
      </c>
      <c r="E2245" s="163">
        <v>3</v>
      </c>
      <c r="F2245" s="163"/>
      <c r="G2245" s="163"/>
      <c r="H2245" s="163"/>
      <c r="I2245" s="98">
        <v>3</v>
      </c>
      <c r="J2245" s="27" t="s">
        <v>15</v>
      </c>
    </row>
    <row r="2246" spans="1:10" ht="20.100000000000001" customHeight="1" x14ac:dyDescent="0.2">
      <c r="A2246" s="163"/>
      <c r="B2246" s="163"/>
      <c r="C2246" s="163"/>
      <c r="D2246" s="27" t="s">
        <v>3069</v>
      </c>
      <c r="E2246" s="163">
        <v>3</v>
      </c>
      <c r="F2246" s="163"/>
      <c r="G2246" s="163"/>
      <c r="H2246" s="163"/>
      <c r="I2246" s="98">
        <v>3</v>
      </c>
      <c r="J2246" s="27" t="s">
        <v>15</v>
      </c>
    </row>
    <row r="2247" spans="1:10" ht="20.100000000000001" customHeight="1" x14ac:dyDescent="0.2">
      <c r="A2247" s="163"/>
      <c r="B2247" s="163"/>
      <c r="C2247" s="163"/>
      <c r="D2247" s="27" t="s">
        <v>3070</v>
      </c>
      <c r="E2247" s="163">
        <v>2</v>
      </c>
      <c r="F2247" s="163"/>
      <c r="G2247" s="163"/>
      <c r="H2247" s="163"/>
      <c r="I2247" s="98">
        <v>2</v>
      </c>
      <c r="J2247" s="27" t="s">
        <v>15</v>
      </c>
    </row>
    <row r="2248" spans="1:10" ht="20.100000000000001" customHeight="1" x14ac:dyDescent="0.2">
      <c r="A2248" s="163"/>
      <c r="B2248" s="163"/>
      <c r="C2248" s="163"/>
      <c r="D2248" s="27" t="s">
        <v>3071</v>
      </c>
      <c r="E2248" s="163">
        <v>2</v>
      </c>
      <c r="F2248" s="163"/>
      <c r="G2248" s="163"/>
      <c r="H2248" s="163"/>
      <c r="I2248" s="98">
        <v>2</v>
      </c>
      <c r="J2248" s="27" t="s">
        <v>15</v>
      </c>
    </row>
    <row r="2249" spans="1:10" ht="20.100000000000001" customHeight="1" x14ac:dyDescent="0.2">
      <c r="A2249" s="163"/>
      <c r="B2249" s="163"/>
      <c r="C2249" s="163"/>
      <c r="D2249" s="27" t="s">
        <v>3072</v>
      </c>
      <c r="E2249" s="163">
        <v>2</v>
      </c>
      <c r="F2249" s="163"/>
      <c r="G2249" s="163"/>
      <c r="H2249" s="163"/>
      <c r="I2249" s="98">
        <v>2</v>
      </c>
      <c r="J2249" s="27" t="s">
        <v>15</v>
      </c>
    </row>
    <row r="2250" spans="1:10" ht="20.100000000000001" customHeight="1" x14ac:dyDescent="0.2">
      <c r="A2250" s="163"/>
      <c r="B2250" s="163"/>
      <c r="C2250" s="163"/>
      <c r="D2250" s="27" t="s">
        <v>3073</v>
      </c>
      <c r="E2250" s="163">
        <v>2</v>
      </c>
      <c r="F2250" s="163"/>
      <c r="G2250" s="163"/>
      <c r="H2250" s="163"/>
      <c r="I2250" s="98">
        <v>2</v>
      </c>
      <c r="J2250" s="27" t="s">
        <v>15</v>
      </c>
    </row>
    <row r="2251" spans="1:10" ht="20.100000000000001" customHeight="1" x14ac:dyDescent="0.2">
      <c r="A2251" s="163"/>
      <c r="B2251" s="163"/>
      <c r="C2251" s="163"/>
      <c r="D2251" s="27" t="s">
        <v>3098</v>
      </c>
      <c r="E2251" s="163">
        <v>3</v>
      </c>
      <c r="F2251" s="163"/>
      <c r="G2251" s="163"/>
      <c r="H2251" s="163"/>
      <c r="I2251" s="98">
        <v>3</v>
      </c>
      <c r="J2251" s="27" t="s">
        <v>15</v>
      </c>
    </row>
    <row r="2252" spans="1:10" ht="20.100000000000001" customHeight="1" x14ac:dyDescent="0.2">
      <c r="A2252" s="163"/>
      <c r="B2252" s="163"/>
      <c r="C2252" s="163"/>
      <c r="D2252" s="27" t="s">
        <v>3099</v>
      </c>
      <c r="E2252" s="163">
        <v>3</v>
      </c>
      <c r="F2252" s="163"/>
      <c r="G2252" s="163"/>
      <c r="H2252" s="163"/>
      <c r="I2252" s="98">
        <v>3</v>
      </c>
      <c r="J2252" s="27" t="s">
        <v>15</v>
      </c>
    </row>
    <row r="2253" spans="1:10" ht="20.100000000000001" customHeight="1" x14ac:dyDescent="0.2">
      <c r="A2253" s="163"/>
      <c r="B2253" s="163"/>
      <c r="C2253" s="163"/>
      <c r="D2253" s="27" t="s">
        <v>3100</v>
      </c>
      <c r="E2253" s="163">
        <v>6</v>
      </c>
      <c r="F2253" s="163"/>
      <c r="G2253" s="163"/>
      <c r="H2253" s="163"/>
      <c r="I2253" s="98">
        <v>6</v>
      </c>
      <c r="J2253" s="27" t="s">
        <v>15</v>
      </c>
    </row>
    <row r="2254" spans="1:10" ht="20.100000000000001" customHeight="1" x14ac:dyDescent="0.2">
      <c r="A2254" s="163"/>
      <c r="B2254" s="163"/>
      <c r="C2254" s="163"/>
      <c r="D2254" s="27" t="s">
        <v>3101</v>
      </c>
      <c r="E2254" s="163">
        <v>6</v>
      </c>
      <c r="F2254" s="163"/>
      <c r="G2254" s="163"/>
      <c r="H2254" s="163"/>
      <c r="I2254" s="98">
        <v>6</v>
      </c>
      <c r="J2254" s="27" t="s">
        <v>15</v>
      </c>
    </row>
    <row r="2255" spans="1:10" ht="20.100000000000001" customHeight="1" x14ac:dyDescent="0.2">
      <c r="A2255" s="163"/>
      <c r="B2255" s="163"/>
      <c r="C2255" s="163"/>
      <c r="D2255" s="27" t="s">
        <v>3102</v>
      </c>
      <c r="E2255" s="163">
        <v>8</v>
      </c>
      <c r="F2255" s="163"/>
      <c r="G2255" s="163"/>
      <c r="H2255" s="163"/>
      <c r="I2255" s="98">
        <v>8</v>
      </c>
      <c r="J2255" s="27" t="s">
        <v>15</v>
      </c>
    </row>
    <row r="2256" spans="1:10" ht="20.100000000000001" customHeight="1" x14ac:dyDescent="0.2">
      <c r="A2256" s="163"/>
      <c r="B2256" s="163"/>
      <c r="C2256" s="163"/>
      <c r="D2256" s="27" t="s">
        <v>3103</v>
      </c>
      <c r="E2256" s="163">
        <v>1</v>
      </c>
      <c r="F2256" s="163"/>
      <c r="G2256" s="163"/>
      <c r="H2256" s="163"/>
      <c r="I2256" s="98">
        <v>1</v>
      </c>
      <c r="J2256" s="27" t="s">
        <v>15</v>
      </c>
    </row>
    <row r="2257" spans="1:10" ht="20.100000000000001" customHeight="1" x14ac:dyDescent="0.2">
      <c r="A2257" s="163"/>
      <c r="B2257" s="163"/>
      <c r="C2257" s="163"/>
      <c r="D2257" s="27" t="s">
        <v>2891</v>
      </c>
      <c r="E2257" s="163">
        <v>1</v>
      </c>
      <c r="F2257" s="163"/>
      <c r="G2257" s="163"/>
      <c r="H2257" s="163"/>
      <c r="I2257" s="98">
        <v>1</v>
      </c>
      <c r="J2257" s="27" t="s">
        <v>15</v>
      </c>
    </row>
    <row r="2258" spans="1:10" ht="20.100000000000001" customHeight="1" x14ac:dyDescent="0.2">
      <c r="A2258" s="163"/>
      <c r="B2258" s="163"/>
      <c r="C2258" s="163"/>
      <c r="D2258" s="27" t="s">
        <v>3104</v>
      </c>
      <c r="E2258" s="163" t="s">
        <v>3105</v>
      </c>
      <c r="F2258" s="163"/>
      <c r="G2258" s="163"/>
      <c r="H2258" s="163"/>
      <c r="I2258" s="98">
        <v>2</v>
      </c>
      <c r="J2258" s="27" t="s">
        <v>15</v>
      </c>
    </row>
    <row r="2259" spans="1:10" ht="20.100000000000001" customHeight="1" x14ac:dyDescent="0.2">
      <c r="A2259" s="163"/>
      <c r="B2259" s="163"/>
      <c r="C2259" s="163"/>
      <c r="D2259" s="27" t="s">
        <v>3106</v>
      </c>
      <c r="E2259" s="163" t="s">
        <v>3105</v>
      </c>
      <c r="F2259" s="163"/>
      <c r="G2259" s="163"/>
      <c r="H2259" s="163"/>
      <c r="I2259" s="98">
        <v>2</v>
      </c>
      <c r="J2259" s="27" t="s">
        <v>15</v>
      </c>
    </row>
    <row r="2260" spans="1:10" ht="20.100000000000001" customHeight="1" x14ac:dyDescent="0.2">
      <c r="A2260" s="163"/>
      <c r="B2260" s="163"/>
      <c r="C2260" s="163"/>
      <c r="D2260" s="27" t="s">
        <v>3107</v>
      </c>
      <c r="E2260" s="163">
        <v>1</v>
      </c>
      <c r="F2260" s="163"/>
      <c r="G2260" s="163"/>
      <c r="H2260" s="163"/>
      <c r="I2260" s="98">
        <v>1</v>
      </c>
      <c r="J2260" s="27" t="s">
        <v>15</v>
      </c>
    </row>
    <row r="2261" spans="1:10" ht="20.100000000000001" customHeight="1" x14ac:dyDescent="0.2">
      <c r="A2261" s="163"/>
      <c r="B2261" s="163"/>
      <c r="C2261" s="163"/>
      <c r="D2261" s="27" t="s">
        <v>3108</v>
      </c>
      <c r="E2261" s="163">
        <v>3</v>
      </c>
      <c r="F2261" s="163"/>
      <c r="G2261" s="163"/>
      <c r="H2261" s="163"/>
      <c r="I2261" s="98">
        <v>3</v>
      </c>
      <c r="J2261" s="27" t="s">
        <v>15</v>
      </c>
    </row>
    <row r="2262" spans="1:10" ht="20.100000000000001" customHeight="1" x14ac:dyDescent="0.2">
      <c r="A2262" s="163"/>
      <c r="B2262" s="163"/>
      <c r="C2262" s="163"/>
      <c r="D2262" s="27" t="s">
        <v>3109</v>
      </c>
      <c r="E2262" s="163">
        <v>3</v>
      </c>
      <c r="F2262" s="163"/>
      <c r="G2262" s="163"/>
      <c r="H2262" s="163"/>
      <c r="I2262" s="98">
        <v>3</v>
      </c>
      <c r="J2262" s="27" t="s">
        <v>15</v>
      </c>
    </row>
    <row r="2263" spans="1:10" ht="26.1" customHeight="1" x14ac:dyDescent="0.2">
      <c r="A2263" s="32" t="s">
        <v>1486</v>
      </c>
      <c r="B2263" s="32" t="s">
        <v>1487</v>
      </c>
      <c r="C2263" s="32" t="s">
        <v>23</v>
      </c>
      <c r="D2263" s="32" t="s">
        <v>1488</v>
      </c>
      <c r="E2263" s="34" t="s">
        <v>25</v>
      </c>
      <c r="F2263" s="33">
        <v>65</v>
      </c>
      <c r="G2263" s="36">
        <v>74.81</v>
      </c>
      <c r="H2263" s="36">
        <v>96.37</v>
      </c>
      <c r="I2263" s="36">
        <v>6264.05</v>
      </c>
      <c r="J2263" s="97">
        <v>5.1967531751719715E-4</v>
      </c>
    </row>
    <row r="2264" spans="1:10" ht="20.100000000000001" customHeight="1" x14ac:dyDescent="0.2">
      <c r="A2264" s="27" t="s">
        <v>2366</v>
      </c>
      <c r="B2264" s="163"/>
      <c r="C2264" s="163"/>
      <c r="D2264" s="27" t="s">
        <v>5</v>
      </c>
      <c r="E2264" s="163" t="s">
        <v>2367</v>
      </c>
      <c r="F2264" s="163"/>
      <c r="G2264" s="163"/>
      <c r="H2264" s="27"/>
      <c r="I2264" s="41" t="s">
        <v>2368</v>
      </c>
      <c r="J2264" s="27"/>
    </row>
    <row r="2265" spans="1:10" ht="20.100000000000001" customHeight="1" x14ac:dyDescent="0.2">
      <c r="A2265" s="163"/>
      <c r="B2265" s="163"/>
      <c r="C2265" s="163"/>
      <c r="D2265" s="27" t="s">
        <v>3037</v>
      </c>
      <c r="E2265" s="163">
        <v>2</v>
      </c>
      <c r="F2265" s="163"/>
      <c r="G2265" s="163"/>
      <c r="H2265" s="163"/>
      <c r="I2265" s="98">
        <v>2</v>
      </c>
      <c r="J2265" s="27" t="s">
        <v>15</v>
      </c>
    </row>
    <row r="2266" spans="1:10" ht="20.100000000000001" customHeight="1" x14ac:dyDescent="0.2">
      <c r="A2266" s="163"/>
      <c r="B2266" s="163"/>
      <c r="C2266" s="163"/>
      <c r="D2266" s="27" t="s">
        <v>3038</v>
      </c>
      <c r="E2266" s="163">
        <v>2</v>
      </c>
      <c r="F2266" s="163"/>
      <c r="G2266" s="163"/>
      <c r="H2266" s="163"/>
      <c r="I2266" s="98">
        <v>2</v>
      </c>
      <c r="J2266" s="27" t="s">
        <v>15</v>
      </c>
    </row>
    <row r="2267" spans="1:10" ht="20.100000000000001" customHeight="1" x14ac:dyDescent="0.2">
      <c r="A2267" s="163"/>
      <c r="B2267" s="163"/>
      <c r="C2267" s="163"/>
      <c r="D2267" s="27" t="s">
        <v>3039</v>
      </c>
      <c r="E2267" s="163">
        <v>2</v>
      </c>
      <c r="F2267" s="163"/>
      <c r="G2267" s="163"/>
      <c r="H2267" s="163"/>
      <c r="I2267" s="98">
        <v>2</v>
      </c>
      <c r="J2267" s="27" t="s">
        <v>15</v>
      </c>
    </row>
    <row r="2268" spans="1:10" ht="20.100000000000001" customHeight="1" x14ac:dyDescent="0.2">
      <c r="A2268" s="163"/>
      <c r="B2268" s="163"/>
      <c r="C2268" s="163"/>
      <c r="D2268" s="27" t="s">
        <v>3040</v>
      </c>
      <c r="E2268" s="163">
        <v>2</v>
      </c>
      <c r="F2268" s="163"/>
      <c r="G2268" s="163"/>
      <c r="H2268" s="163"/>
      <c r="I2268" s="98">
        <v>2</v>
      </c>
      <c r="J2268" s="27" t="s">
        <v>15</v>
      </c>
    </row>
    <row r="2269" spans="1:10" ht="20.100000000000001" customHeight="1" x14ac:dyDescent="0.2">
      <c r="A2269" s="163"/>
      <c r="B2269" s="163"/>
      <c r="C2269" s="163"/>
      <c r="D2269" s="27" t="s">
        <v>3041</v>
      </c>
      <c r="E2269" s="163">
        <v>3</v>
      </c>
      <c r="F2269" s="163"/>
      <c r="G2269" s="163"/>
      <c r="H2269" s="163"/>
      <c r="I2269" s="98">
        <v>3</v>
      </c>
      <c r="J2269" s="27" t="s">
        <v>15</v>
      </c>
    </row>
    <row r="2270" spans="1:10" ht="20.100000000000001" customHeight="1" x14ac:dyDescent="0.2">
      <c r="A2270" s="163"/>
      <c r="B2270" s="163"/>
      <c r="C2270" s="163"/>
      <c r="D2270" s="27" t="s">
        <v>3042</v>
      </c>
      <c r="E2270" s="163">
        <v>2</v>
      </c>
      <c r="F2270" s="163"/>
      <c r="G2270" s="163"/>
      <c r="H2270" s="163"/>
      <c r="I2270" s="98">
        <v>2</v>
      </c>
      <c r="J2270" s="27" t="s">
        <v>15</v>
      </c>
    </row>
    <row r="2271" spans="1:10" ht="20.100000000000001" customHeight="1" x14ac:dyDescent="0.2">
      <c r="A2271" s="163"/>
      <c r="B2271" s="163"/>
      <c r="C2271" s="163"/>
      <c r="D2271" s="27" t="s">
        <v>3043</v>
      </c>
      <c r="E2271" s="163">
        <v>2</v>
      </c>
      <c r="F2271" s="163"/>
      <c r="G2271" s="163"/>
      <c r="H2271" s="163"/>
      <c r="I2271" s="98">
        <v>2</v>
      </c>
      <c r="J2271" s="27" t="s">
        <v>15</v>
      </c>
    </row>
    <row r="2272" spans="1:10" ht="20.100000000000001" customHeight="1" x14ac:dyDescent="0.2">
      <c r="A2272" s="163"/>
      <c r="B2272" s="163"/>
      <c r="C2272" s="163"/>
      <c r="D2272" s="27" t="s">
        <v>3044</v>
      </c>
      <c r="E2272" s="163">
        <v>2</v>
      </c>
      <c r="F2272" s="163"/>
      <c r="G2272" s="163"/>
      <c r="H2272" s="163"/>
      <c r="I2272" s="98">
        <v>2</v>
      </c>
      <c r="J2272" s="27" t="s">
        <v>15</v>
      </c>
    </row>
    <row r="2273" spans="1:10" ht="20.100000000000001" customHeight="1" x14ac:dyDescent="0.2">
      <c r="A2273" s="163"/>
      <c r="B2273" s="163"/>
      <c r="C2273" s="163"/>
      <c r="D2273" s="27" t="s">
        <v>3045</v>
      </c>
      <c r="E2273" s="163">
        <v>2</v>
      </c>
      <c r="F2273" s="163"/>
      <c r="G2273" s="163"/>
      <c r="H2273" s="163"/>
      <c r="I2273" s="98">
        <v>2</v>
      </c>
      <c r="J2273" s="27" t="s">
        <v>15</v>
      </c>
    </row>
    <row r="2274" spans="1:10" ht="20.100000000000001" customHeight="1" x14ac:dyDescent="0.2">
      <c r="A2274" s="163"/>
      <c r="B2274" s="163"/>
      <c r="C2274" s="163"/>
      <c r="D2274" s="27" t="s">
        <v>3046</v>
      </c>
      <c r="E2274" s="163">
        <v>2</v>
      </c>
      <c r="F2274" s="163"/>
      <c r="G2274" s="163"/>
      <c r="H2274" s="163"/>
      <c r="I2274" s="98">
        <v>2</v>
      </c>
      <c r="J2274" s="27" t="s">
        <v>15</v>
      </c>
    </row>
    <row r="2275" spans="1:10" ht="20.100000000000001" customHeight="1" x14ac:dyDescent="0.2">
      <c r="A2275" s="163"/>
      <c r="B2275" s="163"/>
      <c r="C2275" s="163"/>
      <c r="D2275" s="27" t="s">
        <v>3047</v>
      </c>
      <c r="E2275" s="163">
        <v>2</v>
      </c>
      <c r="F2275" s="163"/>
      <c r="G2275" s="163"/>
      <c r="H2275" s="163"/>
      <c r="I2275" s="98">
        <v>2</v>
      </c>
      <c r="J2275" s="27" t="s">
        <v>15</v>
      </c>
    </row>
    <row r="2276" spans="1:10" ht="20.100000000000001" customHeight="1" x14ac:dyDescent="0.2">
      <c r="A2276" s="163"/>
      <c r="B2276" s="163"/>
      <c r="C2276" s="163"/>
      <c r="D2276" s="27" t="s">
        <v>3048</v>
      </c>
      <c r="E2276" s="163">
        <v>2</v>
      </c>
      <c r="F2276" s="163"/>
      <c r="G2276" s="163"/>
      <c r="H2276" s="163"/>
      <c r="I2276" s="98">
        <v>2</v>
      </c>
      <c r="J2276" s="27" t="s">
        <v>15</v>
      </c>
    </row>
    <row r="2277" spans="1:10" ht="20.100000000000001" customHeight="1" x14ac:dyDescent="0.2">
      <c r="A2277" s="163"/>
      <c r="B2277" s="163"/>
      <c r="C2277" s="163"/>
      <c r="D2277" s="27" t="s">
        <v>3049</v>
      </c>
      <c r="E2277" s="163">
        <v>2</v>
      </c>
      <c r="F2277" s="163"/>
      <c r="G2277" s="163"/>
      <c r="H2277" s="163"/>
      <c r="I2277" s="98">
        <v>2</v>
      </c>
      <c r="J2277" s="27" t="s">
        <v>15</v>
      </c>
    </row>
    <row r="2278" spans="1:10" ht="20.100000000000001" customHeight="1" x14ac:dyDescent="0.2">
      <c r="A2278" s="163"/>
      <c r="B2278" s="163"/>
      <c r="C2278" s="163"/>
      <c r="D2278" s="27" t="s">
        <v>3050</v>
      </c>
      <c r="E2278" s="163">
        <v>2</v>
      </c>
      <c r="F2278" s="163"/>
      <c r="G2278" s="163"/>
      <c r="H2278" s="163"/>
      <c r="I2278" s="98">
        <v>2</v>
      </c>
      <c r="J2278" s="27" t="s">
        <v>15</v>
      </c>
    </row>
    <row r="2279" spans="1:10" ht="20.100000000000001" customHeight="1" x14ac:dyDescent="0.2">
      <c r="A2279" s="163"/>
      <c r="B2279" s="163"/>
      <c r="C2279" s="163"/>
      <c r="D2279" s="27" t="s">
        <v>3051</v>
      </c>
      <c r="E2279" s="163">
        <v>2</v>
      </c>
      <c r="F2279" s="163"/>
      <c r="G2279" s="163"/>
      <c r="H2279" s="163"/>
      <c r="I2279" s="98">
        <v>2</v>
      </c>
      <c r="J2279" s="27" t="s">
        <v>15</v>
      </c>
    </row>
    <row r="2280" spans="1:10" ht="20.100000000000001" customHeight="1" x14ac:dyDescent="0.2">
      <c r="A2280" s="163"/>
      <c r="B2280" s="163"/>
      <c r="C2280" s="163"/>
      <c r="D2280" s="27" t="s">
        <v>3052</v>
      </c>
      <c r="E2280" s="163">
        <v>2</v>
      </c>
      <c r="F2280" s="163"/>
      <c r="G2280" s="163"/>
      <c r="H2280" s="163"/>
      <c r="I2280" s="98">
        <v>2</v>
      </c>
      <c r="J2280" s="27" t="s">
        <v>15</v>
      </c>
    </row>
    <row r="2281" spans="1:10" ht="20.100000000000001" customHeight="1" x14ac:dyDescent="0.2">
      <c r="A2281" s="163"/>
      <c r="B2281" s="163"/>
      <c r="C2281" s="163"/>
      <c r="D2281" s="27" t="s">
        <v>3053</v>
      </c>
      <c r="E2281" s="163">
        <v>2</v>
      </c>
      <c r="F2281" s="163"/>
      <c r="G2281" s="163"/>
      <c r="H2281" s="163"/>
      <c r="I2281" s="98">
        <v>2</v>
      </c>
      <c r="J2281" s="27" t="s">
        <v>15</v>
      </c>
    </row>
    <row r="2282" spans="1:10" ht="20.100000000000001" customHeight="1" x14ac:dyDescent="0.2">
      <c r="A2282" s="163"/>
      <c r="B2282" s="163"/>
      <c r="C2282" s="163"/>
      <c r="D2282" s="27" t="s">
        <v>3054</v>
      </c>
      <c r="E2282" s="163">
        <v>2</v>
      </c>
      <c r="F2282" s="163"/>
      <c r="G2282" s="163"/>
      <c r="H2282" s="163"/>
      <c r="I2282" s="98">
        <v>2</v>
      </c>
      <c r="J2282" s="27" t="s">
        <v>15</v>
      </c>
    </row>
    <row r="2283" spans="1:10" ht="20.100000000000001" customHeight="1" x14ac:dyDescent="0.2">
      <c r="A2283" s="163"/>
      <c r="B2283" s="163"/>
      <c r="C2283" s="163"/>
      <c r="D2283" s="27" t="s">
        <v>3055</v>
      </c>
      <c r="E2283" s="163">
        <v>2</v>
      </c>
      <c r="F2283" s="163"/>
      <c r="G2283" s="163"/>
      <c r="H2283" s="163"/>
      <c r="I2283" s="98">
        <v>2</v>
      </c>
      <c r="J2283" s="27" t="s">
        <v>15</v>
      </c>
    </row>
    <row r="2284" spans="1:10" ht="20.100000000000001" customHeight="1" x14ac:dyDescent="0.2">
      <c r="A2284" s="163"/>
      <c r="B2284" s="163"/>
      <c r="C2284" s="163"/>
      <c r="D2284" s="27" t="s">
        <v>3056</v>
      </c>
      <c r="E2284" s="163">
        <v>2</v>
      </c>
      <c r="F2284" s="163"/>
      <c r="G2284" s="163"/>
      <c r="H2284" s="163"/>
      <c r="I2284" s="98">
        <v>2</v>
      </c>
      <c r="J2284" s="27" t="s">
        <v>15</v>
      </c>
    </row>
    <row r="2285" spans="1:10" ht="20.100000000000001" customHeight="1" x14ac:dyDescent="0.2">
      <c r="A2285" s="163"/>
      <c r="B2285" s="163"/>
      <c r="C2285" s="163"/>
      <c r="D2285" s="27" t="s">
        <v>3057</v>
      </c>
      <c r="E2285" s="163">
        <v>2</v>
      </c>
      <c r="F2285" s="163"/>
      <c r="G2285" s="163"/>
      <c r="H2285" s="163"/>
      <c r="I2285" s="98">
        <v>2</v>
      </c>
      <c r="J2285" s="27" t="s">
        <v>15</v>
      </c>
    </row>
    <row r="2286" spans="1:10" ht="20.100000000000001" customHeight="1" x14ac:dyDescent="0.2">
      <c r="A2286" s="163"/>
      <c r="B2286" s="163"/>
      <c r="C2286" s="163"/>
      <c r="D2286" s="27" t="s">
        <v>3058</v>
      </c>
      <c r="E2286" s="163">
        <v>2</v>
      </c>
      <c r="F2286" s="163"/>
      <c r="G2286" s="163"/>
      <c r="H2286" s="163"/>
      <c r="I2286" s="98">
        <v>2</v>
      </c>
      <c r="J2286" s="27" t="s">
        <v>15</v>
      </c>
    </row>
    <row r="2287" spans="1:10" ht="20.100000000000001" customHeight="1" x14ac:dyDescent="0.2">
      <c r="A2287" s="163"/>
      <c r="B2287" s="163"/>
      <c r="C2287" s="163"/>
      <c r="D2287" s="27" t="s">
        <v>3059</v>
      </c>
      <c r="E2287" s="163">
        <v>2</v>
      </c>
      <c r="F2287" s="163"/>
      <c r="G2287" s="163"/>
      <c r="H2287" s="163"/>
      <c r="I2287" s="98">
        <v>2</v>
      </c>
      <c r="J2287" s="27" t="s">
        <v>15</v>
      </c>
    </row>
    <row r="2288" spans="1:10" ht="20.100000000000001" customHeight="1" x14ac:dyDescent="0.2">
      <c r="A2288" s="163"/>
      <c r="B2288" s="163"/>
      <c r="C2288" s="163"/>
      <c r="D2288" s="27" t="s">
        <v>2898</v>
      </c>
      <c r="E2288" s="163">
        <v>1</v>
      </c>
      <c r="F2288" s="163"/>
      <c r="G2288" s="163"/>
      <c r="H2288" s="163"/>
      <c r="I2288" s="98">
        <v>1</v>
      </c>
      <c r="J2288" s="27" t="s">
        <v>15</v>
      </c>
    </row>
    <row r="2289" spans="1:10" ht="20.100000000000001" customHeight="1" x14ac:dyDescent="0.2">
      <c r="A2289" s="163"/>
      <c r="B2289" s="163"/>
      <c r="C2289" s="163"/>
      <c r="D2289" s="27" t="s">
        <v>2904</v>
      </c>
      <c r="E2289" s="163">
        <v>1</v>
      </c>
      <c r="F2289" s="163"/>
      <c r="G2289" s="163"/>
      <c r="H2289" s="163"/>
      <c r="I2289" s="98">
        <v>1</v>
      </c>
      <c r="J2289" s="27" t="s">
        <v>15</v>
      </c>
    </row>
    <row r="2290" spans="1:10" ht="20.100000000000001" customHeight="1" x14ac:dyDescent="0.2">
      <c r="A2290" s="163"/>
      <c r="B2290" s="163"/>
      <c r="C2290" s="163"/>
      <c r="D2290" s="27" t="s">
        <v>2902</v>
      </c>
      <c r="E2290" s="163">
        <v>1</v>
      </c>
      <c r="F2290" s="163"/>
      <c r="G2290" s="163"/>
      <c r="H2290" s="163"/>
      <c r="I2290" s="98">
        <v>1</v>
      </c>
      <c r="J2290" s="27" t="s">
        <v>15</v>
      </c>
    </row>
    <row r="2291" spans="1:10" ht="20.100000000000001" customHeight="1" x14ac:dyDescent="0.2">
      <c r="A2291" s="163"/>
      <c r="B2291" s="163"/>
      <c r="C2291" s="163"/>
      <c r="D2291" s="27" t="s">
        <v>2900</v>
      </c>
      <c r="E2291" s="163">
        <v>1</v>
      </c>
      <c r="F2291" s="163"/>
      <c r="G2291" s="163"/>
      <c r="H2291" s="163"/>
      <c r="I2291" s="98">
        <v>1</v>
      </c>
      <c r="J2291" s="27" t="s">
        <v>15</v>
      </c>
    </row>
    <row r="2292" spans="1:10" ht="20.100000000000001" customHeight="1" x14ac:dyDescent="0.2">
      <c r="A2292" s="163"/>
      <c r="B2292" s="163"/>
      <c r="C2292" s="163"/>
      <c r="D2292" s="27" t="s">
        <v>2896</v>
      </c>
      <c r="E2292" s="163">
        <v>1</v>
      </c>
      <c r="F2292" s="163"/>
      <c r="G2292" s="163"/>
      <c r="H2292" s="163"/>
      <c r="I2292" s="98">
        <v>1</v>
      </c>
      <c r="J2292" s="27" t="s">
        <v>15</v>
      </c>
    </row>
    <row r="2293" spans="1:10" ht="20.100000000000001" customHeight="1" x14ac:dyDescent="0.2">
      <c r="A2293" s="163"/>
      <c r="B2293" s="163"/>
      <c r="C2293" s="163"/>
      <c r="D2293" s="27" t="s">
        <v>2954</v>
      </c>
      <c r="E2293" s="163">
        <v>1</v>
      </c>
      <c r="F2293" s="163"/>
      <c r="G2293" s="163"/>
      <c r="H2293" s="163"/>
      <c r="I2293" s="98">
        <v>1</v>
      </c>
      <c r="J2293" s="27" t="s">
        <v>15</v>
      </c>
    </row>
    <row r="2294" spans="1:10" ht="20.100000000000001" customHeight="1" x14ac:dyDescent="0.2">
      <c r="A2294" s="163"/>
      <c r="B2294" s="163"/>
      <c r="C2294" s="163"/>
      <c r="D2294" s="27" t="s">
        <v>3065</v>
      </c>
      <c r="E2294" s="163">
        <v>1</v>
      </c>
      <c r="F2294" s="163"/>
      <c r="G2294" s="163"/>
      <c r="H2294" s="163"/>
      <c r="I2294" s="98">
        <v>1</v>
      </c>
      <c r="J2294" s="27" t="s">
        <v>15</v>
      </c>
    </row>
    <row r="2295" spans="1:10" ht="20.100000000000001" customHeight="1" x14ac:dyDescent="0.2">
      <c r="A2295" s="163"/>
      <c r="B2295" s="163"/>
      <c r="C2295" s="163"/>
      <c r="D2295" s="27" t="s">
        <v>3066</v>
      </c>
      <c r="E2295" s="163">
        <v>1</v>
      </c>
      <c r="F2295" s="163"/>
      <c r="G2295" s="163"/>
      <c r="H2295" s="163"/>
      <c r="I2295" s="98">
        <v>1</v>
      </c>
      <c r="J2295" s="27" t="s">
        <v>15</v>
      </c>
    </row>
    <row r="2296" spans="1:10" ht="20.100000000000001" customHeight="1" x14ac:dyDescent="0.2">
      <c r="A2296" s="163"/>
      <c r="B2296" s="163"/>
      <c r="C2296" s="163"/>
      <c r="D2296" s="27" t="s">
        <v>3067</v>
      </c>
      <c r="E2296" s="163">
        <v>1</v>
      </c>
      <c r="F2296" s="163"/>
      <c r="G2296" s="163"/>
      <c r="H2296" s="163"/>
      <c r="I2296" s="98">
        <v>1</v>
      </c>
      <c r="J2296" s="27" t="s">
        <v>15</v>
      </c>
    </row>
    <row r="2297" spans="1:10" ht="20.100000000000001" customHeight="1" x14ac:dyDescent="0.2">
      <c r="A2297" s="163"/>
      <c r="B2297" s="163"/>
      <c r="C2297" s="163"/>
      <c r="D2297" s="27" t="s">
        <v>3068</v>
      </c>
      <c r="E2297" s="163">
        <v>1</v>
      </c>
      <c r="F2297" s="163"/>
      <c r="G2297" s="163"/>
      <c r="H2297" s="163"/>
      <c r="I2297" s="98">
        <v>1</v>
      </c>
      <c r="J2297" s="27" t="s">
        <v>15</v>
      </c>
    </row>
    <row r="2298" spans="1:10" ht="20.100000000000001" customHeight="1" x14ac:dyDescent="0.2">
      <c r="A2298" s="163"/>
      <c r="B2298" s="163"/>
      <c r="C2298" s="163"/>
      <c r="D2298" s="27" t="s">
        <v>3069</v>
      </c>
      <c r="E2298" s="163">
        <v>1</v>
      </c>
      <c r="F2298" s="163"/>
      <c r="G2298" s="163"/>
      <c r="H2298" s="163"/>
      <c r="I2298" s="98">
        <v>1</v>
      </c>
      <c r="J2298" s="27" t="s">
        <v>15</v>
      </c>
    </row>
    <row r="2299" spans="1:10" ht="20.100000000000001" customHeight="1" x14ac:dyDescent="0.2">
      <c r="A2299" s="163"/>
      <c r="B2299" s="163"/>
      <c r="C2299" s="163"/>
      <c r="D2299" s="27" t="s">
        <v>3070</v>
      </c>
      <c r="E2299" s="163">
        <v>1</v>
      </c>
      <c r="F2299" s="163"/>
      <c r="G2299" s="163"/>
      <c r="H2299" s="163"/>
      <c r="I2299" s="98">
        <v>1</v>
      </c>
      <c r="J2299" s="27" t="s">
        <v>15</v>
      </c>
    </row>
    <row r="2300" spans="1:10" ht="20.100000000000001" customHeight="1" x14ac:dyDescent="0.2">
      <c r="A2300" s="163"/>
      <c r="B2300" s="163"/>
      <c r="C2300" s="163"/>
      <c r="D2300" s="27" t="s">
        <v>3071</v>
      </c>
      <c r="E2300" s="163">
        <v>1</v>
      </c>
      <c r="F2300" s="163"/>
      <c r="G2300" s="163"/>
      <c r="H2300" s="163"/>
      <c r="I2300" s="98">
        <v>1</v>
      </c>
      <c r="J2300" s="27" t="s">
        <v>15</v>
      </c>
    </row>
    <row r="2301" spans="1:10" ht="20.100000000000001" customHeight="1" x14ac:dyDescent="0.2">
      <c r="A2301" s="163"/>
      <c r="B2301" s="163"/>
      <c r="C2301" s="163"/>
      <c r="D2301" s="27" t="s">
        <v>3072</v>
      </c>
      <c r="E2301" s="163">
        <v>1</v>
      </c>
      <c r="F2301" s="163"/>
      <c r="G2301" s="163"/>
      <c r="H2301" s="163"/>
      <c r="I2301" s="98">
        <v>1</v>
      </c>
      <c r="J2301" s="27" t="s">
        <v>15</v>
      </c>
    </row>
    <row r="2302" spans="1:10" ht="20.100000000000001" customHeight="1" x14ac:dyDescent="0.2">
      <c r="A2302" s="163"/>
      <c r="B2302" s="163"/>
      <c r="C2302" s="163"/>
      <c r="D2302" s="27" t="s">
        <v>3073</v>
      </c>
      <c r="E2302" s="163">
        <v>1</v>
      </c>
      <c r="F2302" s="163"/>
      <c r="G2302" s="163"/>
      <c r="H2302" s="163"/>
      <c r="I2302" s="98">
        <v>1</v>
      </c>
      <c r="J2302" s="27" t="s">
        <v>15</v>
      </c>
    </row>
    <row r="2303" spans="1:10" ht="20.100000000000001" customHeight="1" x14ac:dyDescent="0.2">
      <c r="A2303" s="163"/>
      <c r="B2303" s="163"/>
      <c r="C2303" s="163"/>
      <c r="D2303" s="27" t="s">
        <v>3110</v>
      </c>
      <c r="E2303" s="163">
        <v>1</v>
      </c>
      <c r="F2303" s="163"/>
      <c r="G2303" s="163"/>
      <c r="H2303" s="163"/>
      <c r="I2303" s="98">
        <v>1</v>
      </c>
      <c r="J2303" s="27" t="s">
        <v>15</v>
      </c>
    </row>
    <row r="2304" spans="1:10" ht="20.100000000000001" customHeight="1" x14ac:dyDescent="0.2">
      <c r="A2304" s="163"/>
      <c r="B2304" s="163"/>
      <c r="C2304" s="163"/>
      <c r="D2304" s="27" t="s">
        <v>3111</v>
      </c>
      <c r="E2304" s="163">
        <v>1</v>
      </c>
      <c r="F2304" s="163"/>
      <c r="G2304" s="163"/>
      <c r="H2304" s="163"/>
      <c r="I2304" s="98">
        <v>1</v>
      </c>
      <c r="J2304" s="27" t="s">
        <v>15</v>
      </c>
    </row>
    <row r="2305" spans="1:10" ht="20.100000000000001" customHeight="1" x14ac:dyDescent="0.2">
      <c r="A2305" s="163"/>
      <c r="B2305" s="163"/>
      <c r="C2305" s="163"/>
      <c r="D2305" s="27" t="s">
        <v>3106</v>
      </c>
      <c r="E2305" s="163">
        <v>1</v>
      </c>
      <c r="F2305" s="163"/>
      <c r="G2305" s="163"/>
      <c r="H2305" s="163"/>
      <c r="I2305" s="98">
        <v>1</v>
      </c>
      <c r="J2305" s="27" t="s">
        <v>15</v>
      </c>
    </row>
    <row r="2306" spans="1:10" ht="20.100000000000001" customHeight="1" x14ac:dyDescent="0.2">
      <c r="A2306" s="163"/>
      <c r="B2306" s="163"/>
      <c r="C2306" s="163"/>
      <c r="D2306" s="27" t="s">
        <v>15</v>
      </c>
      <c r="E2306" s="163" t="s">
        <v>15</v>
      </c>
      <c r="F2306" s="163"/>
      <c r="G2306" s="163"/>
      <c r="H2306" s="163"/>
      <c r="I2306" s="98">
        <v>0</v>
      </c>
      <c r="J2306" s="27" t="s">
        <v>15</v>
      </c>
    </row>
    <row r="2307" spans="1:10" ht="26.1" customHeight="1" x14ac:dyDescent="0.2">
      <c r="A2307" s="32" t="s">
        <v>1489</v>
      </c>
      <c r="B2307" s="32" t="s">
        <v>1490</v>
      </c>
      <c r="C2307" s="32" t="s">
        <v>23</v>
      </c>
      <c r="D2307" s="32" t="s">
        <v>1491</v>
      </c>
      <c r="E2307" s="34" t="s">
        <v>61</v>
      </c>
      <c r="F2307" s="33">
        <v>176</v>
      </c>
      <c r="G2307" s="36">
        <v>154.78</v>
      </c>
      <c r="H2307" s="36">
        <v>199.38</v>
      </c>
      <c r="I2307" s="36">
        <v>35090.879999999997</v>
      </c>
      <c r="J2307" s="97">
        <v>2.9111939090457235E-3</v>
      </c>
    </row>
    <row r="2308" spans="1:10" ht="20.100000000000001" customHeight="1" x14ac:dyDescent="0.2">
      <c r="A2308" s="27" t="s">
        <v>2366</v>
      </c>
      <c r="B2308" s="163"/>
      <c r="C2308" s="163"/>
      <c r="D2308" s="27" t="s">
        <v>5</v>
      </c>
      <c r="E2308" s="163" t="s">
        <v>2367</v>
      </c>
      <c r="F2308" s="163"/>
      <c r="G2308" s="163"/>
      <c r="H2308" s="27"/>
      <c r="I2308" s="41" t="s">
        <v>2368</v>
      </c>
      <c r="J2308" s="27"/>
    </row>
    <row r="2309" spans="1:10" ht="20.100000000000001" customHeight="1" x14ac:dyDescent="0.2">
      <c r="A2309" s="163"/>
      <c r="B2309" s="163"/>
      <c r="C2309" s="163"/>
      <c r="D2309" s="27" t="s">
        <v>3112</v>
      </c>
      <c r="E2309" s="163">
        <v>140</v>
      </c>
      <c r="F2309" s="163"/>
      <c r="G2309" s="163"/>
      <c r="H2309" s="163"/>
      <c r="I2309" s="98">
        <v>140</v>
      </c>
      <c r="J2309" s="27" t="s">
        <v>15</v>
      </c>
    </row>
    <row r="2310" spans="1:10" ht="20.100000000000001" customHeight="1" x14ac:dyDescent="0.2">
      <c r="A2310" s="163"/>
      <c r="B2310" s="163"/>
      <c r="C2310" s="163"/>
      <c r="D2310" s="27" t="s">
        <v>2840</v>
      </c>
      <c r="E2310" s="163">
        <v>36</v>
      </c>
      <c r="F2310" s="163"/>
      <c r="G2310" s="163"/>
      <c r="H2310" s="163"/>
      <c r="I2310" s="98">
        <v>36</v>
      </c>
      <c r="J2310" s="27" t="s">
        <v>15</v>
      </c>
    </row>
    <row r="2311" spans="1:10" ht="51.95" customHeight="1" x14ac:dyDescent="0.2">
      <c r="A2311" s="32" t="s">
        <v>1492</v>
      </c>
      <c r="B2311" s="32" t="s">
        <v>1493</v>
      </c>
      <c r="C2311" s="32" t="s">
        <v>23</v>
      </c>
      <c r="D2311" s="32" t="s">
        <v>1494</v>
      </c>
      <c r="E2311" s="34" t="s">
        <v>61</v>
      </c>
      <c r="F2311" s="33">
        <v>34</v>
      </c>
      <c r="G2311" s="36">
        <v>460.51</v>
      </c>
      <c r="H2311" s="36">
        <v>593.22</v>
      </c>
      <c r="I2311" s="36">
        <v>20169.48</v>
      </c>
      <c r="J2311" s="97">
        <v>1.673291388663366E-3</v>
      </c>
    </row>
    <row r="2312" spans="1:10" ht="20.100000000000001" customHeight="1" x14ac:dyDescent="0.2">
      <c r="A2312" s="27" t="s">
        <v>2366</v>
      </c>
      <c r="B2312" s="163"/>
      <c r="C2312" s="163"/>
      <c r="D2312" s="27" t="s">
        <v>5</v>
      </c>
      <c r="E2312" s="163" t="s">
        <v>2367</v>
      </c>
      <c r="F2312" s="163"/>
      <c r="G2312" s="163"/>
      <c r="H2312" s="27"/>
      <c r="I2312" s="41" t="s">
        <v>2368</v>
      </c>
      <c r="J2312" s="27"/>
    </row>
    <row r="2313" spans="1:10" ht="20.100000000000001" customHeight="1" x14ac:dyDescent="0.2">
      <c r="A2313" s="163"/>
      <c r="B2313" s="163"/>
      <c r="C2313" s="163"/>
      <c r="D2313" s="27" t="s">
        <v>3113</v>
      </c>
      <c r="E2313" s="163" t="s">
        <v>3114</v>
      </c>
      <c r="F2313" s="163"/>
      <c r="G2313" s="163"/>
      <c r="H2313" s="163"/>
      <c r="I2313" s="98">
        <v>34</v>
      </c>
      <c r="J2313" s="27" t="s">
        <v>15</v>
      </c>
    </row>
    <row r="2314" spans="1:10" ht="26.1" customHeight="1" x14ac:dyDescent="0.2">
      <c r="A2314" s="32" t="s">
        <v>1495</v>
      </c>
      <c r="B2314" s="32" t="s">
        <v>1496</v>
      </c>
      <c r="C2314" s="32" t="s">
        <v>23</v>
      </c>
      <c r="D2314" s="32" t="s">
        <v>1497</v>
      </c>
      <c r="E2314" s="34" t="s">
        <v>61</v>
      </c>
      <c r="F2314" s="33">
        <v>35</v>
      </c>
      <c r="G2314" s="36">
        <v>427.93</v>
      </c>
      <c r="H2314" s="36">
        <v>551.25</v>
      </c>
      <c r="I2314" s="36">
        <v>19293.75</v>
      </c>
      <c r="J2314" s="97">
        <v>1.6006394676523052E-3</v>
      </c>
    </row>
    <row r="2315" spans="1:10" ht="20.100000000000001" customHeight="1" x14ac:dyDescent="0.2">
      <c r="A2315" s="27" t="s">
        <v>2366</v>
      </c>
      <c r="B2315" s="163"/>
      <c r="C2315" s="163"/>
      <c r="D2315" s="27" t="s">
        <v>5</v>
      </c>
      <c r="E2315" s="163" t="s">
        <v>2367</v>
      </c>
      <c r="F2315" s="163"/>
      <c r="G2315" s="163"/>
      <c r="H2315" s="27"/>
      <c r="I2315" s="41" t="s">
        <v>2368</v>
      </c>
      <c r="J2315" s="27"/>
    </row>
    <row r="2316" spans="1:10" ht="20.100000000000001" customHeight="1" x14ac:dyDescent="0.2">
      <c r="A2316" s="163"/>
      <c r="B2316" s="163"/>
      <c r="C2316" s="163"/>
      <c r="D2316" s="27" t="s">
        <v>3115</v>
      </c>
      <c r="E2316" s="163">
        <v>7</v>
      </c>
      <c r="F2316" s="163"/>
      <c r="G2316" s="163"/>
      <c r="H2316" s="163"/>
      <c r="I2316" s="98">
        <v>7</v>
      </c>
      <c r="J2316" s="27" t="s">
        <v>15</v>
      </c>
    </row>
    <row r="2317" spans="1:10" ht="20.100000000000001" customHeight="1" x14ac:dyDescent="0.2">
      <c r="A2317" s="163"/>
      <c r="B2317" s="163"/>
      <c r="C2317" s="163"/>
      <c r="D2317" s="27" t="s">
        <v>3116</v>
      </c>
      <c r="E2317" s="163" t="s">
        <v>3117</v>
      </c>
      <c r="F2317" s="163"/>
      <c r="G2317" s="163"/>
      <c r="H2317" s="163"/>
      <c r="I2317" s="98">
        <v>6</v>
      </c>
      <c r="J2317" s="27" t="s">
        <v>15</v>
      </c>
    </row>
    <row r="2318" spans="1:10" ht="20.100000000000001" customHeight="1" x14ac:dyDescent="0.2">
      <c r="A2318" s="163"/>
      <c r="B2318" s="163"/>
      <c r="C2318" s="163"/>
      <c r="D2318" s="27" t="s">
        <v>3118</v>
      </c>
      <c r="E2318" s="163">
        <v>1</v>
      </c>
      <c r="F2318" s="163"/>
      <c r="G2318" s="163"/>
      <c r="H2318" s="163"/>
      <c r="I2318" s="98">
        <v>1</v>
      </c>
      <c r="J2318" s="27" t="s">
        <v>15</v>
      </c>
    </row>
    <row r="2319" spans="1:10" ht="20.100000000000001" customHeight="1" x14ac:dyDescent="0.2">
      <c r="A2319" s="163"/>
      <c r="B2319" s="163"/>
      <c r="C2319" s="163"/>
      <c r="D2319" s="27" t="s">
        <v>3119</v>
      </c>
      <c r="E2319" s="163" t="s">
        <v>3120</v>
      </c>
      <c r="F2319" s="163"/>
      <c r="G2319" s="163"/>
      <c r="H2319" s="163"/>
      <c r="I2319" s="98">
        <v>19</v>
      </c>
      <c r="J2319" s="27" t="s">
        <v>15</v>
      </c>
    </row>
    <row r="2320" spans="1:10" ht="20.100000000000001" customHeight="1" x14ac:dyDescent="0.2">
      <c r="A2320" s="163"/>
      <c r="B2320" s="163"/>
      <c r="C2320" s="163"/>
      <c r="D2320" s="27" t="s">
        <v>3121</v>
      </c>
      <c r="E2320" s="163">
        <v>2</v>
      </c>
      <c r="F2320" s="163"/>
      <c r="G2320" s="163"/>
      <c r="H2320" s="163"/>
      <c r="I2320" s="98">
        <v>2</v>
      </c>
      <c r="J2320" s="27" t="s">
        <v>15</v>
      </c>
    </row>
    <row r="2321" spans="1:10" ht="24" customHeight="1" x14ac:dyDescent="0.2">
      <c r="A2321" s="92" t="s">
        <v>1498</v>
      </c>
      <c r="B2321" s="92" t="s">
        <v>13</v>
      </c>
      <c r="C2321" s="92"/>
      <c r="D2321" s="92" t="s">
        <v>1499</v>
      </c>
      <c r="E2321" s="93"/>
      <c r="F2321" s="94">
        <v>1</v>
      </c>
      <c r="G2321" s="94" t="s">
        <v>15</v>
      </c>
      <c r="H2321" s="95">
        <v>787.41</v>
      </c>
      <c r="I2321" s="95">
        <v>787.41</v>
      </c>
      <c r="J2321" s="96">
        <v>6.5324756629691044E-5</v>
      </c>
    </row>
    <row r="2322" spans="1:10" ht="26.1" customHeight="1" x14ac:dyDescent="0.2">
      <c r="A2322" s="32" t="s">
        <v>1500</v>
      </c>
      <c r="B2322" s="32" t="s">
        <v>691</v>
      </c>
      <c r="C2322" s="32" t="s">
        <v>18</v>
      </c>
      <c r="D2322" s="32" t="s">
        <v>692</v>
      </c>
      <c r="E2322" s="34" t="s">
        <v>25</v>
      </c>
      <c r="F2322" s="33">
        <v>3</v>
      </c>
      <c r="G2322" s="36">
        <v>89.31</v>
      </c>
      <c r="H2322" s="36">
        <v>115.04</v>
      </c>
      <c r="I2322" s="36">
        <v>345.12</v>
      </c>
      <c r="J2322" s="97">
        <v>2.863169125111311E-5</v>
      </c>
    </row>
    <row r="2323" spans="1:10" ht="20.100000000000001" customHeight="1" x14ac:dyDescent="0.2">
      <c r="A2323" s="27" t="s">
        <v>2366</v>
      </c>
      <c r="B2323" s="163"/>
      <c r="C2323" s="163"/>
      <c r="D2323" s="27" t="s">
        <v>5</v>
      </c>
      <c r="E2323" s="163" t="s">
        <v>2367</v>
      </c>
      <c r="F2323" s="163"/>
      <c r="G2323" s="163"/>
      <c r="H2323" s="27"/>
      <c r="I2323" s="41" t="s">
        <v>2368</v>
      </c>
      <c r="J2323" s="27"/>
    </row>
    <row r="2324" spans="1:10" ht="20.100000000000001" customHeight="1" x14ac:dyDescent="0.2">
      <c r="A2324" s="163"/>
      <c r="B2324" s="163"/>
      <c r="C2324" s="163"/>
      <c r="D2324" s="27" t="s">
        <v>15</v>
      </c>
      <c r="E2324" s="163">
        <v>3</v>
      </c>
      <c r="F2324" s="163"/>
      <c r="G2324" s="163"/>
      <c r="H2324" s="163"/>
      <c r="I2324" s="98">
        <v>3</v>
      </c>
      <c r="J2324" s="27" t="s">
        <v>15</v>
      </c>
    </row>
    <row r="2325" spans="1:10" ht="26.1" customHeight="1" x14ac:dyDescent="0.2">
      <c r="A2325" s="32" t="s">
        <v>1501</v>
      </c>
      <c r="B2325" s="32" t="s">
        <v>1502</v>
      </c>
      <c r="C2325" s="32" t="s">
        <v>23</v>
      </c>
      <c r="D2325" s="32" t="s">
        <v>1503</v>
      </c>
      <c r="E2325" s="34" t="s">
        <v>29</v>
      </c>
      <c r="F2325" s="33">
        <v>12.5</v>
      </c>
      <c r="G2325" s="36">
        <v>23.48</v>
      </c>
      <c r="H2325" s="36">
        <v>30.24</v>
      </c>
      <c r="I2325" s="36">
        <v>378</v>
      </c>
      <c r="J2325" s="97">
        <v>3.1359467121351286E-5</v>
      </c>
    </row>
    <row r="2326" spans="1:10" ht="20.100000000000001" customHeight="1" x14ac:dyDescent="0.2">
      <c r="A2326" s="27" t="s">
        <v>2366</v>
      </c>
      <c r="B2326" s="163"/>
      <c r="C2326" s="163"/>
      <c r="D2326" s="27" t="s">
        <v>5</v>
      </c>
      <c r="E2326" s="163" t="s">
        <v>2367</v>
      </c>
      <c r="F2326" s="163"/>
      <c r="G2326" s="163"/>
      <c r="H2326" s="27"/>
      <c r="I2326" s="41" t="s">
        <v>2368</v>
      </c>
      <c r="J2326" s="27"/>
    </row>
    <row r="2327" spans="1:10" ht="20.100000000000001" customHeight="1" x14ac:dyDescent="0.2">
      <c r="A2327" s="163"/>
      <c r="B2327" s="163"/>
      <c r="C2327" s="163"/>
      <c r="D2327" s="27" t="s">
        <v>15</v>
      </c>
      <c r="E2327" s="163" t="s">
        <v>1612</v>
      </c>
      <c r="F2327" s="163"/>
      <c r="G2327" s="163"/>
      <c r="H2327" s="163"/>
      <c r="I2327" s="98">
        <v>12.5</v>
      </c>
      <c r="J2327" s="27" t="s">
        <v>15</v>
      </c>
    </row>
    <row r="2328" spans="1:10" ht="51.95" customHeight="1" x14ac:dyDescent="0.2">
      <c r="A2328" s="32" t="s">
        <v>1504</v>
      </c>
      <c r="B2328" s="32" t="s">
        <v>706</v>
      </c>
      <c r="C2328" s="32" t="s">
        <v>18</v>
      </c>
      <c r="D2328" s="32" t="s">
        <v>707</v>
      </c>
      <c r="E2328" s="34" t="s">
        <v>25</v>
      </c>
      <c r="F2328" s="33">
        <v>3</v>
      </c>
      <c r="G2328" s="36">
        <v>16.64</v>
      </c>
      <c r="H2328" s="36">
        <v>21.43</v>
      </c>
      <c r="I2328" s="36">
        <v>64.290000000000006</v>
      </c>
      <c r="J2328" s="97">
        <v>5.3335982572266516E-6</v>
      </c>
    </row>
    <row r="2329" spans="1:10" ht="20.100000000000001" customHeight="1" x14ac:dyDescent="0.2">
      <c r="A2329" s="27" t="s">
        <v>2366</v>
      </c>
      <c r="B2329" s="163"/>
      <c r="C2329" s="163"/>
      <c r="D2329" s="27" t="s">
        <v>5</v>
      </c>
      <c r="E2329" s="163" t="s">
        <v>2367</v>
      </c>
      <c r="F2329" s="163"/>
      <c r="G2329" s="163"/>
      <c r="H2329" s="27"/>
      <c r="I2329" s="41" t="s">
        <v>2368</v>
      </c>
      <c r="J2329" s="27"/>
    </row>
    <row r="2330" spans="1:10" ht="20.100000000000001" customHeight="1" x14ac:dyDescent="0.2">
      <c r="A2330" s="163"/>
      <c r="B2330" s="163"/>
      <c r="C2330" s="163"/>
      <c r="D2330" s="27" t="s">
        <v>15</v>
      </c>
      <c r="E2330" s="163">
        <v>3</v>
      </c>
      <c r="F2330" s="163"/>
      <c r="G2330" s="163"/>
      <c r="H2330" s="163"/>
      <c r="I2330" s="98">
        <v>3</v>
      </c>
      <c r="J2330" s="27" t="s">
        <v>15</v>
      </c>
    </row>
    <row r="2331" spans="1:10" ht="24" customHeight="1" x14ac:dyDescent="0.2">
      <c r="A2331" s="92" t="s">
        <v>1505</v>
      </c>
      <c r="B2331" s="92" t="s">
        <v>13</v>
      </c>
      <c r="C2331" s="92"/>
      <c r="D2331" s="92" t="s">
        <v>1506</v>
      </c>
      <c r="E2331" s="93"/>
      <c r="F2331" s="94">
        <v>1</v>
      </c>
      <c r="G2331" s="94" t="s">
        <v>15</v>
      </c>
      <c r="H2331" s="95">
        <v>6387.02</v>
      </c>
      <c r="I2331" s="95">
        <v>6387.02</v>
      </c>
      <c r="J2331" s="96">
        <v>5.2987709971802409E-4</v>
      </c>
    </row>
    <row r="2332" spans="1:10" ht="24" customHeight="1" x14ac:dyDescent="0.2">
      <c r="A2332" s="92" t="s">
        <v>1507</v>
      </c>
      <c r="B2332" s="92" t="s">
        <v>13</v>
      </c>
      <c r="C2332" s="92"/>
      <c r="D2332" s="92" t="s">
        <v>1508</v>
      </c>
      <c r="E2332" s="93"/>
      <c r="F2332" s="94">
        <v>1</v>
      </c>
      <c r="G2332" s="94" t="s">
        <v>15</v>
      </c>
      <c r="H2332" s="95">
        <v>6387.02</v>
      </c>
      <c r="I2332" s="95">
        <v>6387.02</v>
      </c>
      <c r="J2332" s="96">
        <v>5.2987709971802409E-4</v>
      </c>
    </row>
    <row r="2333" spans="1:10" ht="51.95" customHeight="1" x14ac:dyDescent="0.2">
      <c r="A2333" s="32" t="s">
        <v>1509</v>
      </c>
      <c r="B2333" s="32" t="s">
        <v>1510</v>
      </c>
      <c r="C2333" s="32" t="s">
        <v>18</v>
      </c>
      <c r="D2333" s="32" t="s">
        <v>1511</v>
      </c>
      <c r="E2333" s="34" t="s">
        <v>29</v>
      </c>
      <c r="F2333" s="33">
        <v>96.06</v>
      </c>
      <c r="G2333" s="36">
        <v>51.62</v>
      </c>
      <c r="H2333" s="36">
        <v>66.489999999999995</v>
      </c>
      <c r="I2333" s="36">
        <v>6387.02</v>
      </c>
      <c r="J2333" s="97">
        <v>5.2987709971802409E-4</v>
      </c>
    </row>
    <row r="2334" spans="1:10" ht="20.100000000000001" customHeight="1" x14ac:dyDescent="0.2">
      <c r="A2334" s="27" t="s">
        <v>2366</v>
      </c>
      <c r="B2334" s="163"/>
      <c r="C2334" s="163"/>
      <c r="D2334" s="27" t="s">
        <v>5</v>
      </c>
      <c r="E2334" s="163" t="s">
        <v>2367</v>
      </c>
      <c r="F2334" s="163"/>
      <c r="G2334" s="163"/>
      <c r="H2334" s="27"/>
      <c r="I2334" s="41" t="s">
        <v>2368</v>
      </c>
      <c r="J2334" s="27"/>
    </row>
    <row r="2335" spans="1:10" ht="20.100000000000001" customHeight="1" x14ac:dyDescent="0.2">
      <c r="A2335" s="163"/>
      <c r="B2335" s="163"/>
      <c r="C2335" s="163"/>
      <c r="D2335" s="27" t="s">
        <v>3122</v>
      </c>
      <c r="E2335" s="163" t="s">
        <v>3123</v>
      </c>
      <c r="F2335" s="163"/>
      <c r="G2335" s="163"/>
      <c r="H2335" s="163"/>
      <c r="I2335" s="98">
        <v>30.69</v>
      </c>
      <c r="J2335" s="27" t="s">
        <v>15</v>
      </c>
    </row>
    <row r="2336" spans="1:10" ht="20.100000000000001" customHeight="1" x14ac:dyDescent="0.2">
      <c r="A2336" s="163"/>
      <c r="B2336" s="163"/>
      <c r="C2336" s="163"/>
      <c r="D2336" s="27" t="s">
        <v>3122</v>
      </c>
      <c r="E2336" s="163" t="s">
        <v>3124</v>
      </c>
      <c r="F2336" s="163"/>
      <c r="G2336" s="163"/>
      <c r="H2336" s="163"/>
      <c r="I2336" s="98">
        <v>29.05</v>
      </c>
      <c r="J2336" s="27" t="s">
        <v>15</v>
      </c>
    </row>
    <row r="2337" spans="1:10" ht="20.100000000000001" customHeight="1" x14ac:dyDescent="0.2">
      <c r="A2337" s="163"/>
      <c r="B2337" s="163"/>
      <c r="C2337" s="163"/>
      <c r="D2337" s="27" t="s">
        <v>3125</v>
      </c>
      <c r="E2337" s="163" t="s">
        <v>3126</v>
      </c>
      <c r="F2337" s="163"/>
      <c r="G2337" s="163"/>
      <c r="H2337" s="163"/>
      <c r="I2337" s="98">
        <v>6.43</v>
      </c>
      <c r="J2337" s="27" t="s">
        <v>15</v>
      </c>
    </row>
    <row r="2338" spans="1:10" ht="20.100000000000001" customHeight="1" x14ac:dyDescent="0.2">
      <c r="A2338" s="163"/>
      <c r="B2338" s="163"/>
      <c r="C2338" s="163"/>
      <c r="D2338" s="27" t="s">
        <v>3125</v>
      </c>
      <c r="E2338" s="163" t="s">
        <v>3127</v>
      </c>
      <c r="F2338" s="163"/>
      <c r="G2338" s="163"/>
      <c r="H2338" s="163"/>
      <c r="I2338" s="98">
        <v>29.89</v>
      </c>
      <c r="J2338" s="27" t="s">
        <v>15</v>
      </c>
    </row>
    <row r="2339" spans="1:10" ht="24" customHeight="1" x14ac:dyDescent="0.2">
      <c r="A2339" s="92" t="s">
        <v>1512</v>
      </c>
      <c r="B2339" s="92" t="s">
        <v>13</v>
      </c>
      <c r="C2339" s="92"/>
      <c r="D2339" s="92" t="s">
        <v>1513</v>
      </c>
      <c r="E2339" s="93"/>
      <c r="F2339" s="94">
        <v>1</v>
      </c>
      <c r="G2339" s="94" t="s">
        <v>15</v>
      </c>
      <c r="H2339" s="95">
        <v>9680.48</v>
      </c>
      <c r="I2339" s="95">
        <v>9680.48</v>
      </c>
      <c r="J2339" s="96">
        <v>8.0310765682248329E-4</v>
      </c>
    </row>
    <row r="2340" spans="1:10" ht="26.1" customHeight="1" x14ac:dyDescent="0.2">
      <c r="A2340" s="32" t="s">
        <v>1514</v>
      </c>
      <c r="B2340" s="32" t="s">
        <v>211</v>
      </c>
      <c r="C2340" s="32" t="s">
        <v>18</v>
      </c>
      <c r="D2340" s="32" t="s">
        <v>212</v>
      </c>
      <c r="E2340" s="34" t="s">
        <v>20</v>
      </c>
      <c r="F2340" s="33">
        <v>181.09</v>
      </c>
      <c r="G2340" s="36">
        <v>20.29</v>
      </c>
      <c r="H2340" s="36">
        <v>26.13</v>
      </c>
      <c r="I2340" s="36">
        <v>4731.88</v>
      </c>
      <c r="J2340" s="97">
        <v>3.9256411450312094E-4</v>
      </c>
    </row>
    <row r="2341" spans="1:10" ht="20.100000000000001" customHeight="1" x14ac:dyDescent="0.2">
      <c r="A2341" s="27" t="s">
        <v>2366</v>
      </c>
      <c r="B2341" s="163"/>
      <c r="C2341" s="163"/>
      <c r="D2341" s="27" t="s">
        <v>5</v>
      </c>
      <c r="E2341" s="163" t="s">
        <v>2367</v>
      </c>
      <c r="F2341" s="163"/>
      <c r="G2341" s="163"/>
      <c r="H2341" s="27"/>
      <c r="I2341" s="41" t="s">
        <v>2368</v>
      </c>
      <c r="J2341" s="27"/>
    </row>
    <row r="2342" spans="1:10" ht="20.100000000000001" customHeight="1" x14ac:dyDescent="0.2">
      <c r="A2342" s="163"/>
      <c r="B2342" s="163"/>
      <c r="C2342" s="163"/>
      <c r="D2342" s="27" t="s">
        <v>3128</v>
      </c>
      <c r="E2342" s="163" t="s">
        <v>3129</v>
      </c>
      <c r="F2342" s="163"/>
      <c r="G2342" s="163"/>
      <c r="H2342" s="163"/>
      <c r="I2342" s="98">
        <v>15.27</v>
      </c>
      <c r="J2342" s="27" t="s">
        <v>15</v>
      </c>
    </row>
    <row r="2343" spans="1:10" ht="20.100000000000001" customHeight="1" x14ac:dyDescent="0.2">
      <c r="A2343" s="163"/>
      <c r="B2343" s="163"/>
      <c r="C2343" s="163"/>
      <c r="D2343" s="27" t="s">
        <v>3130</v>
      </c>
      <c r="E2343" s="163" t="s">
        <v>3131</v>
      </c>
      <c r="F2343" s="163"/>
      <c r="G2343" s="163"/>
      <c r="H2343" s="163"/>
      <c r="I2343" s="98">
        <v>55.53</v>
      </c>
      <c r="J2343" s="27" t="s">
        <v>15</v>
      </c>
    </row>
    <row r="2344" spans="1:10" ht="20.100000000000001" customHeight="1" x14ac:dyDescent="0.2">
      <c r="A2344" s="163"/>
      <c r="B2344" s="163"/>
      <c r="C2344" s="163"/>
      <c r="D2344" s="27" t="s">
        <v>3132</v>
      </c>
      <c r="E2344" s="163" t="s">
        <v>3133</v>
      </c>
      <c r="F2344" s="163"/>
      <c r="G2344" s="163"/>
      <c r="H2344" s="163"/>
      <c r="I2344" s="98">
        <v>33.090000000000003</v>
      </c>
      <c r="J2344" s="27" t="s">
        <v>15</v>
      </c>
    </row>
    <row r="2345" spans="1:10" ht="20.100000000000001" customHeight="1" x14ac:dyDescent="0.2">
      <c r="A2345" s="163"/>
      <c r="B2345" s="163"/>
      <c r="C2345" s="163"/>
      <c r="D2345" s="27" t="s">
        <v>2970</v>
      </c>
      <c r="E2345" s="163" t="s">
        <v>3134</v>
      </c>
      <c r="F2345" s="163"/>
      <c r="G2345" s="163"/>
      <c r="H2345" s="163"/>
      <c r="I2345" s="98">
        <v>24.01</v>
      </c>
      <c r="J2345" s="27" t="s">
        <v>15</v>
      </c>
    </row>
    <row r="2346" spans="1:10" ht="20.100000000000001" customHeight="1" x14ac:dyDescent="0.2">
      <c r="A2346" s="163"/>
      <c r="B2346" s="163"/>
      <c r="C2346" s="163"/>
      <c r="D2346" s="27" t="s">
        <v>3135</v>
      </c>
      <c r="E2346" s="163" t="s">
        <v>3136</v>
      </c>
      <c r="F2346" s="163"/>
      <c r="G2346" s="163"/>
      <c r="H2346" s="163"/>
      <c r="I2346" s="98">
        <v>36.04</v>
      </c>
      <c r="J2346" s="27" t="s">
        <v>15</v>
      </c>
    </row>
    <row r="2347" spans="1:10" ht="20.100000000000001" customHeight="1" x14ac:dyDescent="0.2">
      <c r="A2347" s="163"/>
      <c r="B2347" s="163"/>
      <c r="C2347" s="163"/>
      <c r="D2347" s="27" t="s">
        <v>3137</v>
      </c>
      <c r="E2347" s="163" t="s">
        <v>3138</v>
      </c>
      <c r="F2347" s="163"/>
      <c r="G2347" s="163"/>
      <c r="H2347" s="163"/>
      <c r="I2347" s="98">
        <v>17.149999999999999</v>
      </c>
      <c r="J2347" s="27" t="s">
        <v>15</v>
      </c>
    </row>
    <row r="2348" spans="1:10" ht="26.1" customHeight="1" x14ac:dyDescent="0.2">
      <c r="A2348" s="32" t="s">
        <v>1515</v>
      </c>
      <c r="B2348" s="32" t="s">
        <v>1516</v>
      </c>
      <c r="C2348" s="32" t="s">
        <v>18</v>
      </c>
      <c r="D2348" s="32" t="s">
        <v>1517</v>
      </c>
      <c r="E2348" s="34" t="s">
        <v>25</v>
      </c>
      <c r="F2348" s="33">
        <v>10</v>
      </c>
      <c r="G2348" s="36">
        <v>384.15</v>
      </c>
      <c r="H2348" s="36">
        <v>494.86</v>
      </c>
      <c r="I2348" s="36">
        <v>4948.6000000000004</v>
      </c>
      <c r="J2348" s="97">
        <v>4.1054354231936235E-4</v>
      </c>
    </row>
    <row r="2349" spans="1:10" ht="20.100000000000001" customHeight="1" x14ac:dyDescent="0.2">
      <c r="A2349" s="27" t="s">
        <v>2366</v>
      </c>
      <c r="B2349" s="163"/>
      <c r="C2349" s="163"/>
      <c r="D2349" s="27" t="s">
        <v>5</v>
      </c>
      <c r="E2349" s="163" t="s">
        <v>2367</v>
      </c>
      <c r="F2349" s="163"/>
      <c r="G2349" s="163"/>
      <c r="H2349" s="27"/>
      <c r="I2349" s="41" t="s">
        <v>2368</v>
      </c>
      <c r="J2349" s="27"/>
    </row>
    <row r="2350" spans="1:10" ht="20.100000000000001" customHeight="1" x14ac:dyDescent="0.2">
      <c r="A2350" s="163"/>
      <c r="B2350" s="163"/>
      <c r="C2350" s="163"/>
      <c r="D2350" s="27" t="s">
        <v>15</v>
      </c>
      <c r="E2350" s="163">
        <v>10</v>
      </c>
      <c r="F2350" s="163"/>
      <c r="G2350" s="163"/>
      <c r="H2350" s="163"/>
      <c r="I2350" s="98">
        <v>10</v>
      </c>
      <c r="J2350" s="27" t="s">
        <v>15</v>
      </c>
    </row>
    <row r="2351" spans="1:10" ht="24" customHeight="1" x14ac:dyDescent="0.2">
      <c r="A2351" s="92" t="s">
        <v>1518</v>
      </c>
      <c r="B2351" s="92" t="s">
        <v>13</v>
      </c>
      <c r="C2351" s="92"/>
      <c r="D2351" s="92" t="s">
        <v>762</v>
      </c>
      <c r="E2351" s="93"/>
      <c r="F2351" s="94">
        <v>1</v>
      </c>
      <c r="G2351" s="94" t="s">
        <v>15</v>
      </c>
      <c r="H2351" s="95">
        <v>1633152.67</v>
      </c>
      <c r="I2351" s="95">
        <v>1633152.67</v>
      </c>
      <c r="J2351" s="96">
        <v>0.13548888216669858</v>
      </c>
    </row>
    <row r="2352" spans="1:10" ht="39" customHeight="1" x14ac:dyDescent="0.2">
      <c r="A2352" s="32" t="s">
        <v>1519</v>
      </c>
      <c r="B2352" s="32" t="s">
        <v>1520</v>
      </c>
      <c r="C2352" s="32" t="s">
        <v>23</v>
      </c>
      <c r="D2352" s="32" t="s">
        <v>1521</v>
      </c>
      <c r="E2352" s="34" t="s">
        <v>20</v>
      </c>
      <c r="F2352" s="33">
        <v>185.94</v>
      </c>
      <c r="G2352" s="36">
        <v>195.28</v>
      </c>
      <c r="H2352" s="36">
        <v>251.55</v>
      </c>
      <c r="I2352" s="36">
        <v>46773.3</v>
      </c>
      <c r="J2352" s="97">
        <v>3.880385617743651E-3</v>
      </c>
    </row>
    <row r="2353" spans="1:10" ht="20.100000000000001" customHeight="1" x14ac:dyDescent="0.2">
      <c r="A2353" s="27" t="s">
        <v>2366</v>
      </c>
      <c r="B2353" s="163"/>
      <c r="C2353" s="163"/>
      <c r="D2353" s="27" t="s">
        <v>5</v>
      </c>
      <c r="E2353" s="163" t="s">
        <v>2367</v>
      </c>
      <c r="F2353" s="163"/>
      <c r="G2353" s="163"/>
      <c r="H2353" s="27"/>
      <c r="I2353" s="41" t="s">
        <v>2368</v>
      </c>
      <c r="J2353" s="27"/>
    </row>
    <row r="2354" spans="1:10" ht="20.100000000000001" customHeight="1" x14ac:dyDescent="0.2">
      <c r="A2354" s="163"/>
      <c r="B2354" s="163"/>
      <c r="C2354" s="163"/>
      <c r="D2354" s="27" t="s">
        <v>2840</v>
      </c>
      <c r="E2354" s="163" t="s">
        <v>3139</v>
      </c>
      <c r="F2354" s="163"/>
      <c r="G2354" s="163"/>
      <c r="H2354" s="163"/>
      <c r="I2354" s="98">
        <v>62.385599999999997</v>
      </c>
      <c r="J2354" s="27" t="s">
        <v>15</v>
      </c>
    </row>
    <row r="2355" spans="1:10" ht="20.100000000000001" customHeight="1" x14ac:dyDescent="0.2">
      <c r="A2355" s="163"/>
      <c r="B2355" s="163"/>
      <c r="C2355" s="163"/>
      <c r="D2355" s="27" t="s">
        <v>3140</v>
      </c>
      <c r="E2355" s="163" t="s">
        <v>3141</v>
      </c>
      <c r="F2355" s="163"/>
      <c r="G2355" s="163"/>
      <c r="H2355" s="163"/>
      <c r="I2355" s="98">
        <v>109.1748</v>
      </c>
      <c r="J2355" s="27" t="s">
        <v>15</v>
      </c>
    </row>
    <row r="2356" spans="1:10" ht="20.100000000000001" customHeight="1" x14ac:dyDescent="0.2">
      <c r="A2356" s="163"/>
      <c r="B2356" s="163"/>
      <c r="C2356" s="163"/>
      <c r="D2356" s="27" t="s">
        <v>3142</v>
      </c>
      <c r="E2356" s="163" t="s">
        <v>3143</v>
      </c>
      <c r="F2356" s="163"/>
      <c r="G2356" s="163"/>
      <c r="H2356" s="163"/>
      <c r="I2356" s="98">
        <v>14.38</v>
      </c>
      <c r="J2356" s="27" t="s">
        <v>15</v>
      </c>
    </row>
    <row r="2357" spans="1:10" ht="26.1" customHeight="1" x14ac:dyDescent="0.2">
      <c r="A2357" s="32" t="s">
        <v>1522</v>
      </c>
      <c r="B2357" s="32" t="s">
        <v>767</v>
      </c>
      <c r="C2357" s="32" t="s">
        <v>23</v>
      </c>
      <c r="D2357" s="32" t="s">
        <v>768</v>
      </c>
      <c r="E2357" s="34" t="s">
        <v>25</v>
      </c>
      <c r="F2357" s="33">
        <v>1</v>
      </c>
      <c r="G2357" s="36">
        <v>5416.33</v>
      </c>
      <c r="H2357" s="36">
        <v>6977.31</v>
      </c>
      <c r="I2357" s="36">
        <v>6977.31</v>
      </c>
      <c r="J2357" s="97">
        <v>5.7884847497480306E-4</v>
      </c>
    </row>
    <row r="2358" spans="1:10" ht="20.100000000000001" customHeight="1" x14ac:dyDescent="0.2">
      <c r="A2358" s="27" t="s">
        <v>2366</v>
      </c>
      <c r="B2358" s="163"/>
      <c r="C2358" s="163"/>
      <c r="D2358" s="27" t="s">
        <v>5</v>
      </c>
      <c r="E2358" s="163" t="s">
        <v>2367</v>
      </c>
      <c r="F2358" s="163"/>
      <c r="G2358" s="163"/>
      <c r="H2358" s="27"/>
      <c r="I2358" s="41" t="s">
        <v>2368</v>
      </c>
      <c r="J2358" s="27"/>
    </row>
    <row r="2359" spans="1:10" ht="20.100000000000001" customHeight="1" x14ac:dyDescent="0.2">
      <c r="A2359" s="163"/>
      <c r="B2359" s="163"/>
      <c r="C2359" s="163"/>
      <c r="D2359" s="27" t="s">
        <v>15</v>
      </c>
      <c r="E2359" s="163">
        <v>1</v>
      </c>
      <c r="F2359" s="163"/>
      <c r="G2359" s="163"/>
      <c r="H2359" s="163"/>
      <c r="I2359" s="98">
        <v>1</v>
      </c>
      <c r="J2359" s="27" t="s">
        <v>15</v>
      </c>
    </row>
    <row r="2360" spans="1:10" ht="51.95" customHeight="1" x14ac:dyDescent="0.2">
      <c r="A2360" s="32" t="s">
        <v>1523</v>
      </c>
      <c r="B2360" s="32" t="s">
        <v>779</v>
      </c>
      <c r="C2360" s="32" t="s">
        <v>23</v>
      </c>
      <c r="D2360" s="32" t="s">
        <v>780</v>
      </c>
      <c r="E2360" s="34" t="s">
        <v>633</v>
      </c>
      <c r="F2360" s="33">
        <v>36.85</v>
      </c>
      <c r="G2360" s="36">
        <v>333.01</v>
      </c>
      <c r="H2360" s="36">
        <v>428.98</v>
      </c>
      <c r="I2360" s="36">
        <v>15807.91</v>
      </c>
      <c r="J2360" s="97">
        <v>1.3114487669372492E-3</v>
      </c>
    </row>
    <row r="2361" spans="1:10" ht="20.100000000000001" customHeight="1" x14ac:dyDescent="0.2">
      <c r="A2361" s="27" t="s">
        <v>2366</v>
      </c>
      <c r="B2361" s="163"/>
      <c r="C2361" s="163"/>
      <c r="D2361" s="27" t="s">
        <v>5</v>
      </c>
      <c r="E2361" s="163" t="s">
        <v>2367</v>
      </c>
      <c r="F2361" s="163"/>
      <c r="G2361" s="163"/>
      <c r="H2361" s="27"/>
      <c r="I2361" s="41" t="s">
        <v>2368</v>
      </c>
      <c r="J2361" s="27"/>
    </row>
    <row r="2362" spans="1:10" ht="20.100000000000001" customHeight="1" x14ac:dyDescent="0.2">
      <c r="A2362" s="163"/>
      <c r="B2362" s="163"/>
      <c r="C2362" s="163"/>
      <c r="D2362" s="27" t="s">
        <v>3144</v>
      </c>
      <c r="E2362" s="163" t="s">
        <v>3145</v>
      </c>
      <c r="F2362" s="163"/>
      <c r="G2362" s="163"/>
      <c r="H2362" s="163"/>
      <c r="I2362" s="98">
        <v>11.5</v>
      </c>
      <c r="J2362" s="27" t="s">
        <v>15</v>
      </c>
    </row>
    <row r="2363" spans="1:10" ht="20.100000000000001" customHeight="1" x14ac:dyDescent="0.2">
      <c r="A2363" s="163"/>
      <c r="B2363" s="163"/>
      <c r="C2363" s="163"/>
      <c r="D2363" s="27" t="s">
        <v>3146</v>
      </c>
      <c r="E2363" s="163" t="s">
        <v>3147</v>
      </c>
      <c r="F2363" s="163"/>
      <c r="G2363" s="163"/>
      <c r="H2363" s="163"/>
      <c r="I2363" s="98">
        <v>9.35</v>
      </c>
      <c r="J2363" s="27" t="s">
        <v>15</v>
      </c>
    </row>
    <row r="2364" spans="1:10" ht="20.100000000000001" customHeight="1" x14ac:dyDescent="0.2">
      <c r="A2364" s="163"/>
      <c r="B2364" s="163"/>
      <c r="C2364" s="163"/>
      <c r="D2364" s="27" t="s">
        <v>3146</v>
      </c>
      <c r="E2364" s="163" t="s">
        <v>3148</v>
      </c>
      <c r="F2364" s="163"/>
      <c r="G2364" s="163"/>
      <c r="H2364" s="163"/>
      <c r="I2364" s="98">
        <v>16</v>
      </c>
      <c r="J2364" s="27" t="s">
        <v>15</v>
      </c>
    </row>
    <row r="2365" spans="1:10" ht="39" customHeight="1" x14ac:dyDescent="0.2">
      <c r="A2365" s="32" t="s">
        <v>1524</v>
      </c>
      <c r="B2365" s="32" t="s">
        <v>3261</v>
      </c>
      <c r="C2365" s="32" t="s">
        <v>23</v>
      </c>
      <c r="D2365" s="32" t="s">
        <v>3262</v>
      </c>
      <c r="E2365" s="34" t="s">
        <v>61</v>
      </c>
      <c r="F2365" s="33">
        <v>212</v>
      </c>
      <c r="G2365" s="36">
        <v>2803.09</v>
      </c>
      <c r="H2365" s="36">
        <v>3610.94</v>
      </c>
      <c r="I2365" s="36">
        <v>765519.28</v>
      </c>
      <c r="J2365" s="97">
        <v>6.3508668497144205E-2</v>
      </c>
    </row>
    <row r="2366" spans="1:10" ht="20.100000000000001" customHeight="1" x14ac:dyDescent="0.2">
      <c r="A2366" s="27" t="s">
        <v>2366</v>
      </c>
      <c r="B2366" s="163"/>
      <c r="C2366" s="163"/>
      <c r="D2366" s="27" t="s">
        <v>5</v>
      </c>
      <c r="E2366" s="163" t="s">
        <v>2367</v>
      </c>
      <c r="F2366" s="163"/>
      <c r="G2366" s="163"/>
      <c r="H2366" s="27"/>
      <c r="I2366" s="41" t="s">
        <v>2368</v>
      </c>
      <c r="J2366" s="27"/>
    </row>
    <row r="2367" spans="1:10" ht="20.100000000000001" customHeight="1" x14ac:dyDescent="0.2">
      <c r="A2367" s="163"/>
      <c r="B2367" s="163"/>
      <c r="C2367" s="163"/>
      <c r="D2367" s="27" t="s">
        <v>3149</v>
      </c>
      <c r="E2367" s="163" t="s">
        <v>3150</v>
      </c>
      <c r="F2367" s="163"/>
      <c r="G2367" s="163"/>
      <c r="H2367" s="163"/>
      <c r="I2367" s="98">
        <v>212</v>
      </c>
      <c r="J2367" s="27" t="s">
        <v>15</v>
      </c>
    </row>
    <row r="2368" spans="1:10" ht="26.1" customHeight="1" x14ac:dyDescent="0.2">
      <c r="A2368" s="32" t="s">
        <v>1525</v>
      </c>
      <c r="B2368" s="32" t="s">
        <v>1527</v>
      </c>
      <c r="C2368" s="32" t="s">
        <v>23</v>
      </c>
      <c r="D2368" s="32" t="s">
        <v>1528</v>
      </c>
      <c r="E2368" s="34" t="s">
        <v>20</v>
      </c>
      <c r="F2368" s="33">
        <v>14.51</v>
      </c>
      <c r="G2368" s="36">
        <v>288.66000000000003</v>
      </c>
      <c r="H2368" s="36">
        <v>371.85</v>
      </c>
      <c r="I2368" s="36">
        <v>5395.54</v>
      </c>
      <c r="J2368" s="97">
        <v>4.4762237892046489E-4</v>
      </c>
    </row>
    <row r="2369" spans="1:10" ht="20.100000000000001" customHeight="1" x14ac:dyDescent="0.2">
      <c r="A2369" s="27" t="s">
        <v>2366</v>
      </c>
      <c r="B2369" s="163"/>
      <c r="C2369" s="163"/>
      <c r="D2369" s="27" t="s">
        <v>5</v>
      </c>
      <c r="E2369" s="163" t="s">
        <v>2367</v>
      </c>
      <c r="F2369" s="163"/>
      <c r="G2369" s="163"/>
      <c r="H2369" s="27"/>
      <c r="I2369" s="41" t="s">
        <v>2368</v>
      </c>
      <c r="J2369" s="27"/>
    </row>
    <row r="2370" spans="1:10" ht="20.100000000000001" customHeight="1" x14ac:dyDescent="0.2">
      <c r="A2370" s="163"/>
      <c r="B2370" s="163"/>
      <c r="C2370" s="163"/>
      <c r="D2370" s="27" t="s">
        <v>3151</v>
      </c>
      <c r="E2370" s="163" t="s">
        <v>3152</v>
      </c>
      <c r="F2370" s="163"/>
      <c r="G2370" s="163"/>
      <c r="H2370" s="163"/>
      <c r="I2370" s="98">
        <v>14.51</v>
      </c>
      <c r="J2370" s="27" t="s">
        <v>15</v>
      </c>
    </row>
    <row r="2371" spans="1:10" ht="20.100000000000001" customHeight="1" x14ac:dyDescent="0.2">
      <c r="A2371" s="163"/>
      <c r="B2371" s="163"/>
      <c r="C2371" s="163"/>
      <c r="D2371" s="27" t="s">
        <v>15</v>
      </c>
      <c r="E2371" s="163" t="s">
        <v>15</v>
      </c>
      <c r="F2371" s="163"/>
      <c r="G2371" s="163"/>
      <c r="H2371" s="163"/>
      <c r="I2371" s="98">
        <v>0</v>
      </c>
      <c r="J2371" s="27" t="s">
        <v>15</v>
      </c>
    </row>
    <row r="2372" spans="1:10" ht="26.1" customHeight="1" x14ac:dyDescent="0.2">
      <c r="A2372" s="32" t="s">
        <v>1526</v>
      </c>
      <c r="B2372" s="32" t="s">
        <v>3263</v>
      </c>
      <c r="C2372" s="32" t="s">
        <v>23</v>
      </c>
      <c r="D2372" s="32" t="s">
        <v>3264</v>
      </c>
      <c r="E2372" s="34" t="s">
        <v>25</v>
      </c>
      <c r="F2372" s="33">
        <v>14</v>
      </c>
      <c r="G2372" s="36">
        <v>24168.25</v>
      </c>
      <c r="H2372" s="36">
        <v>31133.53</v>
      </c>
      <c r="I2372" s="36">
        <v>435869.42</v>
      </c>
      <c r="J2372" s="97">
        <v>3.6160404089133479E-2</v>
      </c>
    </row>
    <row r="2373" spans="1:10" ht="20.100000000000001" customHeight="1" x14ac:dyDescent="0.2">
      <c r="A2373" s="27" t="s">
        <v>2366</v>
      </c>
      <c r="B2373" s="163"/>
      <c r="C2373" s="163"/>
      <c r="D2373" s="27" t="s">
        <v>5</v>
      </c>
      <c r="E2373" s="163" t="s">
        <v>2367</v>
      </c>
      <c r="F2373" s="163"/>
      <c r="G2373" s="163"/>
      <c r="H2373" s="27"/>
      <c r="I2373" s="41" t="s">
        <v>2368</v>
      </c>
      <c r="J2373" s="27"/>
    </row>
    <row r="2374" spans="1:10" ht="20.100000000000001" customHeight="1" x14ac:dyDescent="0.2">
      <c r="A2374" s="163"/>
      <c r="B2374" s="163"/>
      <c r="C2374" s="163"/>
      <c r="D2374" s="27" t="s">
        <v>3153</v>
      </c>
      <c r="E2374" s="163" t="s">
        <v>3154</v>
      </c>
      <c r="F2374" s="163"/>
      <c r="G2374" s="163"/>
      <c r="H2374" s="163"/>
      <c r="I2374" s="98">
        <v>14</v>
      </c>
      <c r="J2374" s="27" t="s">
        <v>15</v>
      </c>
    </row>
    <row r="2375" spans="1:10" ht="26.1" customHeight="1" x14ac:dyDescent="0.2">
      <c r="A2375" s="32" t="s">
        <v>1529</v>
      </c>
      <c r="B2375" s="32" t="s">
        <v>1531</v>
      </c>
      <c r="C2375" s="32" t="s">
        <v>23</v>
      </c>
      <c r="D2375" s="32" t="s">
        <v>1532</v>
      </c>
      <c r="E2375" s="34" t="s">
        <v>20</v>
      </c>
      <c r="F2375" s="33">
        <v>37.93</v>
      </c>
      <c r="G2375" s="36">
        <v>715.84</v>
      </c>
      <c r="H2375" s="36">
        <v>922.14</v>
      </c>
      <c r="I2375" s="36">
        <v>34983.22</v>
      </c>
      <c r="J2375" s="97">
        <v>2.9022622682248643E-3</v>
      </c>
    </row>
    <row r="2376" spans="1:10" ht="20.100000000000001" customHeight="1" x14ac:dyDescent="0.2">
      <c r="A2376" s="27" t="s">
        <v>2366</v>
      </c>
      <c r="B2376" s="163"/>
      <c r="C2376" s="163"/>
      <c r="D2376" s="27" t="s">
        <v>5</v>
      </c>
      <c r="E2376" s="163" t="s">
        <v>2367</v>
      </c>
      <c r="F2376" s="163"/>
      <c r="G2376" s="163"/>
      <c r="H2376" s="27"/>
      <c r="I2376" s="41" t="s">
        <v>2368</v>
      </c>
      <c r="J2376" s="27"/>
    </row>
    <row r="2377" spans="1:10" ht="20.100000000000001" customHeight="1" x14ac:dyDescent="0.2">
      <c r="A2377" s="163"/>
      <c r="B2377" s="163"/>
      <c r="C2377" s="163"/>
      <c r="D2377" s="27" t="s">
        <v>3155</v>
      </c>
      <c r="E2377" s="163" t="s">
        <v>3156</v>
      </c>
      <c r="F2377" s="163"/>
      <c r="G2377" s="163"/>
      <c r="H2377" s="163"/>
      <c r="I2377" s="98">
        <v>10.29</v>
      </c>
      <c r="J2377" s="27" t="s">
        <v>15</v>
      </c>
    </row>
    <row r="2378" spans="1:10" ht="20.100000000000001" customHeight="1" x14ac:dyDescent="0.2">
      <c r="A2378" s="163"/>
      <c r="B2378" s="163"/>
      <c r="C2378" s="163"/>
      <c r="D2378" s="27" t="s">
        <v>3157</v>
      </c>
      <c r="E2378" s="163" t="s">
        <v>3158</v>
      </c>
      <c r="F2378" s="163"/>
      <c r="G2378" s="163"/>
      <c r="H2378" s="163"/>
      <c r="I2378" s="98">
        <v>16.757000000000001</v>
      </c>
      <c r="J2378" s="27" t="s">
        <v>15</v>
      </c>
    </row>
    <row r="2379" spans="1:10" ht="20.100000000000001" customHeight="1" x14ac:dyDescent="0.2">
      <c r="A2379" s="163"/>
      <c r="B2379" s="163"/>
      <c r="C2379" s="163"/>
      <c r="D2379" s="27" t="s">
        <v>3159</v>
      </c>
      <c r="E2379" s="163" t="s">
        <v>3160</v>
      </c>
      <c r="F2379" s="163"/>
      <c r="G2379" s="163"/>
      <c r="H2379" s="163"/>
      <c r="I2379" s="98">
        <v>10.89</v>
      </c>
      <c r="J2379" s="27" t="s">
        <v>15</v>
      </c>
    </row>
    <row r="2380" spans="1:10" ht="26.1" customHeight="1" x14ac:dyDescent="0.2">
      <c r="A2380" s="32" t="s">
        <v>1530</v>
      </c>
      <c r="B2380" s="32" t="s">
        <v>1534</v>
      </c>
      <c r="C2380" s="32" t="s">
        <v>23</v>
      </c>
      <c r="D2380" s="32" t="s">
        <v>1535</v>
      </c>
      <c r="E2380" s="34" t="s">
        <v>20</v>
      </c>
      <c r="F2380" s="33">
        <v>239.16</v>
      </c>
      <c r="G2380" s="36">
        <v>265.25</v>
      </c>
      <c r="H2380" s="36">
        <v>341.69</v>
      </c>
      <c r="I2380" s="36">
        <v>81718.58</v>
      </c>
      <c r="J2380" s="97">
        <v>6.7795003246389277E-3</v>
      </c>
    </row>
    <row r="2381" spans="1:10" ht="20.100000000000001" customHeight="1" x14ac:dyDescent="0.2">
      <c r="A2381" s="27" t="s">
        <v>2366</v>
      </c>
      <c r="B2381" s="163"/>
      <c r="C2381" s="163"/>
      <c r="D2381" s="27" t="s">
        <v>5</v>
      </c>
      <c r="E2381" s="163" t="s">
        <v>2367</v>
      </c>
      <c r="F2381" s="163"/>
      <c r="G2381" s="163"/>
      <c r="H2381" s="27"/>
      <c r="I2381" s="41" t="s">
        <v>2368</v>
      </c>
      <c r="J2381" s="27"/>
    </row>
    <row r="2382" spans="1:10" ht="20.100000000000001" customHeight="1" x14ac:dyDescent="0.2">
      <c r="A2382" s="163"/>
      <c r="B2382" s="163"/>
      <c r="C2382" s="163"/>
      <c r="D2382" s="27" t="s">
        <v>3161</v>
      </c>
      <c r="E2382" s="163" t="s">
        <v>3162</v>
      </c>
      <c r="F2382" s="163"/>
      <c r="G2382" s="163"/>
      <c r="H2382" s="163"/>
      <c r="I2382" s="98">
        <v>30.7</v>
      </c>
      <c r="J2382" s="27" t="s">
        <v>15</v>
      </c>
    </row>
    <row r="2383" spans="1:10" ht="20.100000000000001" customHeight="1" x14ac:dyDescent="0.2">
      <c r="A2383" s="163"/>
      <c r="B2383" s="163"/>
      <c r="C2383" s="163"/>
      <c r="D2383" s="27" t="s">
        <v>3161</v>
      </c>
      <c r="E2383" s="163" t="s">
        <v>3163</v>
      </c>
      <c r="F2383" s="163"/>
      <c r="G2383" s="163"/>
      <c r="H2383" s="163"/>
      <c r="I2383" s="98">
        <v>42.56</v>
      </c>
      <c r="J2383" s="27" t="s">
        <v>15</v>
      </c>
    </row>
    <row r="2384" spans="1:10" ht="20.100000000000001" customHeight="1" x14ac:dyDescent="0.2">
      <c r="A2384" s="163"/>
      <c r="B2384" s="163"/>
      <c r="C2384" s="163"/>
      <c r="D2384" s="27" t="s">
        <v>3164</v>
      </c>
      <c r="E2384" s="163" t="s">
        <v>3165</v>
      </c>
      <c r="F2384" s="163"/>
      <c r="G2384" s="163"/>
      <c r="H2384" s="163"/>
      <c r="I2384" s="98">
        <v>80.3</v>
      </c>
      <c r="J2384" s="27" t="s">
        <v>15</v>
      </c>
    </row>
    <row r="2385" spans="1:10" ht="20.100000000000001" customHeight="1" x14ac:dyDescent="0.2">
      <c r="A2385" s="163"/>
      <c r="B2385" s="163"/>
      <c r="C2385" s="163"/>
      <c r="D2385" s="27" t="s">
        <v>3164</v>
      </c>
      <c r="E2385" s="163" t="s">
        <v>3166</v>
      </c>
      <c r="F2385" s="163"/>
      <c r="G2385" s="163"/>
      <c r="H2385" s="163"/>
      <c r="I2385" s="98">
        <v>46</v>
      </c>
      <c r="J2385" s="27" t="s">
        <v>15</v>
      </c>
    </row>
    <row r="2386" spans="1:10" ht="20.100000000000001" customHeight="1" x14ac:dyDescent="0.2">
      <c r="A2386" s="163"/>
      <c r="B2386" s="163"/>
      <c r="C2386" s="163"/>
      <c r="D2386" s="27" t="s">
        <v>3164</v>
      </c>
      <c r="E2386" s="163" t="s">
        <v>3167</v>
      </c>
      <c r="F2386" s="163"/>
      <c r="G2386" s="163"/>
      <c r="H2386" s="163"/>
      <c r="I2386" s="98">
        <v>39.6</v>
      </c>
      <c r="J2386" s="27" t="s">
        <v>15</v>
      </c>
    </row>
    <row r="2387" spans="1:10" ht="26.1" customHeight="1" x14ac:dyDescent="0.2">
      <c r="A2387" s="32" t="s">
        <v>1533</v>
      </c>
      <c r="B2387" s="32" t="s">
        <v>3265</v>
      </c>
      <c r="C2387" s="32" t="s">
        <v>23</v>
      </c>
      <c r="D2387" s="32" t="s">
        <v>3266</v>
      </c>
      <c r="E2387" s="34" t="s">
        <v>25</v>
      </c>
      <c r="F2387" s="33">
        <v>1</v>
      </c>
      <c r="G2387" s="36">
        <v>186390.39999999999</v>
      </c>
      <c r="H2387" s="36">
        <v>240108.11</v>
      </c>
      <c r="I2387" s="36">
        <v>240108.11</v>
      </c>
      <c r="J2387" s="97">
        <v>1.9919741748980948E-2</v>
      </c>
    </row>
    <row r="2388" spans="1:10" ht="20.100000000000001" customHeight="1" x14ac:dyDescent="0.2">
      <c r="A2388" s="27" t="s">
        <v>2366</v>
      </c>
      <c r="B2388" s="163"/>
      <c r="C2388" s="163"/>
      <c r="D2388" s="27" t="s">
        <v>5</v>
      </c>
      <c r="E2388" s="163" t="s">
        <v>2367</v>
      </c>
      <c r="F2388" s="163"/>
      <c r="G2388" s="163"/>
      <c r="H2388" s="27"/>
      <c r="I2388" s="41" t="s">
        <v>2368</v>
      </c>
      <c r="J2388" s="27"/>
    </row>
    <row r="2389" spans="1:10" ht="20.100000000000001" customHeight="1" x14ac:dyDescent="0.2">
      <c r="A2389" s="163"/>
      <c r="B2389" s="163"/>
      <c r="C2389" s="163"/>
      <c r="D2389" s="27" t="s">
        <v>15</v>
      </c>
      <c r="E2389" s="163">
        <v>1</v>
      </c>
      <c r="F2389" s="163"/>
      <c r="G2389" s="163"/>
      <c r="H2389" s="163"/>
      <c r="I2389" s="98">
        <v>1</v>
      </c>
      <c r="J2389" s="27" t="s">
        <v>15</v>
      </c>
    </row>
    <row r="2390" spans="1:10" x14ac:dyDescent="0.2">
      <c r="A2390" s="25"/>
      <c r="B2390" s="25"/>
      <c r="C2390" s="25"/>
      <c r="D2390" s="25"/>
      <c r="E2390" s="25"/>
      <c r="F2390" s="25"/>
      <c r="G2390" s="25"/>
      <c r="H2390" s="25"/>
      <c r="I2390" s="25"/>
      <c r="J2390" s="25"/>
    </row>
    <row r="2391" spans="1:10" x14ac:dyDescent="0.2">
      <c r="A2391" s="147"/>
      <c r="B2391" s="147"/>
      <c r="C2391" s="147"/>
      <c r="D2391" s="27"/>
      <c r="E2391" s="26"/>
      <c r="F2391" s="129"/>
      <c r="G2391" s="147"/>
      <c r="H2391" s="148"/>
      <c r="I2391" s="147"/>
      <c r="J2391" s="147"/>
    </row>
    <row r="2392" spans="1:10" x14ac:dyDescent="0.2">
      <c r="A2392" s="147"/>
      <c r="B2392" s="147"/>
      <c r="C2392" s="147"/>
      <c r="D2392" s="27"/>
      <c r="E2392" s="26"/>
      <c r="F2392" s="129"/>
      <c r="G2392" s="147"/>
      <c r="H2392" s="148"/>
      <c r="I2392" s="147"/>
      <c r="J2392" s="147"/>
    </row>
    <row r="2393" spans="1:10" x14ac:dyDescent="0.2">
      <c r="A2393" s="147"/>
      <c r="B2393" s="147"/>
      <c r="C2393" s="147"/>
      <c r="D2393" s="27"/>
      <c r="E2393" s="26"/>
      <c r="F2393" s="129"/>
      <c r="G2393" s="147"/>
      <c r="H2393" s="148"/>
      <c r="I2393" s="147"/>
      <c r="J2393" s="147"/>
    </row>
    <row r="2394" spans="1:10" ht="15" x14ac:dyDescent="0.25">
      <c r="A2394" s="124"/>
    </row>
    <row r="2395" spans="1:10" ht="15" x14ac:dyDescent="0.25">
      <c r="A2395" s="124"/>
    </row>
    <row r="2396" spans="1:10" ht="15" x14ac:dyDescent="0.25">
      <c r="A2396" s="124"/>
    </row>
    <row r="2397" spans="1:10" ht="15" x14ac:dyDescent="0.25">
      <c r="A2397" s="124"/>
    </row>
    <row r="2398" spans="1:10" ht="15" x14ac:dyDescent="0.25">
      <c r="A2398" s="124"/>
    </row>
    <row r="2399" spans="1:10" ht="15" x14ac:dyDescent="0.25">
      <c r="A2399" s="124"/>
    </row>
    <row r="2400" spans="1:10" ht="15" x14ac:dyDescent="0.25">
      <c r="A2400" s="124"/>
    </row>
    <row r="2401" spans="1:1" ht="15" x14ac:dyDescent="0.25">
      <c r="A2401" s="124"/>
    </row>
    <row r="2402" spans="1:1" ht="15" x14ac:dyDescent="0.25">
      <c r="A2402" s="124"/>
    </row>
    <row r="2403" spans="1:1" ht="15" x14ac:dyDescent="0.25">
      <c r="A2403" s="124"/>
    </row>
    <row r="2404" spans="1:1" ht="15" x14ac:dyDescent="0.25">
      <c r="A2404" s="124"/>
    </row>
    <row r="2405" spans="1:1" ht="15" x14ac:dyDescent="0.25">
      <c r="A2405" s="124"/>
    </row>
    <row r="2406" spans="1:1" ht="15" x14ac:dyDescent="0.25">
      <c r="A2406" s="124"/>
    </row>
    <row r="2407" spans="1:1" ht="15" x14ac:dyDescent="0.25">
      <c r="A2407" s="124"/>
    </row>
    <row r="2408" spans="1:1" ht="15" x14ac:dyDescent="0.25">
      <c r="A2408" s="124"/>
    </row>
    <row r="2409" spans="1:1" ht="15" x14ac:dyDescent="0.25">
      <c r="A2409" s="124"/>
    </row>
    <row r="2410" spans="1:1" ht="15" x14ac:dyDescent="0.25">
      <c r="A2410" s="124"/>
    </row>
    <row r="2411" spans="1:1" ht="15" x14ac:dyDescent="0.25">
      <c r="A2411" s="124"/>
    </row>
    <row r="2412" spans="1:1" ht="15" x14ac:dyDescent="0.25">
      <c r="A2412" s="124"/>
    </row>
    <row r="2413" spans="1:1" ht="15" x14ac:dyDescent="0.25">
      <c r="A2413" s="124"/>
    </row>
    <row r="2414" spans="1:1" ht="15" x14ac:dyDescent="0.25">
      <c r="A2414" s="124"/>
    </row>
    <row r="2415" spans="1:1" ht="15" x14ac:dyDescent="0.25">
      <c r="A2415" s="124"/>
    </row>
    <row r="2416" spans="1:1" ht="15" x14ac:dyDescent="0.25">
      <c r="A2416" s="124"/>
    </row>
    <row r="2417" spans="1:1" ht="15" x14ac:dyDescent="0.25">
      <c r="A2417" s="124"/>
    </row>
    <row r="2418" spans="1:1" ht="15" x14ac:dyDescent="0.25">
      <c r="A2418" s="124"/>
    </row>
    <row r="2419" spans="1:1" ht="15" x14ac:dyDescent="0.25">
      <c r="A2419" s="124"/>
    </row>
    <row r="2420" spans="1:1" ht="15" x14ac:dyDescent="0.25">
      <c r="A2420" s="124"/>
    </row>
    <row r="2421" spans="1:1" ht="15" x14ac:dyDescent="0.25">
      <c r="A2421" s="124"/>
    </row>
    <row r="2422" spans="1:1" ht="15" x14ac:dyDescent="0.25">
      <c r="A2422" s="124"/>
    </row>
    <row r="2423" spans="1:1" ht="15" x14ac:dyDescent="0.25">
      <c r="A2423" s="124"/>
    </row>
    <row r="2424" spans="1:1" ht="15" x14ac:dyDescent="0.25">
      <c r="A2424" s="124"/>
    </row>
    <row r="2425" spans="1:1" ht="15" x14ac:dyDescent="0.25">
      <c r="A2425" s="124"/>
    </row>
    <row r="2426" spans="1:1" ht="15" x14ac:dyDescent="0.25">
      <c r="A2426" s="124"/>
    </row>
    <row r="2427" spans="1:1" ht="15" x14ac:dyDescent="0.25">
      <c r="A2427" s="124"/>
    </row>
    <row r="2428" spans="1:1" ht="15" x14ac:dyDescent="0.25">
      <c r="A2428" s="124"/>
    </row>
    <row r="2429" spans="1:1" ht="15" x14ac:dyDescent="0.25">
      <c r="A2429" s="124"/>
    </row>
    <row r="2430" spans="1:1" ht="15" x14ac:dyDescent="0.25">
      <c r="A2430" s="124"/>
    </row>
    <row r="2431" spans="1:1" ht="15" x14ac:dyDescent="0.25">
      <c r="A2431" s="124"/>
    </row>
  </sheetData>
  <mergeCells count="3539">
    <mergeCell ref="A2393:C2393"/>
    <mergeCell ref="F2393:G2393"/>
    <mergeCell ref="H2393:J2393"/>
    <mergeCell ref="A2383:C2383"/>
    <mergeCell ref="E2383:H2383"/>
    <mergeCell ref="A2384:C2384"/>
    <mergeCell ref="E2384:H2384"/>
    <mergeCell ref="A2385:C2385"/>
    <mergeCell ref="E2385:H2385"/>
    <mergeCell ref="A2386:C2386"/>
    <mergeCell ref="E2386:H2386"/>
    <mergeCell ref="B2388:C2388"/>
    <mergeCell ref="E2388:G2388"/>
    <mergeCell ref="A2389:C2389"/>
    <mergeCell ref="E2389:H2389"/>
    <mergeCell ref="A2391:C2391"/>
    <mergeCell ref="F2391:G2391"/>
    <mergeCell ref="H2391:J2391"/>
    <mergeCell ref="A2392:C2392"/>
    <mergeCell ref="F2392:G2392"/>
    <mergeCell ref="H2392:J2392"/>
    <mergeCell ref="A2371:C2371"/>
    <mergeCell ref="E2371:H2371"/>
    <mergeCell ref="B2373:C2373"/>
    <mergeCell ref="E2373:G2373"/>
    <mergeCell ref="A2374:C2374"/>
    <mergeCell ref="E2374:H2374"/>
    <mergeCell ref="B2376:C2376"/>
    <mergeCell ref="E2376:G2376"/>
    <mergeCell ref="A2377:C2377"/>
    <mergeCell ref="E2377:H2377"/>
    <mergeCell ref="A2378:C2378"/>
    <mergeCell ref="E2378:H2378"/>
    <mergeCell ref="A2379:C2379"/>
    <mergeCell ref="E2379:H2379"/>
    <mergeCell ref="B2381:C2381"/>
    <mergeCell ref="E2381:G2381"/>
    <mergeCell ref="A2382:C2382"/>
    <mergeCell ref="E2382:H2382"/>
    <mergeCell ref="A2359:C2359"/>
    <mergeCell ref="E2359:H2359"/>
    <mergeCell ref="B2361:C2361"/>
    <mergeCell ref="E2361:G2361"/>
    <mergeCell ref="A2362:C2362"/>
    <mergeCell ref="E2362:H2362"/>
    <mergeCell ref="A2363:C2363"/>
    <mergeCell ref="E2363:H2363"/>
    <mergeCell ref="A2364:C2364"/>
    <mergeCell ref="E2364:H2364"/>
    <mergeCell ref="B2366:C2366"/>
    <mergeCell ref="E2366:G2366"/>
    <mergeCell ref="A2367:C2367"/>
    <mergeCell ref="E2367:H2367"/>
    <mergeCell ref="B2369:C2369"/>
    <mergeCell ref="E2369:G2369"/>
    <mergeCell ref="A2370:C2370"/>
    <mergeCell ref="E2370:H2370"/>
    <mergeCell ref="A2346:C2346"/>
    <mergeCell ref="E2346:H2346"/>
    <mergeCell ref="A2347:C2347"/>
    <mergeCell ref="E2347:H2347"/>
    <mergeCell ref="B2349:C2349"/>
    <mergeCell ref="E2349:G2349"/>
    <mergeCell ref="A2350:C2350"/>
    <mergeCell ref="E2350:H2350"/>
    <mergeCell ref="B2353:C2353"/>
    <mergeCell ref="E2353:G2353"/>
    <mergeCell ref="A2354:C2354"/>
    <mergeCell ref="E2354:H2354"/>
    <mergeCell ref="A2355:C2355"/>
    <mergeCell ref="E2355:H2355"/>
    <mergeCell ref="A2356:C2356"/>
    <mergeCell ref="E2356:H2356"/>
    <mergeCell ref="B2358:C2358"/>
    <mergeCell ref="E2358:G2358"/>
    <mergeCell ref="A2335:C2335"/>
    <mergeCell ref="E2335:H2335"/>
    <mergeCell ref="A2336:C2336"/>
    <mergeCell ref="E2336:H2336"/>
    <mergeCell ref="A2337:C2337"/>
    <mergeCell ref="E2337:H2337"/>
    <mergeCell ref="A2338:C2338"/>
    <mergeCell ref="E2338:H2338"/>
    <mergeCell ref="B2341:C2341"/>
    <mergeCell ref="E2341:G2341"/>
    <mergeCell ref="A2342:C2342"/>
    <mergeCell ref="E2342:H2342"/>
    <mergeCell ref="A2343:C2343"/>
    <mergeCell ref="E2343:H2343"/>
    <mergeCell ref="A2344:C2344"/>
    <mergeCell ref="E2344:H2344"/>
    <mergeCell ref="A2345:C2345"/>
    <mergeCell ref="E2345:H2345"/>
    <mergeCell ref="A2319:C2319"/>
    <mergeCell ref="E2319:H2319"/>
    <mergeCell ref="A2320:C2320"/>
    <mergeCell ref="E2320:H2320"/>
    <mergeCell ref="B2323:C2323"/>
    <mergeCell ref="E2323:G2323"/>
    <mergeCell ref="A2324:C2324"/>
    <mergeCell ref="E2324:H2324"/>
    <mergeCell ref="B2326:C2326"/>
    <mergeCell ref="E2326:G2326"/>
    <mergeCell ref="A2327:C2327"/>
    <mergeCell ref="E2327:H2327"/>
    <mergeCell ref="B2329:C2329"/>
    <mergeCell ref="E2329:G2329"/>
    <mergeCell ref="A2330:C2330"/>
    <mergeCell ref="E2330:H2330"/>
    <mergeCell ref="B2334:C2334"/>
    <mergeCell ref="E2334:G2334"/>
    <mergeCell ref="B2308:C2308"/>
    <mergeCell ref="E2308:G2308"/>
    <mergeCell ref="A2309:C2309"/>
    <mergeCell ref="E2309:H2309"/>
    <mergeCell ref="A2310:C2310"/>
    <mergeCell ref="E2310:H2310"/>
    <mergeCell ref="B2312:C2312"/>
    <mergeCell ref="E2312:G2312"/>
    <mergeCell ref="A2313:C2313"/>
    <mergeCell ref="E2313:H2313"/>
    <mergeCell ref="B2315:C2315"/>
    <mergeCell ref="E2315:G2315"/>
    <mergeCell ref="A2316:C2316"/>
    <mergeCell ref="E2316:H2316"/>
    <mergeCell ref="A2317:C2317"/>
    <mergeCell ref="E2317:H2317"/>
    <mergeCell ref="A2318:C2318"/>
    <mergeCell ref="E2318:H2318"/>
    <mergeCell ref="A2298:C2298"/>
    <mergeCell ref="E2298:H2298"/>
    <mergeCell ref="A2299:C2299"/>
    <mergeCell ref="E2299:H2299"/>
    <mergeCell ref="A2300:C2300"/>
    <mergeCell ref="E2300:H2300"/>
    <mergeCell ref="A2301:C2301"/>
    <mergeCell ref="E2301:H2301"/>
    <mergeCell ref="A2302:C2302"/>
    <mergeCell ref="E2302:H2302"/>
    <mergeCell ref="A2303:C2303"/>
    <mergeCell ref="E2303:H2303"/>
    <mergeCell ref="A2304:C2304"/>
    <mergeCell ref="E2304:H2304"/>
    <mergeCell ref="A2305:C2305"/>
    <mergeCell ref="E2305:H2305"/>
    <mergeCell ref="A2306:C2306"/>
    <mergeCell ref="E2306:H2306"/>
    <mergeCell ref="A2289:C2289"/>
    <mergeCell ref="E2289:H2289"/>
    <mergeCell ref="A2290:C2290"/>
    <mergeCell ref="E2290:H2290"/>
    <mergeCell ref="A2291:C2291"/>
    <mergeCell ref="E2291:H2291"/>
    <mergeCell ref="A2292:C2292"/>
    <mergeCell ref="E2292:H2292"/>
    <mergeCell ref="A2293:C2293"/>
    <mergeCell ref="E2293:H2293"/>
    <mergeCell ref="A2294:C2294"/>
    <mergeCell ref="E2294:H2294"/>
    <mergeCell ref="A2295:C2295"/>
    <mergeCell ref="E2295:H2295"/>
    <mergeCell ref="A2296:C2296"/>
    <mergeCell ref="E2296:H2296"/>
    <mergeCell ref="A2297:C2297"/>
    <mergeCell ref="E2297:H2297"/>
    <mergeCell ref="A2280:C2280"/>
    <mergeCell ref="E2280:H2280"/>
    <mergeCell ref="A2281:C2281"/>
    <mergeCell ref="E2281:H2281"/>
    <mergeCell ref="A2282:C2282"/>
    <mergeCell ref="E2282:H2282"/>
    <mergeCell ref="A2283:C2283"/>
    <mergeCell ref="E2283:H2283"/>
    <mergeCell ref="A2284:C2284"/>
    <mergeCell ref="E2284:H2284"/>
    <mergeCell ref="A2285:C2285"/>
    <mergeCell ref="E2285:H2285"/>
    <mergeCell ref="A2286:C2286"/>
    <mergeCell ref="E2286:H2286"/>
    <mergeCell ref="A2287:C2287"/>
    <mergeCell ref="E2287:H2287"/>
    <mergeCell ref="A2288:C2288"/>
    <mergeCell ref="E2288:H2288"/>
    <mergeCell ref="A2271:C2271"/>
    <mergeCell ref="E2271:H2271"/>
    <mergeCell ref="A2272:C2272"/>
    <mergeCell ref="E2272:H2272"/>
    <mergeCell ref="A2273:C2273"/>
    <mergeCell ref="E2273:H2273"/>
    <mergeCell ref="A2274:C2274"/>
    <mergeCell ref="E2274:H2274"/>
    <mergeCell ref="A2275:C2275"/>
    <mergeCell ref="E2275:H2275"/>
    <mergeCell ref="A2276:C2276"/>
    <mergeCell ref="E2276:H2276"/>
    <mergeCell ref="A2277:C2277"/>
    <mergeCell ref="E2277:H2277"/>
    <mergeCell ref="A2278:C2278"/>
    <mergeCell ref="E2278:H2278"/>
    <mergeCell ref="A2279:C2279"/>
    <mergeCell ref="E2279:H2279"/>
    <mergeCell ref="A2261:C2261"/>
    <mergeCell ref="E2261:H2261"/>
    <mergeCell ref="A2262:C2262"/>
    <mergeCell ref="E2262:H2262"/>
    <mergeCell ref="B2264:C2264"/>
    <mergeCell ref="E2264:G2264"/>
    <mergeCell ref="A2265:C2265"/>
    <mergeCell ref="E2265:H2265"/>
    <mergeCell ref="A2266:C2266"/>
    <mergeCell ref="E2266:H2266"/>
    <mergeCell ref="A2267:C2267"/>
    <mergeCell ref="E2267:H2267"/>
    <mergeCell ref="A2268:C2268"/>
    <mergeCell ref="E2268:H2268"/>
    <mergeCell ref="A2269:C2269"/>
    <mergeCell ref="E2269:H2269"/>
    <mergeCell ref="A2270:C2270"/>
    <mergeCell ref="E2270:H2270"/>
    <mergeCell ref="A2252:C2252"/>
    <mergeCell ref="E2252:H2252"/>
    <mergeCell ref="A2253:C2253"/>
    <mergeCell ref="E2253:H2253"/>
    <mergeCell ref="A2254:C2254"/>
    <mergeCell ref="E2254:H2254"/>
    <mergeCell ref="A2255:C2255"/>
    <mergeCell ref="E2255:H2255"/>
    <mergeCell ref="A2256:C2256"/>
    <mergeCell ref="E2256:H2256"/>
    <mergeCell ref="A2257:C2257"/>
    <mergeCell ref="E2257:H2257"/>
    <mergeCell ref="A2258:C2258"/>
    <mergeCell ref="E2258:H2258"/>
    <mergeCell ref="A2259:C2259"/>
    <mergeCell ref="E2259:H2259"/>
    <mergeCell ref="A2260:C2260"/>
    <mergeCell ref="E2260:H2260"/>
    <mergeCell ref="A2243:C2243"/>
    <mergeCell ref="E2243:H2243"/>
    <mergeCell ref="A2244:C2244"/>
    <mergeCell ref="E2244:H2244"/>
    <mergeCell ref="A2245:C2245"/>
    <mergeCell ref="E2245:H2245"/>
    <mergeCell ref="A2246:C2246"/>
    <mergeCell ref="E2246:H2246"/>
    <mergeCell ref="A2247:C2247"/>
    <mergeCell ref="E2247:H2247"/>
    <mergeCell ref="A2248:C2248"/>
    <mergeCell ref="E2248:H2248"/>
    <mergeCell ref="A2249:C2249"/>
    <mergeCell ref="E2249:H2249"/>
    <mergeCell ref="A2250:C2250"/>
    <mergeCell ref="E2250:H2250"/>
    <mergeCell ref="A2251:C2251"/>
    <mergeCell ref="E2251:H2251"/>
    <mergeCell ref="A2234:C2234"/>
    <mergeCell ref="E2234:H2234"/>
    <mergeCell ref="A2235:C2235"/>
    <mergeCell ref="E2235:H2235"/>
    <mergeCell ref="A2236:C2236"/>
    <mergeCell ref="E2236:H2236"/>
    <mergeCell ref="A2237:C2237"/>
    <mergeCell ref="E2237:H2237"/>
    <mergeCell ref="A2238:C2238"/>
    <mergeCell ref="E2238:H2238"/>
    <mergeCell ref="A2239:C2239"/>
    <mergeCell ref="E2239:H2239"/>
    <mergeCell ref="A2240:C2240"/>
    <mergeCell ref="E2240:H2240"/>
    <mergeCell ref="A2241:C2241"/>
    <mergeCell ref="E2241:H2241"/>
    <mergeCell ref="A2242:C2242"/>
    <mergeCell ref="E2242:H2242"/>
    <mergeCell ref="A2225:C2225"/>
    <mergeCell ref="E2225:H2225"/>
    <mergeCell ref="A2226:C2226"/>
    <mergeCell ref="E2226:H2226"/>
    <mergeCell ref="A2227:C2227"/>
    <mergeCell ref="E2227:H2227"/>
    <mergeCell ref="A2228:C2228"/>
    <mergeCell ref="E2228:H2228"/>
    <mergeCell ref="A2229:C2229"/>
    <mergeCell ref="E2229:H2229"/>
    <mergeCell ref="A2230:C2230"/>
    <mergeCell ref="E2230:H2230"/>
    <mergeCell ref="A2231:C2231"/>
    <mergeCell ref="E2231:H2231"/>
    <mergeCell ref="A2232:C2232"/>
    <mergeCell ref="E2232:H2232"/>
    <mergeCell ref="A2233:C2233"/>
    <mergeCell ref="E2233:H2233"/>
    <mergeCell ref="A2216:C2216"/>
    <mergeCell ref="E2216:H2216"/>
    <mergeCell ref="A2217:C2217"/>
    <mergeCell ref="E2217:H2217"/>
    <mergeCell ref="A2218:C2218"/>
    <mergeCell ref="E2218:H2218"/>
    <mergeCell ref="A2219:C2219"/>
    <mergeCell ref="E2219:H2219"/>
    <mergeCell ref="A2220:C2220"/>
    <mergeCell ref="E2220:H2220"/>
    <mergeCell ref="A2221:C2221"/>
    <mergeCell ref="E2221:H2221"/>
    <mergeCell ref="A2222:C2222"/>
    <mergeCell ref="E2222:H2222"/>
    <mergeCell ref="A2223:C2223"/>
    <mergeCell ref="E2223:H2223"/>
    <mergeCell ref="A2224:C2224"/>
    <mergeCell ref="E2224:H2224"/>
    <mergeCell ref="A2207:C2207"/>
    <mergeCell ref="E2207:H2207"/>
    <mergeCell ref="A2208:C2208"/>
    <mergeCell ref="E2208:H2208"/>
    <mergeCell ref="A2209:C2209"/>
    <mergeCell ref="E2209:H2209"/>
    <mergeCell ref="A2210:C2210"/>
    <mergeCell ref="E2210:H2210"/>
    <mergeCell ref="A2211:C2211"/>
    <mergeCell ref="E2211:H2211"/>
    <mergeCell ref="A2212:C2212"/>
    <mergeCell ref="E2212:H2212"/>
    <mergeCell ref="A2213:C2213"/>
    <mergeCell ref="E2213:H2213"/>
    <mergeCell ref="A2214:C2214"/>
    <mergeCell ref="E2214:H2214"/>
    <mergeCell ref="A2215:C2215"/>
    <mergeCell ref="E2215:H2215"/>
    <mergeCell ref="B2194:C2194"/>
    <mergeCell ref="E2194:G2194"/>
    <mergeCell ref="A2195:C2195"/>
    <mergeCell ref="E2195:H2195"/>
    <mergeCell ref="B2197:C2197"/>
    <mergeCell ref="E2197:G2197"/>
    <mergeCell ref="A2198:C2198"/>
    <mergeCell ref="E2198:H2198"/>
    <mergeCell ref="B2201:C2201"/>
    <mergeCell ref="E2201:G2201"/>
    <mergeCell ref="A2202:C2202"/>
    <mergeCell ref="E2202:H2202"/>
    <mergeCell ref="A2203:C2203"/>
    <mergeCell ref="E2203:H2203"/>
    <mergeCell ref="B2205:C2205"/>
    <mergeCell ref="E2205:G2205"/>
    <mergeCell ref="A2206:C2206"/>
    <mergeCell ref="E2206:H2206"/>
    <mergeCell ref="A2180:C2180"/>
    <mergeCell ref="E2180:H2180"/>
    <mergeCell ref="B2182:C2182"/>
    <mergeCell ref="E2182:G2182"/>
    <mergeCell ref="A2183:C2183"/>
    <mergeCell ref="E2183:H2183"/>
    <mergeCell ref="B2185:C2185"/>
    <mergeCell ref="E2185:G2185"/>
    <mergeCell ref="A2186:C2186"/>
    <mergeCell ref="E2186:H2186"/>
    <mergeCell ref="B2188:C2188"/>
    <mergeCell ref="E2188:G2188"/>
    <mergeCell ref="A2189:C2189"/>
    <mergeCell ref="E2189:H2189"/>
    <mergeCell ref="B2191:C2191"/>
    <mergeCell ref="E2191:G2191"/>
    <mergeCell ref="A2192:C2192"/>
    <mergeCell ref="E2192:H2192"/>
    <mergeCell ref="B2167:C2167"/>
    <mergeCell ref="E2167:G2167"/>
    <mergeCell ref="A2168:C2168"/>
    <mergeCell ref="E2168:H2168"/>
    <mergeCell ref="B2170:C2170"/>
    <mergeCell ref="E2170:G2170"/>
    <mergeCell ref="A2171:C2171"/>
    <mergeCell ref="E2171:H2171"/>
    <mergeCell ref="B2173:C2173"/>
    <mergeCell ref="E2173:G2173"/>
    <mergeCell ref="A2174:C2174"/>
    <mergeCell ref="E2174:H2174"/>
    <mergeCell ref="B2176:C2176"/>
    <mergeCell ref="E2176:G2176"/>
    <mergeCell ref="A2177:C2177"/>
    <mergeCell ref="E2177:H2177"/>
    <mergeCell ref="B2179:C2179"/>
    <mergeCell ref="E2179:G2179"/>
    <mergeCell ref="A2153:C2153"/>
    <mergeCell ref="E2153:H2153"/>
    <mergeCell ref="B2155:C2155"/>
    <mergeCell ref="E2155:G2155"/>
    <mergeCell ref="A2156:C2156"/>
    <mergeCell ref="E2156:H2156"/>
    <mergeCell ref="B2158:C2158"/>
    <mergeCell ref="E2158:G2158"/>
    <mergeCell ref="A2159:C2159"/>
    <mergeCell ref="E2159:H2159"/>
    <mergeCell ref="B2161:C2161"/>
    <mergeCell ref="E2161:G2161"/>
    <mergeCell ref="A2162:C2162"/>
    <mergeCell ref="E2162:H2162"/>
    <mergeCell ref="B2164:C2164"/>
    <mergeCell ref="E2164:G2164"/>
    <mergeCell ref="A2165:C2165"/>
    <mergeCell ref="E2165:H2165"/>
    <mergeCell ref="A2140:C2140"/>
    <mergeCell ref="E2140:H2140"/>
    <mergeCell ref="B2142:C2142"/>
    <mergeCell ref="E2142:G2142"/>
    <mergeCell ref="A2143:C2143"/>
    <mergeCell ref="E2143:H2143"/>
    <mergeCell ref="B2145:C2145"/>
    <mergeCell ref="E2145:G2145"/>
    <mergeCell ref="A2146:C2146"/>
    <mergeCell ref="E2146:H2146"/>
    <mergeCell ref="A2147:C2147"/>
    <mergeCell ref="E2147:H2147"/>
    <mergeCell ref="B2149:C2149"/>
    <mergeCell ref="E2149:G2149"/>
    <mergeCell ref="A2150:C2150"/>
    <mergeCell ref="E2150:H2150"/>
    <mergeCell ref="B2152:C2152"/>
    <mergeCell ref="E2152:G2152"/>
    <mergeCell ref="B2127:C2127"/>
    <mergeCell ref="E2127:G2127"/>
    <mergeCell ref="A2128:C2128"/>
    <mergeCell ref="E2128:H2128"/>
    <mergeCell ref="B2130:C2130"/>
    <mergeCell ref="E2130:G2130"/>
    <mergeCell ref="A2131:C2131"/>
    <mergeCell ref="E2131:H2131"/>
    <mergeCell ref="B2133:C2133"/>
    <mergeCell ref="E2133:G2133"/>
    <mergeCell ref="A2134:C2134"/>
    <mergeCell ref="E2134:H2134"/>
    <mergeCell ref="B2136:C2136"/>
    <mergeCell ref="E2136:G2136"/>
    <mergeCell ref="A2137:C2137"/>
    <mergeCell ref="E2137:H2137"/>
    <mergeCell ref="B2139:C2139"/>
    <mergeCell ref="E2139:G2139"/>
    <mergeCell ref="A2113:C2113"/>
    <mergeCell ref="E2113:H2113"/>
    <mergeCell ref="B2115:C2115"/>
    <mergeCell ref="E2115:G2115"/>
    <mergeCell ref="A2116:C2116"/>
    <mergeCell ref="E2116:H2116"/>
    <mergeCell ref="B2118:C2118"/>
    <mergeCell ref="E2118:G2118"/>
    <mergeCell ref="A2119:C2119"/>
    <mergeCell ref="E2119:H2119"/>
    <mergeCell ref="B2121:C2121"/>
    <mergeCell ref="E2121:G2121"/>
    <mergeCell ref="A2122:C2122"/>
    <mergeCell ref="E2122:H2122"/>
    <mergeCell ref="B2124:C2124"/>
    <mergeCell ref="E2124:G2124"/>
    <mergeCell ref="A2125:C2125"/>
    <mergeCell ref="E2125:H2125"/>
    <mergeCell ref="A2101:C2101"/>
    <mergeCell ref="E2101:H2101"/>
    <mergeCell ref="A2102:C2102"/>
    <mergeCell ref="E2102:H2102"/>
    <mergeCell ref="A2103:C2103"/>
    <mergeCell ref="E2103:H2103"/>
    <mergeCell ref="B2105:C2105"/>
    <mergeCell ref="E2105:G2105"/>
    <mergeCell ref="A2106:C2106"/>
    <mergeCell ref="E2106:H2106"/>
    <mergeCell ref="B2108:C2108"/>
    <mergeCell ref="E2108:G2108"/>
    <mergeCell ref="A2109:C2109"/>
    <mergeCell ref="E2109:H2109"/>
    <mergeCell ref="B2111:C2111"/>
    <mergeCell ref="E2111:G2111"/>
    <mergeCell ref="A2112:C2112"/>
    <mergeCell ref="E2112:H2112"/>
    <mergeCell ref="A2090:C2090"/>
    <mergeCell ref="E2090:H2090"/>
    <mergeCell ref="A2091:C2091"/>
    <mergeCell ref="E2091:H2091"/>
    <mergeCell ref="A2092:C2092"/>
    <mergeCell ref="E2092:H2092"/>
    <mergeCell ref="A2093:C2093"/>
    <mergeCell ref="E2093:H2093"/>
    <mergeCell ref="B2095:C2095"/>
    <mergeCell ref="E2095:G2095"/>
    <mergeCell ref="A2096:C2096"/>
    <mergeCell ref="E2096:H2096"/>
    <mergeCell ref="B2098:C2098"/>
    <mergeCell ref="E2098:G2098"/>
    <mergeCell ref="A2099:C2099"/>
    <mergeCell ref="E2099:H2099"/>
    <mergeCell ref="A2100:C2100"/>
    <mergeCell ref="E2100:H2100"/>
    <mergeCell ref="A2080:C2080"/>
    <mergeCell ref="E2080:H2080"/>
    <mergeCell ref="A2081:C2081"/>
    <mergeCell ref="E2081:H2081"/>
    <mergeCell ref="A2082:C2082"/>
    <mergeCell ref="E2082:H2082"/>
    <mergeCell ref="A2083:C2083"/>
    <mergeCell ref="E2083:H2083"/>
    <mergeCell ref="A2084:C2084"/>
    <mergeCell ref="E2084:H2084"/>
    <mergeCell ref="A2085:C2085"/>
    <mergeCell ref="E2085:H2085"/>
    <mergeCell ref="A2086:C2086"/>
    <mergeCell ref="E2086:H2086"/>
    <mergeCell ref="B2088:C2088"/>
    <mergeCell ref="E2088:G2088"/>
    <mergeCell ref="A2089:C2089"/>
    <mergeCell ref="E2089:H2089"/>
    <mergeCell ref="A2071:C2071"/>
    <mergeCell ref="E2071:H2071"/>
    <mergeCell ref="A2072:C2072"/>
    <mergeCell ref="E2072:H2072"/>
    <mergeCell ref="A2073:C2073"/>
    <mergeCell ref="E2073:H2073"/>
    <mergeCell ref="A2074:C2074"/>
    <mergeCell ref="E2074:H2074"/>
    <mergeCell ref="A2075:C2075"/>
    <mergeCell ref="E2075:H2075"/>
    <mergeCell ref="A2076:C2076"/>
    <mergeCell ref="E2076:H2076"/>
    <mergeCell ref="A2077:C2077"/>
    <mergeCell ref="E2077:H2077"/>
    <mergeCell ref="A2078:C2078"/>
    <mergeCell ref="E2078:H2078"/>
    <mergeCell ref="A2079:C2079"/>
    <mergeCell ref="E2079:H2079"/>
    <mergeCell ref="A2062:C2062"/>
    <mergeCell ref="E2062:H2062"/>
    <mergeCell ref="A2063:C2063"/>
    <mergeCell ref="E2063:H2063"/>
    <mergeCell ref="A2064:C2064"/>
    <mergeCell ref="E2064:H2064"/>
    <mergeCell ref="A2065:C2065"/>
    <mergeCell ref="E2065:H2065"/>
    <mergeCell ref="A2066:C2066"/>
    <mergeCell ref="E2066:H2066"/>
    <mergeCell ref="A2067:C2067"/>
    <mergeCell ref="E2067:H2067"/>
    <mergeCell ref="A2068:C2068"/>
    <mergeCell ref="E2068:H2068"/>
    <mergeCell ref="A2069:C2069"/>
    <mergeCell ref="E2069:H2069"/>
    <mergeCell ref="A2070:C2070"/>
    <mergeCell ref="E2070:H2070"/>
    <mergeCell ref="A2053:C2053"/>
    <mergeCell ref="E2053:H2053"/>
    <mergeCell ref="A2054:C2054"/>
    <mergeCell ref="E2054:H2054"/>
    <mergeCell ref="A2055:C2055"/>
    <mergeCell ref="E2055:H2055"/>
    <mergeCell ref="A2056:C2056"/>
    <mergeCell ref="E2056:H2056"/>
    <mergeCell ref="A2057:C2057"/>
    <mergeCell ref="E2057:H2057"/>
    <mergeCell ref="A2058:C2058"/>
    <mergeCell ref="E2058:H2058"/>
    <mergeCell ref="A2059:C2059"/>
    <mergeCell ref="E2059:H2059"/>
    <mergeCell ref="A2060:C2060"/>
    <mergeCell ref="E2060:H2060"/>
    <mergeCell ref="A2061:C2061"/>
    <mergeCell ref="E2061:H2061"/>
    <mergeCell ref="A2044:C2044"/>
    <mergeCell ref="E2044:H2044"/>
    <mergeCell ref="A2045:C2045"/>
    <mergeCell ref="E2045:H2045"/>
    <mergeCell ref="A2046:C2046"/>
    <mergeCell ref="E2046:H2046"/>
    <mergeCell ref="A2047:C2047"/>
    <mergeCell ref="E2047:H2047"/>
    <mergeCell ref="A2048:C2048"/>
    <mergeCell ref="E2048:H2048"/>
    <mergeCell ref="A2049:C2049"/>
    <mergeCell ref="E2049:H2049"/>
    <mergeCell ref="A2050:C2050"/>
    <mergeCell ref="E2050:H2050"/>
    <mergeCell ref="A2051:C2051"/>
    <mergeCell ref="E2051:H2051"/>
    <mergeCell ref="A2052:C2052"/>
    <mergeCell ref="E2052:H2052"/>
    <mergeCell ref="B2034:C2034"/>
    <mergeCell ref="E2034:G2034"/>
    <mergeCell ref="A2035:C2035"/>
    <mergeCell ref="E2035:H2035"/>
    <mergeCell ref="B2037:C2037"/>
    <mergeCell ref="E2037:G2037"/>
    <mergeCell ref="A2038:C2038"/>
    <mergeCell ref="E2038:H2038"/>
    <mergeCell ref="A2039:C2039"/>
    <mergeCell ref="E2039:H2039"/>
    <mergeCell ref="A2040:C2040"/>
    <mergeCell ref="E2040:H2040"/>
    <mergeCell ref="A2041:C2041"/>
    <mergeCell ref="E2041:H2041"/>
    <mergeCell ref="A2042:C2042"/>
    <mergeCell ref="E2042:H2042"/>
    <mergeCell ref="A2043:C2043"/>
    <mergeCell ref="E2043:H2043"/>
    <mergeCell ref="A2020:C2020"/>
    <mergeCell ref="E2020:H2020"/>
    <mergeCell ref="B2022:C2022"/>
    <mergeCell ref="E2022:G2022"/>
    <mergeCell ref="A2023:C2023"/>
    <mergeCell ref="E2023:H2023"/>
    <mergeCell ref="B2025:C2025"/>
    <mergeCell ref="E2025:G2025"/>
    <mergeCell ref="A2026:C2026"/>
    <mergeCell ref="E2026:H2026"/>
    <mergeCell ref="B2028:C2028"/>
    <mergeCell ref="E2028:G2028"/>
    <mergeCell ref="A2029:C2029"/>
    <mergeCell ref="E2029:H2029"/>
    <mergeCell ref="B2031:C2031"/>
    <mergeCell ref="E2031:G2031"/>
    <mergeCell ref="A2032:C2032"/>
    <mergeCell ref="E2032:H2032"/>
    <mergeCell ref="B2007:C2007"/>
    <mergeCell ref="E2007:G2007"/>
    <mergeCell ref="A2008:C2008"/>
    <mergeCell ref="E2008:H2008"/>
    <mergeCell ref="B2010:C2010"/>
    <mergeCell ref="E2010:G2010"/>
    <mergeCell ref="A2011:C2011"/>
    <mergeCell ref="E2011:H2011"/>
    <mergeCell ref="B2013:C2013"/>
    <mergeCell ref="E2013:G2013"/>
    <mergeCell ref="A2014:C2014"/>
    <mergeCell ref="E2014:H2014"/>
    <mergeCell ref="B2016:C2016"/>
    <mergeCell ref="E2016:G2016"/>
    <mergeCell ref="A2017:C2017"/>
    <mergeCell ref="E2017:H2017"/>
    <mergeCell ref="B2019:C2019"/>
    <mergeCell ref="E2019:G2019"/>
    <mergeCell ref="A1993:C1993"/>
    <mergeCell ref="E1993:H1993"/>
    <mergeCell ref="B1995:C1995"/>
    <mergeCell ref="E1995:G1995"/>
    <mergeCell ref="A1996:C1996"/>
    <mergeCell ref="E1996:H1996"/>
    <mergeCell ref="B1998:C1998"/>
    <mergeCell ref="E1998:G1998"/>
    <mergeCell ref="A1999:C1999"/>
    <mergeCell ref="E1999:H1999"/>
    <mergeCell ref="B2001:C2001"/>
    <mergeCell ref="E2001:G2001"/>
    <mergeCell ref="A2002:C2002"/>
    <mergeCell ref="E2002:H2002"/>
    <mergeCell ref="B2004:C2004"/>
    <mergeCell ref="E2004:G2004"/>
    <mergeCell ref="A2005:C2005"/>
    <mergeCell ref="E2005:H2005"/>
    <mergeCell ref="B1980:C1980"/>
    <mergeCell ref="E1980:G1980"/>
    <mergeCell ref="A1981:C1981"/>
    <mergeCell ref="E1981:H1981"/>
    <mergeCell ref="B1983:C1983"/>
    <mergeCell ref="E1983:G1983"/>
    <mergeCell ref="A1984:C1984"/>
    <mergeCell ref="E1984:H1984"/>
    <mergeCell ref="B1986:C1986"/>
    <mergeCell ref="E1986:G1986"/>
    <mergeCell ref="A1987:C1987"/>
    <mergeCell ref="E1987:H1987"/>
    <mergeCell ref="B1989:C1989"/>
    <mergeCell ref="E1989:G1989"/>
    <mergeCell ref="A1990:C1990"/>
    <mergeCell ref="E1990:H1990"/>
    <mergeCell ref="B1992:C1992"/>
    <mergeCell ref="E1992:G1992"/>
    <mergeCell ref="A1966:C1966"/>
    <mergeCell ref="E1966:H1966"/>
    <mergeCell ref="B1968:C1968"/>
    <mergeCell ref="E1968:G1968"/>
    <mergeCell ref="A1969:C1969"/>
    <mergeCell ref="E1969:H1969"/>
    <mergeCell ref="B1971:C1971"/>
    <mergeCell ref="E1971:G1971"/>
    <mergeCell ref="A1972:C1972"/>
    <mergeCell ref="E1972:H1972"/>
    <mergeCell ref="B1974:C1974"/>
    <mergeCell ref="E1974:G1974"/>
    <mergeCell ref="A1975:C1975"/>
    <mergeCell ref="E1975:H1975"/>
    <mergeCell ref="B1977:C1977"/>
    <mergeCell ref="E1977:G1977"/>
    <mergeCell ref="A1978:C1978"/>
    <mergeCell ref="E1978:H1978"/>
    <mergeCell ref="B1953:C1953"/>
    <mergeCell ref="E1953:G1953"/>
    <mergeCell ref="A1954:C1954"/>
    <mergeCell ref="E1954:H1954"/>
    <mergeCell ref="B1956:C1956"/>
    <mergeCell ref="E1956:G1956"/>
    <mergeCell ref="A1957:C1957"/>
    <mergeCell ref="E1957:H1957"/>
    <mergeCell ref="B1959:C1959"/>
    <mergeCell ref="E1959:G1959"/>
    <mergeCell ref="A1960:C1960"/>
    <mergeCell ref="E1960:H1960"/>
    <mergeCell ref="B1962:C1962"/>
    <mergeCell ref="E1962:G1962"/>
    <mergeCell ref="A1963:C1963"/>
    <mergeCell ref="E1963:H1963"/>
    <mergeCell ref="B1965:C1965"/>
    <mergeCell ref="E1965:G1965"/>
    <mergeCell ref="B1938:C1938"/>
    <mergeCell ref="E1938:G1938"/>
    <mergeCell ref="A1939:C1939"/>
    <mergeCell ref="E1939:H1939"/>
    <mergeCell ref="B1943:C1943"/>
    <mergeCell ref="E1943:G1943"/>
    <mergeCell ref="A1944:C1944"/>
    <mergeCell ref="E1944:H1944"/>
    <mergeCell ref="B1946:C1946"/>
    <mergeCell ref="E1946:G1946"/>
    <mergeCell ref="A1947:C1947"/>
    <mergeCell ref="E1947:H1947"/>
    <mergeCell ref="B1949:C1949"/>
    <mergeCell ref="E1949:G1949"/>
    <mergeCell ref="A1950:C1950"/>
    <mergeCell ref="E1950:H1950"/>
    <mergeCell ref="A1951:C1951"/>
    <mergeCell ref="E1951:H1951"/>
    <mergeCell ref="A1924:C1924"/>
    <mergeCell ref="E1924:H1924"/>
    <mergeCell ref="B1926:C1926"/>
    <mergeCell ref="E1926:G1926"/>
    <mergeCell ref="A1927:C1927"/>
    <mergeCell ref="E1927:H1927"/>
    <mergeCell ref="B1929:C1929"/>
    <mergeCell ref="E1929:G1929"/>
    <mergeCell ref="A1930:C1930"/>
    <mergeCell ref="E1930:H1930"/>
    <mergeCell ref="B1932:C1932"/>
    <mergeCell ref="E1932:G1932"/>
    <mergeCell ref="A1933:C1933"/>
    <mergeCell ref="E1933:H1933"/>
    <mergeCell ref="B1935:C1935"/>
    <mergeCell ref="E1935:G1935"/>
    <mergeCell ref="A1936:C1936"/>
    <mergeCell ref="E1936:H1936"/>
    <mergeCell ref="A1911:C1911"/>
    <mergeCell ref="E1911:H1911"/>
    <mergeCell ref="B1913:C1913"/>
    <mergeCell ref="E1913:G1913"/>
    <mergeCell ref="A1914:C1914"/>
    <mergeCell ref="E1914:H1914"/>
    <mergeCell ref="A1915:C1915"/>
    <mergeCell ref="E1915:H1915"/>
    <mergeCell ref="B1917:C1917"/>
    <mergeCell ref="E1917:G1917"/>
    <mergeCell ref="A1918:C1918"/>
    <mergeCell ref="E1918:H1918"/>
    <mergeCell ref="B1920:C1920"/>
    <mergeCell ref="E1920:G1920"/>
    <mergeCell ref="A1921:C1921"/>
    <mergeCell ref="E1921:H1921"/>
    <mergeCell ref="B1923:C1923"/>
    <mergeCell ref="E1923:G1923"/>
    <mergeCell ref="B1898:C1898"/>
    <mergeCell ref="E1898:G1898"/>
    <mergeCell ref="A1899:C1899"/>
    <mergeCell ref="E1899:H1899"/>
    <mergeCell ref="B1901:C1901"/>
    <mergeCell ref="E1901:G1901"/>
    <mergeCell ref="A1902:C1902"/>
    <mergeCell ref="E1902:H1902"/>
    <mergeCell ref="B1904:C1904"/>
    <mergeCell ref="E1904:G1904"/>
    <mergeCell ref="A1905:C1905"/>
    <mergeCell ref="E1905:H1905"/>
    <mergeCell ref="B1907:C1907"/>
    <mergeCell ref="E1907:G1907"/>
    <mergeCell ref="A1908:C1908"/>
    <mergeCell ref="E1908:H1908"/>
    <mergeCell ref="B1910:C1910"/>
    <mergeCell ref="E1910:G1910"/>
    <mergeCell ref="B1885:C1885"/>
    <mergeCell ref="E1885:G1885"/>
    <mergeCell ref="A1886:C1886"/>
    <mergeCell ref="E1886:H1886"/>
    <mergeCell ref="B1888:C1888"/>
    <mergeCell ref="E1888:G1888"/>
    <mergeCell ref="A1889:C1889"/>
    <mergeCell ref="E1889:H1889"/>
    <mergeCell ref="A1890:C1890"/>
    <mergeCell ref="E1890:H1890"/>
    <mergeCell ref="B1892:C1892"/>
    <mergeCell ref="E1892:G1892"/>
    <mergeCell ref="A1893:C1893"/>
    <mergeCell ref="E1893:H1893"/>
    <mergeCell ref="B1895:C1895"/>
    <mergeCell ref="E1895:G1895"/>
    <mergeCell ref="A1896:C1896"/>
    <mergeCell ref="E1896:H1896"/>
    <mergeCell ref="A1871:C1871"/>
    <mergeCell ref="E1871:H1871"/>
    <mergeCell ref="B1873:C1873"/>
    <mergeCell ref="E1873:G1873"/>
    <mergeCell ref="A1874:C1874"/>
    <mergeCell ref="E1874:H1874"/>
    <mergeCell ref="B1876:C1876"/>
    <mergeCell ref="E1876:G1876"/>
    <mergeCell ref="A1877:C1877"/>
    <mergeCell ref="E1877:H1877"/>
    <mergeCell ref="B1879:C1879"/>
    <mergeCell ref="E1879:G1879"/>
    <mergeCell ref="A1880:C1880"/>
    <mergeCell ref="E1880:H1880"/>
    <mergeCell ref="B1882:C1882"/>
    <mergeCell ref="E1882:G1882"/>
    <mergeCell ref="A1883:C1883"/>
    <mergeCell ref="E1883:H1883"/>
    <mergeCell ref="A1858:C1858"/>
    <mergeCell ref="E1858:H1858"/>
    <mergeCell ref="B1860:C1860"/>
    <mergeCell ref="E1860:G1860"/>
    <mergeCell ref="A1861:C1861"/>
    <mergeCell ref="E1861:H1861"/>
    <mergeCell ref="B1863:C1863"/>
    <mergeCell ref="E1863:G1863"/>
    <mergeCell ref="A1864:C1864"/>
    <mergeCell ref="E1864:H1864"/>
    <mergeCell ref="A1865:C1865"/>
    <mergeCell ref="E1865:H1865"/>
    <mergeCell ref="B1867:C1867"/>
    <mergeCell ref="E1867:G1867"/>
    <mergeCell ref="A1868:C1868"/>
    <mergeCell ref="E1868:H1868"/>
    <mergeCell ref="B1870:C1870"/>
    <mergeCell ref="E1870:G1870"/>
    <mergeCell ref="A1845:C1845"/>
    <mergeCell ref="E1845:H1845"/>
    <mergeCell ref="A1846:C1846"/>
    <mergeCell ref="E1846:H1846"/>
    <mergeCell ref="B1848:C1848"/>
    <mergeCell ref="E1848:G1848"/>
    <mergeCell ref="A1849:C1849"/>
    <mergeCell ref="E1849:H1849"/>
    <mergeCell ref="B1851:C1851"/>
    <mergeCell ref="E1851:G1851"/>
    <mergeCell ref="A1852:C1852"/>
    <mergeCell ref="E1852:H1852"/>
    <mergeCell ref="B1854:C1854"/>
    <mergeCell ref="E1854:G1854"/>
    <mergeCell ref="A1855:C1855"/>
    <mergeCell ref="E1855:H1855"/>
    <mergeCell ref="B1857:C1857"/>
    <mergeCell ref="E1857:G1857"/>
    <mergeCell ref="A1832:C1832"/>
    <mergeCell ref="E1832:H1832"/>
    <mergeCell ref="B1834:C1834"/>
    <mergeCell ref="E1834:G1834"/>
    <mergeCell ref="A1835:C1835"/>
    <mergeCell ref="E1835:H1835"/>
    <mergeCell ref="A1836:C1836"/>
    <mergeCell ref="E1836:H1836"/>
    <mergeCell ref="B1838:C1838"/>
    <mergeCell ref="E1838:G1838"/>
    <mergeCell ref="A1839:C1839"/>
    <mergeCell ref="E1839:H1839"/>
    <mergeCell ref="B1841:C1841"/>
    <mergeCell ref="E1841:G1841"/>
    <mergeCell ref="A1842:C1842"/>
    <mergeCell ref="E1842:H1842"/>
    <mergeCell ref="B1844:C1844"/>
    <mergeCell ref="E1844:G1844"/>
    <mergeCell ref="A1819:C1819"/>
    <mergeCell ref="E1819:H1819"/>
    <mergeCell ref="B1821:C1821"/>
    <mergeCell ref="E1821:G1821"/>
    <mergeCell ref="A1822:C1822"/>
    <mergeCell ref="E1822:H1822"/>
    <mergeCell ref="B1824:C1824"/>
    <mergeCell ref="E1824:G1824"/>
    <mergeCell ref="A1825:C1825"/>
    <mergeCell ref="E1825:H1825"/>
    <mergeCell ref="A1826:C1826"/>
    <mergeCell ref="E1826:H1826"/>
    <mergeCell ref="B1828:C1828"/>
    <mergeCell ref="E1828:G1828"/>
    <mergeCell ref="A1829:C1829"/>
    <mergeCell ref="E1829:H1829"/>
    <mergeCell ref="B1831:C1831"/>
    <mergeCell ref="E1831:G1831"/>
    <mergeCell ref="A1806:C1806"/>
    <mergeCell ref="E1806:H1806"/>
    <mergeCell ref="B1808:C1808"/>
    <mergeCell ref="E1808:G1808"/>
    <mergeCell ref="A1809:C1809"/>
    <mergeCell ref="E1809:H1809"/>
    <mergeCell ref="A1810:C1810"/>
    <mergeCell ref="E1810:H1810"/>
    <mergeCell ref="B1812:C1812"/>
    <mergeCell ref="E1812:G1812"/>
    <mergeCell ref="A1813:C1813"/>
    <mergeCell ref="E1813:H1813"/>
    <mergeCell ref="B1815:C1815"/>
    <mergeCell ref="E1815:G1815"/>
    <mergeCell ref="A1816:C1816"/>
    <mergeCell ref="E1816:H1816"/>
    <mergeCell ref="B1818:C1818"/>
    <mergeCell ref="E1818:G1818"/>
    <mergeCell ref="B1793:C1793"/>
    <mergeCell ref="E1793:G1793"/>
    <mergeCell ref="A1794:C1794"/>
    <mergeCell ref="E1794:H1794"/>
    <mergeCell ref="B1796:C1796"/>
    <mergeCell ref="E1796:G1796"/>
    <mergeCell ref="A1797:C1797"/>
    <mergeCell ref="E1797:H1797"/>
    <mergeCell ref="B1799:C1799"/>
    <mergeCell ref="E1799:G1799"/>
    <mergeCell ref="A1800:C1800"/>
    <mergeCell ref="E1800:H1800"/>
    <mergeCell ref="B1802:C1802"/>
    <mergeCell ref="E1802:G1802"/>
    <mergeCell ref="A1803:C1803"/>
    <mergeCell ref="E1803:H1803"/>
    <mergeCell ref="B1805:C1805"/>
    <mergeCell ref="E1805:G1805"/>
    <mergeCell ref="A1779:C1779"/>
    <mergeCell ref="E1779:H1779"/>
    <mergeCell ref="B1781:C1781"/>
    <mergeCell ref="E1781:G1781"/>
    <mergeCell ref="A1782:C1782"/>
    <mergeCell ref="E1782:H1782"/>
    <mergeCell ref="B1784:C1784"/>
    <mergeCell ref="E1784:G1784"/>
    <mergeCell ref="A1785:C1785"/>
    <mergeCell ref="E1785:H1785"/>
    <mergeCell ref="B1787:C1787"/>
    <mergeCell ref="E1787:G1787"/>
    <mergeCell ref="A1788:C1788"/>
    <mergeCell ref="E1788:H1788"/>
    <mergeCell ref="B1790:C1790"/>
    <mergeCell ref="E1790:G1790"/>
    <mergeCell ref="A1791:C1791"/>
    <mergeCell ref="E1791:H1791"/>
    <mergeCell ref="B1765:C1765"/>
    <mergeCell ref="E1765:G1765"/>
    <mergeCell ref="A1766:C1766"/>
    <mergeCell ref="E1766:H1766"/>
    <mergeCell ref="B1768:C1768"/>
    <mergeCell ref="E1768:G1768"/>
    <mergeCell ref="A1769:C1769"/>
    <mergeCell ref="E1769:H1769"/>
    <mergeCell ref="B1771:C1771"/>
    <mergeCell ref="E1771:G1771"/>
    <mergeCell ref="A1772:C1772"/>
    <mergeCell ref="E1772:H1772"/>
    <mergeCell ref="B1774:C1774"/>
    <mergeCell ref="E1774:G1774"/>
    <mergeCell ref="A1775:C1775"/>
    <mergeCell ref="E1775:H1775"/>
    <mergeCell ref="B1778:C1778"/>
    <mergeCell ref="E1778:G1778"/>
    <mergeCell ref="A1751:C1751"/>
    <mergeCell ref="E1751:H1751"/>
    <mergeCell ref="B1753:C1753"/>
    <mergeCell ref="E1753:G1753"/>
    <mergeCell ref="A1754:C1754"/>
    <mergeCell ref="E1754:H1754"/>
    <mergeCell ref="B1756:C1756"/>
    <mergeCell ref="E1756:G1756"/>
    <mergeCell ref="A1757:C1757"/>
    <mergeCell ref="E1757:H1757"/>
    <mergeCell ref="B1759:C1759"/>
    <mergeCell ref="E1759:G1759"/>
    <mergeCell ref="A1760:C1760"/>
    <mergeCell ref="E1760:H1760"/>
    <mergeCell ref="B1762:C1762"/>
    <mergeCell ref="E1762:G1762"/>
    <mergeCell ref="A1763:C1763"/>
    <mergeCell ref="E1763:H1763"/>
    <mergeCell ref="B1738:C1738"/>
    <mergeCell ref="E1738:G1738"/>
    <mergeCell ref="A1739:C1739"/>
    <mergeCell ref="E1739:H1739"/>
    <mergeCell ref="B1741:C1741"/>
    <mergeCell ref="E1741:G1741"/>
    <mergeCell ref="A1742:C1742"/>
    <mergeCell ref="E1742:H1742"/>
    <mergeCell ref="B1744:C1744"/>
    <mergeCell ref="E1744:G1744"/>
    <mergeCell ref="A1745:C1745"/>
    <mergeCell ref="E1745:H1745"/>
    <mergeCell ref="B1747:C1747"/>
    <mergeCell ref="E1747:G1747"/>
    <mergeCell ref="A1748:C1748"/>
    <mergeCell ref="E1748:H1748"/>
    <mergeCell ref="B1750:C1750"/>
    <mergeCell ref="E1750:G1750"/>
    <mergeCell ref="A1724:C1724"/>
    <mergeCell ref="E1724:H1724"/>
    <mergeCell ref="B1726:C1726"/>
    <mergeCell ref="E1726:G1726"/>
    <mergeCell ref="A1727:C1727"/>
    <mergeCell ref="E1727:H1727"/>
    <mergeCell ref="B1729:C1729"/>
    <mergeCell ref="E1729:G1729"/>
    <mergeCell ref="A1730:C1730"/>
    <mergeCell ref="E1730:H1730"/>
    <mergeCell ref="B1732:C1732"/>
    <mergeCell ref="E1732:G1732"/>
    <mergeCell ref="A1733:C1733"/>
    <mergeCell ref="E1733:H1733"/>
    <mergeCell ref="B1735:C1735"/>
    <mergeCell ref="E1735:G1735"/>
    <mergeCell ref="A1736:C1736"/>
    <mergeCell ref="E1736:H1736"/>
    <mergeCell ref="A1711:C1711"/>
    <mergeCell ref="E1711:H1711"/>
    <mergeCell ref="B1713:C1713"/>
    <mergeCell ref="E1713:G1713"/>
    <mergeCell ref="A1714:C1714"/>
    <mergeCell ref="E1714:H1714"/>
    <mergeCell ref="A1715:C1715"/>
    <mergeCell ref="E1715:H1715"/>
    <mergeCell ref="B1717:C1717"/>
    <mergeCell ref="E1717:G1717"/>
    <mergeCell ref="A1718:C1718"/>
    <mergeCell ref="E1718:H1718"/>
    <mergeCell ref="B1720:C1720"/>
    <mergeCell ref="E1720:G1720"/>
    <mergeCell ref="A1721:C1721"/>
    <mergeCell ref="E1721:H1721"/>
    <mergeCell ref="B1723:C1723"/>
    <mergeCell ref="E1723:G1723"/>
    <mergeCell ref="A1698:C1698"/>
    <mergeCell ref="E1698:H1698"/>
    <mergeCell ref="B1700:C1700"/>
    <mergeCell ref="E1700:G1700"/>
    <mergeCell ref="A1701:C1701"/>
    <mergeCell ref="E1701:H1701"/>
    <mergeCell ref="A1702:C1702"/>
    <mergeCell ref="E1702:H1702"/>
    <mergeCell ref="B1704:C1704"/>
    <mergeCell ref="E1704:G1704"/>
    <mergeCell ref="A1705:C1705"/>
    <mergeCell ref="E1705:H1705"/>
    <mergeCell ref="B1707:C1707"/>
    <mergeCell ref="E1707:G1707"/>
    <mergeCell ref="A1708:C1708"/>
    <mergeCell ref="E1708:H1708"/>
    <mergeCell ref="B1710:C1710"/>
    <mergeCell ref="E1710:G1710"/>
    <mergeCell ref="B1685:C1685"/>
    <mergeCell ref="E1685:G1685"/>
    <mergeCell ref="A1686:C1686"/>
    <mergeCell ref="E1686:H1686"/>
    <mergeCell ref="B1688:C1688"/>
    <mergeCell ref="E1688:G1688"/>
    <mergeCell ref="A1689:C1689"/>
    <mergeCell ref="E1689:H1689"/>
    <mergeCell ref="B1691:C1691"/>
    <mergeCell ref="E1691:G1691"/>
    <mergeCell ref="A1692:C1692"/>
    <mergeCell ref="E1692:H1692"/>
    <mergeCell ref="B1694:C1694"/>
    <mergeCell ref="E1694:G1694"/>
    <mergeCell ref="A1695:C1695"/>
    <mergeCell ref="E1695:H1695"/>
    <mergeCell ref="B1697:C1697"/>
    <mergeCell ref="E1697:G1697"/>
    <mergeCell ref="B1672:C1672"/>
    <mergeCell ref="E1672:G1672"/>
    <mergeCell ref="A1673:C1673"/>
    <mergeCell ref="E1673:H1673"/>
    <mergeCell ref="B1675:C1675"/>
    <mergeCell ref="E1675:G1675"/>
    <mergeCell ref="A1676:C1676"/>
    <mergeCell ref="E1676:H1676"/>
    <mergeCell ref="B1678:C1678"/>
    <mergeCell ref="E1678:G1678"/>
    <mergeCell ref="A1679:C1679"/>
    <mergeCell ref="E1679:H1679"/>
    <mergeCell ref="B1681:C1681"/>
    <mergeCell ref="E1681:G1681"/>
    <mergeCell ref="A1682:C1682"/>
    <mergeCell ref="E1682:H1682"/>
    <mergeCell ref="A1683:C1683"/>
    <mergeCell ref="E1683:H1683"/>
    <mergeCell ref="A1656:C1656"/>
    <mergeCell ref="E1656:H1656"/>
    <mergeCell ref="B1660:C1660"/>
    <mergeCell ref="E1660:G1660"/>
    <mergeCell ref="A1661:C1661"/>
    <mergeCell ref="E1661:H1661"/>
    <mergeCell ref="B1663:C1663"/>
    <mergeCell ref="E1663:G1663"/>
    <mergeCell ref="A1664:C1664"/>
    <mergeCell ref="E1664:H1664"/>
    <mergeCell ref="B1666:C1666"/>
    <mergeCell ref="E1666:G1666"/>
    <mergeCell ref="A1667:C1667"/>
    <mergeCell ref="E1667:H1667"/>
    <mergeCell ref="B1669:C1669"/>
    <mergeCell ref="E1669:G1669"/>
    <mergeCell ref="A1670:C1670"/>
    <mergeCell ref="E1670:H1670"/>
    <mergeCell ref="A1646:C1646"/>
    <mergeCell ref="E1646:H1646"/>
    <mergeCell ref="A1647:C1647"/>
    <mergeCell ref="E1647:H1647"/>
    <mergeCell ref="A1648:C1648"/>
    <mergeCell ref="E1648:H1648"/>
    <mergeCell ref="A1649:C1649"/>
    <mergeCell ref="E1649:H1649"/>
    <mergeCell ref="A1650:C1650"/>
    <mergeCell ref="E1650:H1650"/>
    <mergeCell ref="A1651:C1651"/>
    <mergeCell ref="E1651:H1651"/>
    <mergeCell ref="B1653:C1653"/>
    <mergeCell ref="E1653:G1653"/>
    <mergeCell ref="A1654:C1654"/>
    <mergeCell ref="E1654:H1654"/>
    <mergeCell ref="A1655:C1655"/>
    <mergeCell ref="E1655:H1655"/>
    <mergeCell ref="A1637:C1637"/>
    <mergeCell ref="E1637:H1637"/>
    <mergeCell ref="A1638:C1638"/>
    <mergeCell ref="E1638:H1638"/>
    <mergeCell ref="A1639:C1639"/>
    <mergeCell ref="E1639:H1639"/>
    <mergeCell ref="A1640:C1640"/>
    <mergeCell ref="E1640:H1640"/>
    <mergeCell ref="A1641:C1641"/>
    <mergeCell ref="E1641:H1641"/>
    <mergeCell ref="A1642:C1642"/>
    <mergeCell ref="E1642:H1642"/>
    <mergeCell ref="A1643:C1643"/>
    <mergeCell ref="E1643:H1643"/>
    <mergeCell ref="A1644:C1644"/>
    <mergeCell ref="E1644:H1644"/>
    <mergeCell ref="A1645:C1645"/>
    <mergeCell ref="E1645:H1645"/>
    <mergeCell ref="A1626:C1626"/>
    <mergeCell ref="E1626:H1626"/>
    <mergeCell ref="A1627:C1627"/>
    <mergeCell ref="E1627:H1627"/>
    <mergeCell ref="A1628:C1628"/>
    <mergeCell ref="E1628:H1628"/>
    <mergeCell ref="A1629:C1629"/>
    <mergeCell ref="E1629:H1629"/>
    <mergeCell ref="A1630:C1630"/>
    <mergeCell ref="E1630:H1630"/>
    <mergeCell ref="B1632:C1632"/>
    <mergeCell ref="E1632:G1632"/>
    <mergeCell ref="A1633:C1633"/>
    <mergeCell ref="E1633:H1633"/>
    <mergeCell ref="A1634:C1634"/>
    <mergeCell ref="E1634:H1634"/>
    <mergeCell ref="B1636:C1636"/>
    <mergeCell ref="E1636:G1636"/>
    <mergeCell ref="A1617:C1617"/>
    <mergeCell ref="E1617:H1617"/>
    <mergeCell ref="A1618:C1618"/>
    <mergeCell ref="E1618:H1618"/>
    <mergeCell ref="A1619:C1619"/>
    <mergeCell ref="E1619:H1619"/>
    <mergeCell ref="A1620:C1620"/>
    <mergeCell ref="E1620:H1620"/>
    <mergeCell ref="A1621:C1621"/>
    <mergeCell ref="E1621:H1621"/>
    <mergeCell ref="A1622:C1622"/>
    <mergeCell ref="E1622:H1622"/>
    <mergeCell ref="A1623:C1623"/>
    <mergeCell ref="E1623:H1623"/>
    <mergeCell ref="A1624:C1624"/>
    <mergeCell ref="E1624:H1624"/>
    <mergeCell ref="A1625:C1625"/>
    <mergeCell ref="E1625:H1625"/>
    <mergeCell ref="B1604:C1604"/>
    <mergeCell ref="E1604:G1604"/>
    <mergeCell ref="A1605:C1605"/>
    <mergeCell ref="E1605:H1605"/>
    <mergeCell ref="B1607:C1607"/>
    <mergeCell ref="E1607:G1607"/>
    <mergeCell ref="A1608:C1608"/>
    <mergeCell ref="E1608:H1608"/>
    <mergeCell ref="A1609:C1609"/>
    <mergeCell ref="E1609:H1609"/>
    <mergeCell ref="B1612:C1612"/>
    <mergeCell ref="E1612:G1612"/>
    <mergeCell ref="A1613:C1613"/>
    <mergeCell ref="E1613:H1613"/>
    <mergeCell ref="A1614:C1614"/>
    <mergeCell ref="E1614:H1614"/>
    <mergeCell ref="B1616:C1616"/>
    <mergeCell ref="E1616:G1616"/>
    <mergeCell ref="A1593:C1593"/>
    <mergeCell ref="E1593:H1593"/>
    <mergeCell ref="A1594:C1594"/>
    <mergeCell ref="E1594:H1594"/>
    <mergeCell ref="A1595:C1595"/>
    <mergeCell ref="E1595:H1595"/>
    <mergeCell ref="A1596:C1596"/>
    <mergeCell ref="E1596:H1596"/>
    <mergeCell ref="A1597:C1597"/>
    <mergeCell ref="E1597:H1597"/>
    <mergeCell ref="A1598:C1598"/>
    <mergeCell ref="E1598:H1598"/>
    <mergeCell ref="A1599:C1599"/>
    <mergeCell ref="E1599:H1599"/>
    <mergeCell ref="B1601:C1601"/>
    <mergeCell ref="E1601:G1601"/>
    <mergeCell ref="A1602:C1602"/>
    <mergeCell ref="E1602:H1602"/>
    <mergeCell ref="A1583:C1583"/>
    <mergeCell ref="E1583:H1583"/>
    <mergeCell ref="A1584:C1584"/>
    <mergeCell ref="E1584:H1584"/>
    <mergeCell ref="A1585:C1585"/>
    <mergeCell ref="E1585:H1585"/>
    <mergeCell ref="A1586:C1586"/>
    <mergeCell ref="E1586:H1586"/>
    <mergeCell ref="A1587:C1587"/>
    <mergeCell ref="E1587:H1587"/>
    <mergeCell ref="A1588:C1588"/>
    <mergeCell ref="E1588:H1588"/>
    <mergeCell ref="B1590:C1590"/>
    <mergeCell ref="E1590:G1590"/>
    <mergeCell ref="A1591:C1591"/>
    <mergeCell ref="E1591:H1591"/>
    <mergeCell ref="A1592:C1592"/>
    <mergeCell ref="E1592:H1592"/>
    <mergeCell ref="A1572:C1572"/>
    <mergeCell ref="E1572:H1572"/>
    <mergeCell ref="B1575:C1575"/>
    <mergeCell ref="E1575:G1575"/>
    <mergeCell ref="A1576:C1576"/>
    <mergeCell ref="E1576:H1576"/>
    <mergeCell ref="A1577:C1577"/>
    <mergeCell ref="E1577:H1577"/>
    <mergeCell ref="A1578:C1578"/>
    <mergeCell ref="E1578:H1578"/>
    <mergeCell ref="A1579:C1579"/>
    <mergeCell ref="E1579:H1579"/>
    <mergeCell ref="A1580:C1580"/>
    <mergeCell ref="E1580:H1580"/>
    <mergeCell ref="A1581:C1581"/>
    <mergeCell ref="E1581:H1581"/>
    <mergeCell ref="A1582:C1582"/>
    <mergeCell ref="E1582:H1582"/>
    <mergeCell ref="B1557:C1557"/>
    <mergeCell ref="E1557:G1557"/>
    <mergeCell ref="A1558:C1558"/>
    <mergeCell ref="E1558:H1558"/>
    <mergeCell ref="B1561:C1561"/>
    <mergeCell ref="E1561:G1561"/>
    <mergeCell ref="A1562:C1562"/>
    <mergeCell ref="E1562:H1562"/>
    <mergeCell ref="B1564:C1564"/>
    <mergeCell ref="E1564:G1564"/>
    <mergeCell ref="A1565:C1565"/>
    <mergeCell ref="E1565:H1565"/>
    <mergeCell ref="A1566:C1566"/>
    <mergeCell ref="E1566:H1566"/>
    <mergeCell ref="B1570:C1570"/>
    <mergeCell ref="E1570:G1570"/>
    <mergeCell ref="A1571:C1571"/>
    <mergeCell ref="E1571:H1571"/>
    <mergeCell ref="B1549:C1549"/>
    <mergeCell ref="E1549:G1549"/>
    <mergeCell ref="A1550:C1550"/>
    <mergeCell ref="E1550:H1550"/>
    <mergeCell ref="A1551:C1551"/>
    <mergeCell ref="E1551:H1551"/>
    <mergeCell ref="B1554:C1554"/>
    <mergeCell ref="E1554:G1554"/>
    <mergeCell ref="A1555:C1555"/>
    <mergeCell ref="E1555:H1555"/>
    <mergeCell ref="A1544:C1544"/>
    <mergeCell ref="E1544:H1544"/>
    <mergeCell ref="A1545:C1545"/>
    <mergeCell ref="E1545:H1545"/>
    <mergeCell ref="A1546:C1546"/>
    <mergeCell ref="E1546:H1546"/>
    <mergeCell ref="A1533:C1533"/>
    <mergeCell ref="E1533:H1533"/>
    <mergeCell ref="A1534:C1534"/>
    <mergeCell ref="E1534:H1534"/>
    <mergeCell ref="B1537:C1537"/>
    <mergeCell ref="E1537:G1537"/>
    <mergeCell ref="A1538:C1538"/>
    <mergeCell ref="E1538:H1538"/>
    <mergeCell ref="A1539:C1539"/>
    <mergeCell ref="E1539:H1539"/>
    <mergeCell ref="A1540:C1540"/>
    <mergeCell ref="E1540:H1540"/>
    <mergeCell ref="A1541:C1541"/>
    <mergeCell ref="E1541:H1541"/>
    <mergeCell ref="A1542:C1542"/>
    <mergeCell ref="E1542:H1542"/>
    <mergeCell ref="A1543:C1543"/>
    <mergeCell ref="E1543:H1543"/>
    <mergeCell ref="A1524:C1524"/>
    <mergeCell ref="E1524:H1524"/>
    <mergeCell ref="A1525:C1525"/>
    <mergeCell ref="E1525:H1525"/>
    <mergeCell ref="A1526:C1526"/>
    <mergeCell ref="E1526:H1526"/>
    <mergeCell ref="A1527:C1527"/>
    <mergeCell ref="E1527:H1527"/>
    <mergeCell ref="A1528:C1528"/>
    <mergeCell ref="E1528:H1528"/>
    <mergeCell ref="A1529:C1529"/>
    <mergeCell ref="E1529:H1529"/>
    <mergeCell ref="A1530:C1530"/>
    <mergeCell ref="E1530:H1530"/>
    <mergeCell ref="A1531:C1531"/>
    <mergeCell ref="E1531:H1531"/>
    <mergeCell ref="A1532:C1532"/>
    <mergeCell ref="E1532:H1532"/>
    <mergeCell ref="A1515:C1515"/>
    <mergeCell ref="E1515:H1515"/>
    <mergeCell ref="A1516:C1516"/>
    <mergeCell ref="E1516:H1516"/>
    <mergeCell ref="A1517:C1517"/>
    <mergeCell ref="E1517:H1517"/>
    <mergeCell ref="A1518:C1518"/>
    <mergeCell ref="E1518:H1518"/>
    <mergeCell ref="A1519:C1519"/>
    <mergeCell ref="E1519:H1519"/>
    <mergeCell ref="A1520:C1520"/>
    <mergeCell ref="E1520:H1520"/>
    <mergeCell ref="A1521:C1521"/>
    <mergeCell ref="E1521:H1521"/>
    <mergeCell ref="A1522:C1522"/>
    <mergeCell ref="E1522:H1522"/>
    <mergeCell ref="A1523:C1523"/>
    <mergeCell ref="E1523:H1523"/>
    <mergeCell ref="A1506:C1506"/>
    <mergeCell ref="E1506:H1506"/>
    <mergeCell ref="A1507:C1507"/>
    <mergeCell ref="E1507:H1507"/>
    <mergeCell ref="A1508:C1508"/>
    <mergeCell ref="E1508:H1508"/>
    <mergeCell ref="A1509:C1509"/>
    <mergeCell ref="E1509:H1509"/>
    <mergeCell ref="A1510:C1510"/>
    <mergeCell ref="E1510:H1510"/>
    <mergeCell ref="A1511:C1511"/>
    <mergeCell ref="E1511:H1511"/>
    <mergeCell ref="A1512:C1512"/>
    <mergeCell ref="E1512:H1512"/>
    <mergeCell ref="A1513:C1513"/>
    <mergeCell ref="E1513:H1513"/>
    <mergeCell ref="A1514:C1514"/>
    <mergeCell ref="E1514:H1514"/>
    <mergeCell ref="A1497:C1497"/>
    <mergeCell ref="E1497:H1497"/>
    <mergeCell ref="A1498:C1498"/>
    <mergeCell ref="E1498:H1498"/>
    <mergeCell ref="A1499:C1499"/>
    <mergeCell ref="E1499:H1499"/>
    <mergeCell ref="A1500:C1500"/>
    <mergeCell ref="E1500:H1500"/>
    <mergeCell ref="A1501:C1501"/>
    <mergeCell ref="E1501:H1501"/>
    <mergeCell ref="A1502:C1502"/>
    <mergeCell ref="E1502:H1502"/>
    <mergeCell ref="A1503:C1503"/>
    <mergeCell ref="E1503:H1503"/>
    <mergeCell ref="A1504:C1504"/>
    <mergeCell ref="E1504:H1504"/>
    <mergeCell ref="A1505:C1505"/>
    <mergeCell ref="E1505:H1505"/>
    <mergeCell ref="A1488:C1488"/>
    <mergeCell ref="E1488:H1488"/>
    <mergeCell ref="A1489:C1489"/>
    <mergeCell ref="E1489:H1489"/>
    <mergeCell ref="A1490:C1490"/>
    <mergeCell ref="E1490:H1490"/>
    <mergeCell ref="A1491:C1491"/>
    <mergeCell ref="E1491:H1491"/>
    <mergeCell ref="A1492:C1492"/>
    <mergeCell ref="E1492:H1492"/>
    <mergeCell ref="A1493:C1493"/>
    <mergeCell ref="E1493:H1493"/>
    <mergeCell ref="A1494:C1494"/>
    <mergeCell ref="E1494:H1494"/>
    <mergeCell ref="A1495:C1495"/>
    <mergeCell ref="E1495:H1495"/>
    <mergeCell ref="A1496:C1496"/>
    <mergeCell ref="E1496:H1496"/>
    <mergeCell ref="A1478:C1478"/>
    <mergeCell ref="E1478:H1478"/>
    <mergeCell ref="A1479:C1479"/>
    <mergeCell ref="E1479:H1479"/>
    <mergeCell ref="A1480:C1480"/>
    <mergeCell ref="E1480:H1480"/>
    <mergeCell ref="A1481:C1481"/>
    <mergeCell ref="E1481:H1481"/>
    <mergeCell ref="B1483:C1483"/>
    <mergeCell ref="E1483:G1483"/>
    <mergeCell ref="A1484:C1484"/>
    <mergeCell ref="E1484:H1484"/>
    <mergeCell ref="A1485:C1485"/>
    <mergeCell ref="E1485:H1485"/>
    <mergeCell ref="A1486:C1486"/>
    <mergeCell ref="E1486:H1486"/>
    <mergeCell ref="A1487:C1487"/>
    <mergeCell ref="E1487:H1487"/>
    <mergeCell ref="A1468:C1468"/>
    <mergeCell ref="E1468:H1468"/>
    <mergeCell ref="A1469:C1469"/>
    <mergeCell ref="E1469:H1469"/>
    <mergeCell ref="A1470:C1470"/>
    <mergeCell ref="E1470:H1470"/>
    <mergeCell ref="A1471:C1471"/>
    <mergeCell ref="E1471:H1471"/>
    <mergeCell ref="A1472:C1472"/>
    <mergeCell ref="E1472:H1472"/>
    <mergeCell ref="A1473:C1473"/>
    <mergeCell ref="E1473:H1473"/>
    <mergeCell ref="A1474:C1474"/>
    <mergeCell ref="E1474:H1474"/>
    <mergeCell ref="A1475:C1475"/>
    <mergeCell ref="E1475:H1475"/>
    <mergeCell ref="B1477:C1477"/>
    <mergeCell ref="E1477:G1477"/>
    <mergeCell ref="A1459:C1459"/>
    <mergeCell ref="E1459:H1459"/>
    <mergeCell ref="A1460:C1460"/>
    <mergeCell ref="E1460:H1460"/>
    <mergeCell ref="A1461:C1461"/>
    <mergeCell ref="E1461:H1461"/>
    <mergeCell ref="A1462:C1462"/>
    <mergeCell ref="E1462:H1462"/>
    <mergeCell ref="A1463:C1463"/>
    <mergeCell ref="E1463:H1463"/>
    <mergeCell ref="A1464:C1464"/>
    <mergeCell ref="E1464:H1464"/>
    <mergeCell ref="A1465:C1465"/>
    <mergeCell ref="E1465:H1465"/>
    <mergeCell ref="A1466:C1466"/>
    <mergeCell ref="E1466:H1466"/>
    <mergeCell ref="A1467:C1467"/>
    <mergeCell ref="E1467:H1467"/>
    <mergeCell ref="A1450:C1450"/>
    <mergeCell ref="E1450:H1450"/>
    <mergeCell ref="A1451:C1451"/>
    <mergeCell ref="E1451:H1451"/>
    <mergeCell ref="A1452:C1452"/>
    <mergeCell ref="E1452:H1452"/>
    <mergeCell ref="A1453:C1453"/>
    <mergeCell ref="E1453:H1453"/>
    <mergeCell ref="A1454:C1454"/>
    <mergeCell ref="E1454:H1454"/>
    <mergeCell ref="A1455:C1455"/>
    <mergeCell ref="E1455:H1455"/>
    <mergeCell ref="A1456:C1456"/>
    <mergeCell ref="E1456:H1456"/>
    <mergeCell ref="A1457:C1457"/>
    <mergeCell ref="E1457:H1457"/>
    <mergeCell ref="A1458:C1458"/>
    <mergeCell ref="E1458:H1458"/>
    <mergeCell ref="A1441:C1441"/>
    <mergeCell ref="E1441:H1441"/>
    <mergeCell ref="A1442:C1442"/>
    <mergeCell ref="E1442:H1442"/>
    <mergeCell ref="A1443:C1443"/>
    <mergeCell ref="E1443:H1443"/>
    <mergeCell ref="A1444:C1444"/>
    <mergeCell ref="E1444:H1444"/>
    <mergeCell ref="A1445:C1445"/>
    <mergeCell ref="E1445:H1445"/>
    <mergeCell ref="A1446:C1446"/>
    <mergeCell ref="E1446:H1446"/>
    <mergeCell ref="A1447:C1447"/>
    <mergeCell ref="E1447:H1447"/>
    <mergeCell ref="A1448:C1448"/>
    <mergeCell ref="E1448:H1448"/>
    <mergeCell ref="A1449:C1449"/>
    <mergeCell ref="E1449:H1449"/>
    <mergeCell ref="A1432:C1432"/>
    <mergeCell ref="E1432:H1432"/>
    <mergeCell ref="A1433:C1433"/>
    <mergeCell ref="E1433:H1433"/>
    <mergeCell ref="A1434:C1434"/>
    <mergeCell ref="E1434:H1434"/>
    <mergeCell ref="A1435:C1435"/>
    <mergeCell ref="E1435:H1435"/>
    <mergeCell ref="A1436:C1436"/>
    <mergeCell ref="E1436:H1436"/>
    <mergeCell ref="A1437:C1437"/>
    <mergeCell ref="E1437:H1437"/>
    <mergeCell ref="A1438:C1438"/>
    <mergeCell ref="E1438:H1438"/>
    <mergeCell ref="A1439:C1439"/>
    <mergeCell ref="E1439:H1439"/>
    <mergeCell ref="A1440:C1440"/>
    <mergeCell ref="E1440:H1440"/>
    <mergeCell ref="A1422:C1422"/>
    <mergeCell ref="E1422:H1422"/>
    <mergeCell ref="A1423:C1423"/>
    <mergeCell ref="E1423:H1423"/>
    <mergeCell ref="A1424:C1424"/>
    <mergeCell ref="E1424:H1424"/>
    <mergeCell ref="A1425:C1425"/>
    <mergeCell ref="E1425:H1425"/>
    <mergeCell ref="A1426:C1426"/>
    <mergeCell ref="E1426:H1426"/>
    <mergeCell ref="B1428:C1428"/>
    <mergeCell ref="E1428:G1428"/>
    <mergeCell ref="A1429:C1429"/>
    <mergeCell ref="E1429:H1429"/>
    <mergeCell ref="A1430:C1430"/>
    <mergeCell ref="E1430:H1430"/>
    <mergeCell ref="A1431:C1431"/>
    <mergeCell ref="E1431:H1431"/>
    <mergeCell ref="A1413:C1413"/>
    <mergeCell ref="E1413:H1413"/>
    <mergeCell ref="A1414:C1414"/>
    <mergeCell ref="E1414:H1414"/>
    <mergeCell ref="A1415:C1415"/>
    <mergeCell ref="E1415:H1415"/>
    <mergeCell ref="A1416:C1416"/>
    <mergeCell ref="E1416:H1416"/>
    <mergeCell ref="A1417:C1417"/>
    <mergeCell ref="E1417:H1417"/>
    <mergeCell ref="A1418:C1418"/>
    <mergeCell ref="E1418:H1418"/>
    <mergeCell ref="A1419:C1419"/>
    <mergeCell ref="E1419:H1419"/>
    <mergeCell ref="A1420:C1420"/>
    <mergeCell ref="E1420:H1420"/>
    <mergeCell ref="A1421:C1421"/>
    <mergeCell ref="E1421:H1421"/>
    <mergeCell ref="A1404:C1404"/>
    <mergeCell ref="E1404:H1404"/>
    <mergeCell ref="A1405:C1405"/>
    <mergeCell ref="E1405:H1405"/>
    <mergeCell ref="A1406:C1406"/>
    <mergeCell ref="E1406:H1406"/>
    <mergeCell ref="A1407:C1407"/>
    <mergeCell ref="E1407:H1407"/>
    <mergeCell ref="A1408:C1408"/>
    <mergeCell ref="E1408:H1408"/>
    <mergeCell ref="A1409:C1409"/>
    <mergeCell ref="E1409:H1409"/>
    <mergeCell ref="A1410:C1410"/>
    <mergeCell ref="E1410:H1410"/>
    <mergeCell ref="A1411:C1411"/>
    <mergeCell ref="E1411:H1411"/>
    <mergeCell ref="A1412:C1412"/>
    <mergeCell ref="E1412:H1412"/>
    <mergeCell ref="A1395:C1395"/>
    <mergeCell ref="E1395:H1395"/>
    <mergeCell ref="A1396:C1396"/>
    <mergeCell ref="E1396:H1396"/>
    <mergeCell ref="A1397:C1397"/>
    <mergeCell ref="E1397:H1397"/>
    <mergeCell ref="A1398:C1398"/>
    <mergeCell ref="E1398:H1398"/>
    <mergeCell ref="A1399:C1399"/>
    <mergeCell ref="E1399:H1399"/>
    <mergeCell ref="A1400:C1400"/>
    <mergeCell ref="E1400:H1400"/>
    <mergeCell ref="A1401:C1401"/>
    <mergeCell ref="E1401:H1401"/>
    <mergeCell ref="A1402:C1402"/>
    <mergeCell ref="E1402:H1402"/>
    <mergeCell ref="A1403:C1403"/>
    <mergeCell ref="E1403:H1403"/>
    <mergeCell ref="A1386:C1386"/>
    <mergeCell ref="E1386:H1386"/>
    <mergeCell ref="A1387:C1387"/>
    <mergeCell ref="E1387:H1387"/>
    <mergeCell ref="A1388:C1388"/>
    <mergeCell ref="E1388:H1388"/>
    <mergeCell ref="A1389:C1389"/>
    <mergeCell ref="E1389:H1389"/>
    <mergeCell ref="A1390:C1390"/>
    <mergeCell ref="E1390:H1390"/>
    <mergeCell ref="A1391:C1391"/>
    <mergeCell ref="E1391:H1391"/>
    <mergeCell ref="A1392:C1392"/>
    <mergeCell ref="E1392:H1392"/>
    <mergeCell ref="A1393:C1393"/>
    <mergeCell ref="E1393:H1393"/>
    <mergeCell ref="A1394:C1394"/>
    <mergeCell ref="E1394:H1394"/>
    <mergeCell ref="A1374:C1374"/>
    <mergeCell ref="E1374:H1374"/>
    <mergeCell ref="A1375:C1375"/>
    <mergeCell ref="E1375:H1375"/>
    <mergeCell ref="B1379:C1379"/>
    <mergeCell ref="E1379:G1379"/>
    <mergeCell ref="A1380:C1380"/>
    <mergeCell ref="E1380:H1380"/>
    <mergeCell ref="A1381:C1381"/>
    <mergeCell ref="E1381:H1381"/>
    <mergeCell ref="A1382:C1382"/>
    <mergeCell ref="E1382:H1382"/>
    <mergeCell ref="A1383:C1383"/>
    <mergeCell ref="E1383:H1383"/>
    <mergeCell ref="A1384:C1384"/>
    <mergeCell ref="E1384:H1384"/>
    <mergeCell ref="A1385:C1385"/>
    <mergeCell ref="E1385:H1385"/>
    <mergeCell ref="A1362:C1362"/>
    <mergeCell ref="E1362:H1362"/>
    <mergeCell ref="B1366:C1366"/>
    <mergeCell ref="E1366:G1366"/>
    <mergeCell ref="A1367:C1367"/>
    <mergeCell ref="E1367:H1367"/>
    <mergeCell ref="A1368:C1368"/>
    <mergeCell ref="E1368:H1368"/>
    <mergeCell ref="A1369:C1369"/>
    <mergeCell ref="E1369:H1369"/>
    <mergeCell ref="A1370:C1370"/>
    <mergeCell ref="E1370:H1370"/>
    <mergeCell ref="A1371:C1371"/>
    <mergeCell ref="E1371:H1371"/>
    <mergeCell ref="A1372:C1372"/>
    <mergeCell ref="E1372:H1372"/>
    <mergeCell ref="A1373:C1373"/>
    <mergeCell ref="E1373:H1373"/>
    <mergeCell ref="A1352:C1352"/>
    <mergeCell ref="E1352:H1352"/>
    <mergeCell ref="B1354:C1354"/>
    <mergeCell ref="E1354:G1354"/>
    <mergeCell ref="A1355:C1355"/>
    <mergeCell ref="E1355:H1355"/>
    <mergeCell ref="A1356:C1356"/>
    <mergeCell ref="E1356:H1356"/>
    <mergeCell ref="A1357:C1357"/>
    <mergeCell ref="E1357:H1357"/>
    <mergeCell ref="A1358:C1358"/>
    <mergeCell ref="E1358:H1358"/>
    <mergeCell ref="A1359:C1359"/>
    <mergeCell ref="E1359:H1359"/>
    <mergeCell ref="A1360:C1360"/>
    <mergeCell ref="E1360:H1360"/>
    <mergeCell ref="A1361:C1361"/>
    <mergeCell ref="E1361:H1361"/>
    <mergeCell ref="A1340:C1340"/>
    <mergeCell ref="E1340:H1340"/>
    <mergeCell ref="A1341:C1341"/>
    <mergeCell ref="E1341:H1341"/>
    <mergeCell ref="A1342:C1342"/>
    <mergeCell ref="E1342:H1342"/>
    <mergeCell ref="A1343:C1343"/>
    <mergeCell ref="E1343:H1343"/>
    <mergeCell ref="A1344:C1344"/>
    <mergeCell ref="E1344:H1344"/>
    <mergeCell ref="A1345:C1345"/>
    <mergeCell ref="E1345:H1345"/>
    <mergeCell ref="B1347:C1347"/>
    <mergeCell ref="E1347:G1347"/>
    <mergeCell ref="A1348:C1348"/>
    <mergeCell ref="E1348:H1348"/>
    <mergeCell ref="B1351:C1351"/>
    <mergeCell ref="E1351:G1351"/>
    <mergeCell ref="B1328:C1328"/>
    <mergeCell ref="E1328:G1328"/>
    <mergeCell ref="A1329:C1329"/>
    <mergeCell ref="E1329:H1329"/>
    <mergeCell ref="A1330:C1330"/>
    <mergeCell ref="E1330:H1330"/>
    <mergeCell ref="B1332:C1332"/>
    <mergeCell ref="E1332:G1332"/>
    <mergeCell ref="A1333:C1333"/>
    <mergeCell ref="E1333:H1333"/>
    <mergeCell ref="B1335:C1335"/>
    <mergeCell ref="E1335:G1335"/>
    <mergeCell ref="A1336:C1336"/>
    <mergeCell ref="E1336:H1336"/>
    <mergeCell ref="B1338:C1338"/>
    <mergeCell ref="E1338:G1338"/>
    <mergeCell ref="A1339:C1339"/>
    <mergeCell ref="E1339:H1339"/>
    <mergeCell ref="A1318:C1318"/>
    <mergeCell ref="E1318:H1318"/>
    <mergeCell ref="A1319:C1319"/>
    <mergeCell ref="E1319:H1319"/>
    <mergeCell ref="A1320:C1320"/>
    <mergeCell ref="E1320:H1320"/>
    <mergeCell ref="A1321:C1321"/>
    <mergeCell ref="E1321:H1321"/>
    <mergeCell ref="A1322:C1322"/>
    <mergeCell ref="E1322:H1322"/>
    <mergeCell ref="A1323:C1323"/>
    <mergeCell ref="E1323:H1323"/>
    <mergeCell ref="A1324:C1324"/>
    <mergeCell ref="E1324:H1324"/>
    <mergeCell ref="A1325:C1325"/>
    <mergeCell ref="E1325:H1325"/>
    <mergeCell ref="A1326:C1326"/>
    <mergeCell ref="E1326:H1326"/>
    <mergeCell ref="A1306:C1306"/>
    <mergeCell ref="E1306:H1306"/>
    <mergeCell ref="A1307:C1307"/>
    <mergeCell ref="E1307:H1307"/>
    <mergeCell ref="A1308:C1308"/>
    <mergeCell ref="E1308:H1308"/>
    <mergeCell ref="A1309:C1309"/>
    <mergeCell ref="E1309:H1309"/>
    <mergeCell ref="A1310:C1310"/>
    <mergeCell ref="E1310:H1310"/>
    <mergeCell ref="A1311:C1311"/>
    <mergeCell ref="E1311:H1311"/>
    <mergeCell ref="A1312:C1312"/>
    <mergeCell ref="E1312:H1312"/>
    <mergeCell ref="A1313:C1313"/>
    <mergeCell ref="E1313:H1313"/>
    <mergeCell ref="B1317:C1317"/>
    <mergeCell ref="E1317:G1317"/>
    <mergeCell ref="A1297:C1297"/>
    <mergeCell ref="E1297:H1297"/>
    <mergeCell ref="A1298:C1298"/>
    <mergeCell ref="E1298:H1298"/>
    <mergeCell ref="A1299:C1299"/>
    <mergeCell ref="E1299:H1299"/>
    <mergeCell ref="A1300:C1300"/>
    <mergeCell ref="E1300:H1300"/>
    <mergeCell ref="A1301:C1301"/>
    <mergeCell ref="E1301:H1301"/>
    <mergeCell ref="A1302:C1302"/>
    <mergeCell ref="E1302:H1302"/>
    <mergeCell ref="A1303:C1303"/>
    <mergeCell ref="E1303:H1303"/>
    <mergeCell ref="A1304:C1304"/>
    <mergeCell ref="E1304:H1304"/>
    <mergeCell ref="A1305:C1305"/>
    <mergeCell ref="E1305:H1305"/>
    <mergeCell ref="A1286:C1286"/>
    <mergeCell ref="E1286:H1286"/>
    <mergeCell ref="A1287:C1287"/>
    <mergeCell ref="E1287:H1287"/>
    <mergeCell ref="A1288:C1288"/>
    <mergeCell ref="E1288:H1288"/>
    <mergeCell ref="A1289:C1289"/>
    <mergeCell ref="E1289:H1289"/>
    <mergeCell ref="B1292:C1292"/>
    <mergeCell ref="E1292:G1292"/>
    <mergeCell ref="A1293:C1293"/>
    <mergeCell ref="E1293:H1293"/>
    <mergeCell ref="A1294:C1294"/>
    <mergeCell ref="E1294:H1294"/>
    <mergeCell ref="A1295:C1295"/>
    <mergeCell ref="E1295:H1295"/>
    <mergeCell ref="A1296:C1296"/>
    <mergeCell ref="E1296:H1296"/>
    <mergeCell ref="B1277:C1277"/>
    <mergeCell ref="E1277:G1277"/>
    <mergeCell ref="A1278:C1278"/>
    <mergeCell ref="E1278:H1278"/>
    <mergeCell ref="A1279:C1279"/>
    <mergeCell ref="E1279:H1279"/>
    <mergeCell ref="A1280:C1280"/>
    <mergeCell ref="E1280:H1280"/>
    <mergeCell ref="A1281:C1281"/>
    <mergeCell ref="E1281:H1281"/>
    <mergeCell ref="A1282:C1282"/>
    <mergeCell ref="E1282:H1282"/>
    <mergeCell ref="A1283:C1283"/>
    <mergeCell ref="E1283:H1283"/>
    <mergeCell ref="A1284:C1284"/>
    <mergeCell ref="E1284:H1284"/>
    <mergeCell ref="A1285:C1285"/>
    <mergeCell ref="E1285:H1285"/>
    <mergeCell ref="A1267:C1267"/>
    <mergeCell ref="E1267:H1267"/>
    <mergeCell ref="A1268:C1268"/>
    <mergeCell ref="E1268:H1268"/>
    <mergeCell ref="A1269:C1269"/>
    <mergeCell ref="E1269:H1269"/>
    <mergeCell ref="A1270:C1270"/>
    <mergeCell ref="E1270:H1270"/>
    <mergeCell ref="A1271:C1271"/>
    <mergeCell ref="E1271:H1271"/>
    <mergeCell ref="A1272:C1272"/>
    <mergeCell ref="E1272:H1272"/>
    <mergeCell ref="A1273:C1273"/>
    <mergeCell ref="E1273:H1273"/>
    <mergeCell ref="A1274:C1274"/>
    <mergeCell ref="E1274:H1274"/>
    <mergeCell ref="A1275:C1275"/>
    <mergeCell ref="E1275:H1275"/>
    <mergeCell ref="B1254:C1254"/>
    <mergeCell ref="E1254:G1254"/>
    <mergeCell ref="A1255:C1255"/>
    <mergeCell ref="E1255:H1255"/>
    <mergeCell ref="A1256:C1256"/>
    <mergeCell ref="E1256:H1256"/>
    <mergeCell ref="B1258:C1258"/>
    <mergeCell ref="E1258:G1258"/>
    <mergeCell ref="A1259:C1259"/>
    <mergeCell ref="E1259:H1259"/>
    <mergeCell ref="B1263:C1263"/>
    <mergeCell ref="E1263:G1263"/>
    <mergeCell ref="A1264:C1264"/>
    <mergeCell ref="E1264:H1264"/>
    <mergeCell ref="A1265:C1265"/>
    <mergeCell ref="E1265:H1265"/>
    <mergeCell ref="A1266:C1266"/>
    <mergeCell ref="E1266:H1266"/>
    <mergeCell ref="A1239:C1239"/>
    <mergeCell ref="E1239:H1239"/>
    <mergeCell ref="A1240:C1240"/>
    <mergeCell ref="E1240:H1240"/>
    <mergeCell ref="B1244:C1244"/>
    <mergeCell ref="E1244:G1244"/>
    <mergeCell ref="A1245:C1245"/>
    <mergeCell ref="E1245:H1245"/>
    <mergeCell ref="B1247:C1247"/>
    <mergeCell ref="E1247:G1247"/>
    <mergeCell ref="A1248:C1248"/>
    <mergeCell ref="E1248:H1248"/>
    <mergeCell ref="A1249:C1249"/>
    <mergeCell ref="E1249:H1249"/>
    <mergeCell ref="A1250:C1250"/>
    <mergeCell ref="E1250:H1250"/>
    <mergeCell ref="A1251:C1251"/>
    <mergeCell ref="E1251:H1251"/>
    <mergeCell ref="B1228:C1228"/>
    <mergeCell ref="E1228:G1228"/>
    <mergeCell ref="A1229:C1229"/>
    <mergeCell ref="E1229:H1229"/>
    <mergeCell ref="A1230:C1230"/>
    <mergeCell ref="E1230:H1230"/>
    <mergeCell ref="B1233:C1233"/>
    <mergeCell ref="E1233:G1233"/>
    <mergeCell ref="A1234:C1234"/>
    <mergeCell ref="E1234:H1234"/>
    <mergeCell ref="A1235:C1235"/>
    <mergeCell ref="E1235:H1235"/>
    <mergeCell ref="A1236:C1236"/>
    <mergeCell ref="E1236:H1236"/>
    <mergeCell ref="A1237:C1237"/>
    <mergeCell ref="E1237:H1237"/>
    <mergeCell ref="A1238:C1238"/>
    <mergeCell ref="E1238:H1238"/>
    <mergeCell ref="B1212:C1212"/>
    <mergeCell ref="E1212:G1212"/>
    <mergeCell ref="A1213:C1213"/>
    <mergeCell ref="E1213:H1213"/>
    <mergeCell ref="B1215:C1215"/>
    <mergeCell ref="E1215:G1215"/>
    <mergeCell ref="A1216:C1216"/>
    <mergeCell ref="E1216:H1216"/>
    <mergeCell ref="B1220:C1220"/>
    <mergeCell ref="E1220:G1220"/>
    <mergeCell ref="A1221:C1221"/>
    <mergeCell ref="E1221:H1221"/>
    <mergeCell ref="A1222:C1222"/>
    <mergeCell ref="E1222:H1222"/>
    <mergeCell ref="B1224:C1224"/>
    <mergeCell ref="E1224:G1224"/>
    <mergeCell ref="A1225:C1225"/>
    <mergeCell ref="E1225:H1225"/>
    <mergeCell ref="A1197:C1197"/>
    <mergeCell ref="E1197:H1197"/>
    <mergeCell ref="A1198:C1198"/>
    <mergeCell ref="E1198:H1198"/>
    <mergeCell ref="A1199:C1199"/>
    <mergeCell ref="E1199:H1199"/>
    <mergeCell ref="A1200:C1200"/>
    <mergeCell ref="E1200:H1200"/>
    <mergeCell ref="A1201:C1201"/>
    <mergeCell ref="E1201:H1201"/>
    <mergeCell ref="B1206:C1206"/>
    <mergeCell ref="E1206:G1206"/>
    <mergeCell ref="A1207:C1207"/>
    <mergeCell ref="E1207:H1207"/>
    <mergeCell ref="B1209:C1209"/>
    <mergeCell ref="E1209:G1209"/>
    <mergeCell ref="A1210:C1210"/>
    <mergeCell ref="E1210:H1210"/>
    <mergeCell ref="A1185:C1185"/>
    <mergeCell ref="E1185:H1185"/>
    <mergeCell ref="A1186:C1186"/>
    <mergeCell ref="E1186:H1186"/>
    <mergeCell ref="B1189:C1189"/>
    <mergeCell ref="E1189:G1189"/>
    <mergeCell ref="A1190:C1190"/>
    <mergeCell ref="E1190:H1190"/>
    <mergeCell ref="A1191:C1191"/>
    <mergeCell ref="E1191:H1191"/>
    <mergeCell ref="A1192:C1192"/>
    <mergeCell ref="E1192:H1192"/>
    <mergeCell ref="A1193:C1193"/>
    <mergeCell ref="E1193:H1193"/>
    <mergeCell ref="A1194:C1194"/>
    <mergeCell ref="E1194:H1194"/>
    <mergeCell ref="B1196:C1196"/>
    <mergeCell ref="E1196:G1196"/>
    <mergeCell ref="A1172:C1172"/>
    <mergeCell ref="E1172:H1172"/>
    <mergeCell ref="B1174:C1174"/>
    <mergeCell ref="E1174:G1174"/>
    <mergeCell ref="A1175:C1175"/>
    <mergeCell ref="E1175:H1175"/>
    <mergeCell ref="A1176:C1176"/>
    <mergeCell ref="E1176:H1176"/>
    <mergeCell ref="B1179:C1179"/>
    <mergeCell ref="E1179:G1179"/>
    <mergeCell ref="A1180:C1180"/>
    <mergeCell ref="E1180:H1180"/>
    <mergeCell ref="A1181:C1181"/>
    <mergeCell ref="E1181:H1181"/>
    <mergeCell ref="A1182:C1182"/>
    <mergeCell ref="E1182:H1182"/>
    <mergeCell ref="B1184:C1184"/>
    <mergeCell ref="E1184:G1184"/>
    <mergeCell ref="A1157:C1157"/>
    <mergeCell ref="E1157:H1157"/>
    <mergeCell ref="B1160:C1160"/>
    <mergeCell ref="E1160:G1160"/>
    <mergeCell ref="A1161:C1161"/>
    <mergeCell ref="E1161:H1161"/>
    <mergeCell ref="A1162:C1162"/>
    <mergeCell ref="E1162:H1162"/>
    <mergeCell ref="B1166:C1166"/>
    <mergeCell ref="E1166:G1166"/>
    <mergeCell ref="A1167:C1167"/>
    <mergeCell ref="E1167:H1167"/>
    <mergeCell ref="A1168:C1168"/>
    <mergeCell ref="E1168:H1168"/>
    <mergeCell ref="B1170:C1170"/>
    <mergeCell ref="E1170:G1170"/>
    <mergeCell ref="A1171:C1171"/>
    <mergeCell ref="E1171:H1171"/>
    <mergeCell ref="A1147:C1147"/>
    <mergeCell ref="E1147:H1147"/>
    <mergeCell ref="A1148:C1148"/>
    <mergeCell ref="E1148:H1148"/>
    <mergeCell ref="A1149:C1149"/>
    <mergeCell ref="E1149:H1149"/>
    <mergeCell ref="A1150:C1150"/>
    <mergeCell ref="E1150:H1150"/>
    <mergeCell ref="A1151:C1151"/>
    <mergeCell ref="E1151:H1151"/>
    <mergeCell ref="B1153:C1153"/>
    <mergeCell ref="E1153:G1153"/>
    <mergeCell ref="A1154:C1154"/>
    <mergeCell ref="E1154:H1154"/>
    <mergeCell ref="A1155:C1155"/>
    <mergeCell ref="E1155:H1155"/>
    <mergeCell ref="A1156:C1156"/>
    <mergeCell ref="E1156:H1156"/>
    <mergeCell ref="A1137:C1137"/>
    <mergeCell ref="E1137:H1137"/>
    <mergeCell ref="A1138:C1138"/>
    <mergeCell ref="E1138:H1138"/>
    <mergeCell ref="A1139:C1139"/>
    <mergeCell ref="E1139:H1139"/>
    <mergeCell ref="A1140:C1140"/>
    <mergeCell ref="E1140:H1140"/>
    <mergeCell ref="A1141:C1141"/>
    <mergeCell ref="E1141:H1141"/>
    <mergeCell ref="B1143:C1143"/>
    <mergeCell ref="E1143:G1143"/>
    <mergeCell ref="A1144:C1144"/>
    <mergeCell ref="E1144:H1144"/>
    <mergeCell ref="A1145:C1145"/>
    <mergeCell ref="E1145:H1145"/>
    <mergeCell ref="A1146:C1146"/>
    <mergeCell ref="E1146:H1146"/>
    <mergeCell ref="A1124:C1124"/>
    <mergeCell ref="E1124:H1124"/>
    <mergeCell ref="A1125:C1125"/>
    <mergeCell ref="E1125:H1125"/>
    <mergeCell ref="A1126:C1126"/>
    <mergeCell ref="E1126:H1126"/>
    <mergeCell ref="B1128:C1128"/>
    <mergeCell ref="E1128:G1128"/>
    <mergeCell ref="A1129:C1129"/>
    <mergeCell ref="E1129:H1129"/>
    <mergeCell ref="B1133:C1133"/>
    <mergeCell ref="E1133:G1133"/>
    <mergeCell ref="A1134:C1134"/>
    <mergeCell ref="E1134:H1134"/>
    <mergeCell ref="A1135:C1135"/>
    <mergeCell ref="E1135:H1135"/>
    <mergeCell ref="A1136:C1136"/>
    <mergeCell ref="E1136:H1136"/>
    <mergeCell ref="B1110:C1110"/>
    <mergeCell ref="E1110:G1110"/>
    <mergeCell ref="A1111:C1111"/>
    <mergeCell ref="E1111:H1111"/>
    <mergeCell ref="B1113:C1113"/>
    <mergeCell ref="E1113:G1113"/>
    <mergeCell ref="A1114:C1114"/>
    <mergeCell ref="E1114:H1114"/>
    <mergeCell ref="B1116:C1116"/>
    <mergeCell ref="E1116:G1116"/>
    <mergeCell ref="A1117:C1117"/>
    <mergeCell ref="E1117:H1117"/>
    <mergeCell ref="B1119:C1119"/>
    <mergeCell ref="E1119:G1119"/>
    <mergeCell ref="A1120:C1120"/>
    <mergeCell ref="E1120:H1120"/>
    <mergeCell ref="B1123:C1123"/>
    <mergeCell ref="E1123:G1123"/>
    <mergeCell ref="A1097:C1097"/>
    <mergeCell ref="E1097:H1097"/>
    <mergeCell ref="B1099:C1099"/>
    <mergeCell ref="E1099:G1099"/>
    <mergeCell ref="A1100:C1100"/>
    <mergeCell ref="E1100:H1100"/>
    <mergeCell ref="A1101:C1101"/>
    <mergeCell ref="E1101:H1101"/>
    <mergeCell ref="A1102:C1102"/>
    <mergeCell ref="E1102:H1102"/>
    <mergeCell ref="A1103:C1103"/>
    <mergeCell ref="E1103:H1103"/>
    <mergeCell ref="A1104:C1104"/>
    <mergeCell ref="E1104:H1104"/>
    <mergeCell ref="B1107:C1107"/>
    <mergeCell ref="E1107:G1107"/>
    <mergeCell ref="A1108:C1108"/>
    <mergeCell ref="E1108:H1108"/>
    <mergeCell ref="B1083:C1083"/>
    <mergeCell ref="E1083:G1083"/>
    <mergeCell ref="A1084:C1084"/>
    <mergeCell ref="E1084:H1084"/>
    <mergeCell ref="B1086:C1086"/>
    <mergeCell ref="E1086:G1086"/>
    <mergeCell ref="A1087:C1087"/>
    <mergeCell ref="E1087:H1087"/>
    <mergeCell ref="B1090:C1090"/>
    <mergeCell ref="E1090:G1090"/>
    <mergeCell ref="A1091:C1091"/>
    <mergeCell ref="E1091:H1091"/>
    <mergeCell ref="B1093:C1093"/>
    <mergeCell ref="E1093:G1093"/>
    <mergeCell ref="A1094:C1094"/>
    <mergeCell ref="E1094:H1094"/>
    <mergeCell ref="B1096:C1096"/>
    <mergeCell ref="E1096:G1096"/>
    <mergeCell ref="A1069:C1069"/>
    <mergeCell ref="E1069:H1069"/>
    <mergeCell ref="B1071:C1071"/>
    <mergeCell ref="E1071:G1071"/>
    <mergeCell ref="A1072:C1072"/>
    <mergeCell ref="E1072:H1072"/>
    <mergeCell ref="B1074:C1074"/>
    <mergeCell ref="E1074:G1074"/>
    <mergeCell ref="A1075:C1075"/>
    <mergeCell ref="E1075:H1075"/>
    <mergeCell ref="B1077:C1077"/>
    <mergeCell ref="E1077:G1077"/>
    <mergeCell ref="A1078:C1078"/>
    <mergeCell ref="E1078:H1078"/>
    <mergeCell ref="B1080:C1080"/>
    <mergeCell ref="E1080:G1080"/>
    <mergeCell ref="A1081:C1081"/>
    <mergeCell ref="E1081:H1081"/>
    <mergeCell ref="B1055:C1055"/>
    <mergeCell ref="E1055:G1055"/>
    <mergeCell ref="A1056:C1056"/>
    <mergeCell ref="E1056:H1056"/>
    <mergeCell ref="B1058:C1058"/>
    <mergeCell ref="E1058:G1058"/>
    <mergeCell ref="A1059:C1059"/>
    <mergeCell ref="E1059:H1059"/>
    <mergeCell ref="B1061:C1061"/>
    <mergeCell ref="E1061:G1061"/>
    <mergeCell ref="A1062:C1062"/>
    <mergeCell ref="E1062:H1062"/>
    <mergeCell ref="B1065:C1065"/>
    <mergeCell ref="E1065:G1065"/>
    <mergeCell ref="A1066:C1066"/>
    <mergeCell ref="E1066:H1066"/>
    <mergeCell ref="B1068:C1068"/>
    <mergeCell ref="E1068:G1068"/>
    <mergeCell ref="A1038:C1038"/>
    <mergeCell ref="E1038:H1038"/>
    <mergeCell ref="B1040:C1040"/>
    <mergeCell ref="E1040:G1040"/>
    <mergeCell ref="A1041:C1041"/>
    <mergeCell ref="E1041:H1041"/>
    <mergeCell ref="B1046:C1046"/>
    <mergeCell ref="E1046:G1046"/>
    <mergeCell ref="A1047:C1047"/>
    <mergeCell ref="E1047:H1047"/>
    <mergeCell ref="B1049:C1049"/>
    <mergeCell ref="E1049:G1049"/>
    <mergeCell ref="A1050:C1050"/>
    <mergeCell ref="E1050:H1050"/>
    <mergeCell ref="B1052:C1052"/>
    <mergeCell ref="E1052:G1052"/>
    <mergeCell ref="A1053:C1053"/>
    <mergeCell ref="E1053:H1053"/>
    <mergeCell ref="B1025:C1025"/>
    <mergeCell ref="E1025:G1025"/>
    <mergeCell ref="A1026:C1026"/>
    <mergeCell ref="E1026:H1026"/>
    <mergeCell ref="B1028:C1028"/>
    <mergeCell ref="E1028:G1028"/>
    <mergeCell ref="A1029:C1029"/>
    <mergeCell ref="E1029:H1029"/>
    <mergeCell ref="B1031:C1031"/>
    <mergeCell ref="E1031:G1031"/>
    <mergeCell ref="A1032:C1032"/>
    <mergeCell ref="E1032:H1032"/>
    <mergeCell ref="B1034:C1034"/>
    <mergeCell ref="E1034:G1034"/>
    <mergeCell ref="A1035:C1035"/>
    <mergeCell ref="E1035:H1035"/>
    <mergeCell ref="B1037:C1037"/>
    <mergeCell ref="E1037:G1037"/>
    <mergeCell ref="B1010:C1010"/>
    <mergeCell ref="E1010:G1010"/>
    <mergeCell ref="A1011:C1011"/>
    <mergeCell ref="E1011:H1011"/>
    <mergeCell ref="A1012:C1012"/>
    <mergeCell ref="E1012:H1012"/>
    <mergeCell ref="A1013:C1013"/>
    <mergeCell ref="E1013:H1013"/>
    <mergeCell ref="A1014:C1014"/>
    <mergeCell ref="E1014:H1014"/>
    <mergeCell ref="B1017:C1017"/>
    <mergeCell ref="E1017:G1017"/>
    <mergeCell ref="A1018:C1018"/>
    <mergeCell ref="E1018:H1018"/>
    <mergeCell ref="B1020:C1020"/>
    <mergeCell ref="E1020:G1020"/>
    <mergeCell ref="A1021:C1021"/>
    <mergeCell ref="E1021:H1021"/>
    <mergeCell ref="A997:C997"/>
    <mergeCell ref="E997:H997"/>
    <mergeCell ref="A998:C998"/>
    <mergeCell ref="E998:H998"/>
    <mergeCell ref="A999:C999"/>
    <mergeCell ref="E999:H999"/>
    <mergeCell ref="B1001:C1001"/>
    <mergeCell ref="E1001:G1001"/>
    <mergeCell ref="A1002:C1002"/>
    <mergeCell ref="E1002:H1002"/>
    <mergeCell ref="B1004:C1004"/>
    <mergeCell ref="E1004:G1004"/>
    <mergeCell ref="A1005:C1005"/>
    <mergeCell ref="E1005:H1005"/>
    <mergeCell ref="B1007:C1007"/>
    <mergeCell ref="E1007:G1007"/>
    <mergeCell ref="A1008:C1008"/>
    <mergeCell ref="E1008:H1008"/>
    <mergeCell ref="A985:C985"/>
    <mergeCell ref="E985:H985"/>
    <mergeCell ref="A986:C986"/>
    <mergeCell ref="E986:H986"/>
    <mergeCell ref="A987:C987"/>
    <mergeCell ref="E987:H987"/>
    <mergeCell ref="B989:C989"/>
    <mergeCell ref="E989:G989"/>
    <mergeCell ref="A990:C990"/>
    <mergeCell ref="E990:H990"/>
    <mergeCell ref="B992:C992"/>
    <mergeCell ref="E992:G992"/>
    <mergeCell ref="A993:C993"/>
    <mergeCell ref="E993:H993"/>
    <mergeCell ref="B995:C995"/>
    <mergeCell ref="E995:G995"/>
    <mergeCell ref="A996:C996"/>
    <mergeCell ref="E996:H996"/>
    <mergeCell ref="A972:C972"/>
    <mergeCell ref="E972:H972"/>
    <mergeCell ref="B974:C974"/>
    <mergeCell ref="E974:G974"/>
    <mergeCell ref="A975:C975"/>
    <mergeCell ref="E975:H975"/>
    <mergeCell ref="B977:C977"/>
    <mergeCell ref="E977:G977"/>
    <mergeCell ref="A978:C978"/>
    <mergeCell ref="E978:H978"/>
    <mergeCell ref="B980:C980"/>
    <mergeCell ref="E980:G980"/>
    <mergeCell ref="A981:C981"/>
    <mergeCell ref="E981:H981"/>
    <mergeCell ref="A982:C982"/>
    <mergeCell ref="E982:H982"/>
    <mergeCell ref="B984:C984"/>
    <mergeCell ref="E984:G984"/>
    <mergeCell ref="A962:C962"/>
    <mergeCell ref="E962:H962"/>
    <mergeCell ref="A963:C963"/>
    <mergeCell ref="E963:H963"/>
    <mergeCell ref="B965:C965"/>
    <mergeCell ref="E965:G965"/>
    <mergeCell ref="A966:C966"/>
    <mergeCell ref="E966:H966"/>
    <mergeCell ref="A967:C967"/>
    <mergeCell ref="E967:H967"/>
    <mergeCell ref="A968:C968"/>
    <mergeCell ref="E968:H968"/>
    <mergeCell ref="A969:C969"/>
    <mergeCell ref="E969:H969"/>
    <mergeCell ref="A970:C970"/>
    <mergeCell ref="E970:H970"/>
    <mergeCell ref="A971:C971"/>
    <mergeCell ref="E971:H971"/>
    <mergeCell ref="B951:C951"/>
    <mergeCell ref="E951:G951"/>
    <mergeCell ref="A952:C952"/>
    <mergeCell ref="E952:H952"/>
    <mergeCell ref="A953:C953"/>
    <mergeCell ref="E953:H953"/>
    <mergeCell ref="B955:C955"/>
    <mergeCell ref="E955:G955"/>
    <mergeCell ref="A956:C956"/>
    <mergeCell ref="E956:H956"/>
    <mergeCell ref="B958:C958"/>
    <mergeCell ref="E958:G958"/>
    <mergeCell ref="A959:C959"/>
    <mergeCell ref="E959:H959"/>
    <mergeCell ref="A960:C960"/>
    <mergeCell ref="E960:H960"/>
    <mergeCell ref="A961:C961"/>
    <mergeCell ref="E961:H961"/>
    <mergeCell ref="A940:C940"/>
    <mergeCell ref="E940:H940"/>
    <mergeCell ref="A941:C941"/>
    <mergeCell ref="E941:H941"/>
    <mergeCell ref="A942:C942"/>
    <mergeCell ref="E942:H942"/>
    <mergeCell ref="B944:C944"/>
    <mergeCell ref="E944:G944"/>
    <mergeCell ref="A945:C945"/>
    <mergeCell ref="E945:H945"/>
    <mergeCell ref="A946:C946"/>
    <mergeCell ref="E946:H946"/>
    <mergeCell ref="A947:C947"/>
    <mergeCell ref="E947:H947"/>
    <mergeCell ref="A948:C948"/>
    <mergeCell ref="E948:H948"/>
    <mergeCell ref="A949:C949"/>
    <mergeCell ref="E949:H949"/>
    <mergeCell ref="B930:C930"/>
    <mergeCell ref="E930:G930"/>
    <mergeCell ref="A931:C931"/>
    <mergeCell ref="E931:H931"/>
    <mergeCell ref="A932:C932"/>
    <mergeCell ref="E932:H932"/>
    <mergeCell ref="A933:C933"/>
    <mergeCell ref="E933:H933"/>
    <mergeCell ref="A934:C934"/>
    <mergeCell ref="E934:H934"/>
    <mergeCell ref="B936:C936"/>
    <mergeCell ref="E936:G936"/>
    <mergeCell ref="A937:C937"/>
    <mergeCell ref="E937:H937"/>
    <mergeCell ref="A938:C938"/>
    <mergeCell ref="E938:H938"/>
    <mergeCell ref="A939:C939"/>
    <mergeCell ref="E939:H939"/>
    <mergeCell ref="A915:C915"/>
    <mergeCell ref="E915:H915"/>
    <mergeCell ref="A916:C916"/>
    <mergeCell ref="E916:H916"/>
    <mergeCell ref="A917:C917"/>
    <mergeCell ref="E917:H917"/>
    <mergeCell ref="B919:C919"/>
    <mergeCell ref="E919:G919"/>
    <mergeCell ref="A920:C920"/>
    <mergeCell ref="E920:H920"/>
    <mergeCell ref="B923:C923"/>
    <mergeCell ref="E923:G923"/>
    <mergeCell ref="A924:C924"/>
    <mergeCell ref="E924:H924"/>
    <mergeCell ref="B926:C926"/>
    <mergeCell ref="E926:G926"/>
    <mergeCell ref="A927:C927"/>
    <mergeCell ref="E927:H927"/>
    <mergeCell ref="A903:C903"/>
    <mergeCell ref="E903:H903"/>
    <mergeCell ref="B905:C905"/>
    <mergeCell ref="E905:G905"/>
    <mergeCell ref="A906:C906"/>
    <mergeCell ref="E906:H906"/>
    <mergeCell ref="A907:C907"/>
    <mergeCell ref="E907:H907"/>
    <mergeCell ref="B909:C909"/>
    <mergeCell ref="E909:G909"/>
    <mergeCell ref="A910:C910"/>
    <mergeCell ref="E910:H910"/>
    <mergeCell ref="A911:C911"/>
    <mergeCell ref="E911:H911"/>
    <mergeCell ref="A912:C912"/>
    <mergeCell ref="E912:H912"/>
    <mergeCell ref="B914:C914"/>
    <mergeCell ref="E914:G914"/>
    <mergeCell ref="A891:C891"/>
    <mergeCell ref="E891:H891"/>
    <mergeCell ref="B893:C893"/>
    <mergeCell ref="E893:G893"/>
    <mergeCell ref="A894:C894"/>
    <mergeCell ref="E894:H894"/>
    <mergeCell ref="B896:C896"/>
    <mergeCell ref="E896:G896"/>
    <mergeCell ref="A897:C897"/>
    <mergeCell ref="E897:H897"/>
    <mergeCell ref="B899:C899"/>
    <mergeCell ref="E899:G899"/>
    <mergeCell ref="A900:C900"/>
    <mergeCell ref="E900:H900"/>
    <mergeCell ref="A901:C901"/>
    <mergeCell ref="E901:H901"/>
    <mergeCell ref="A902:C902"/>
    <mergeCell ref="E902:H902"/>
    <mergeCell ref="A877:C877"/>
    <mergeCell ref="E877:H877"/>
    <mergeCell ref="B879:C879"/>
    <mergeCell ref="E879:G879"/>
    <mergeCell ref="A880:C880"/>
    <mergeCell ref="E880:H880"/>
    <mergeCell ref="B882:C882"/>
    <mergeCell ref="E882:G882"/>
    <mergeCell ref="A883:C883"/>
    <mergeCell ref="E883:H883"/>
    <mergeCell ref="B885:C885"/>
    <mergeCell ref="E885:G885"/>
    <mergeCell ref="A886:C886"/>
    <mergeCell ref="E886:H886"/>
    <mergeCell ref="B889:C889"/>
    <mergeCell ref="E889:G889"/>
    <mergeCell ref="A890:C890"/>
    <mergeCell ref="E890:H890"/>
    <mergeCell ref="B864:C864"/>
    <mergeCell ref="E864:G864"/>
    <mergeCell ref="A865:C865"/>
    <mergeCell ref="E865:H865"/>
    <mergeCell ref="B867:C867"/>
    <mergeCell ref="E867:G867"/>
    <mergeCell ref="A868:C868"/>
    <mergeCell ref="E868:H868"/>
    <mergeCell ref="B870:C870"/>
    <mergeCell ref="E870:G870"/>
    <mergeCell ref="A871:C871"/>
    <mergeCell ref="E871:H871"/>
    <mergeCell ref="B873:C873"/>
    <mergeCell ref="E873:G873"/>
    <mergeCell ref="A874:C874"/>
    <mergeCell ref="E874:H874"/>
    <mergeCell ref="B876:C876"/>
    <mergeCell ref="E876:G876"/>
    <mergeCell ref="A849:C849"/>
    <mergeCell ref="E849:H849"/>
    <mergeCell ref="B851:C851"/>
    <mergeCell ref="E851:G851"/>
    <mergeCell ref="A852:C852"/>
    <mergeCell ref="E852:H852"/>
    <mergeCell ref="B854:C854"/>
    <mergeCell ref="E854:G854"/>
    <mergeCell ref="A855:C855"/>
    <mergeCell ref="E855:H855"/>
    <mergeCell ref="B857:C857"/>
    <mergeCell ref="E857:G857"/>
    <mergeCell ref="A858:C858"/>
    <mergeCell ref="E858:H858"/>
    <mergeCell ref="B861:C861"/>
    <mergeCell ref="E861:G861"/>
    <mergeCell ref="A862:C862"/>
    <mergeCell ref="E862:H862"/>
    <mergeCell ref="B835:C835"/>
    <mergeCell ref="E835:G835"/>
    <mergeCell ref="A836:C836"/>
    <mergeCell ref="E836:H836"/>
    <mergeCell ref="B838:C838"/>
    <mergeCell ref="E838:G838"/>
    <mergeCell ref="A839:C839"/>
    <mergeCell ref="E839:H839"/>
    <mergeCell ref="B841:C841"/>
    <mergeCell ref="E841:G841"/>
    <mergeCell ref="A842:C842"/>
    <mergeCell ref="E842:H842"/>
    <mergeCell ref="B845:C845"/>
    <mergeCell ref="E845:G845"/>
    <mergeCell ref="A846:C846"/>
    <mergeCell ref="E846:H846"/>
    <mergeCell ref="B848:C848"/>
    <mergeCell ref="E848:G848"/>
    <mergeCell ref="A821:C821"/>
    <mergeCell ref="E821:H821"/>
    <mergeCell ref="B823:C823"/>
    <mergeCell ref="E823:G823"/>
    <mergeCell ref="A824:C824"/>
    <mergeCell ref="E824:H824"/>
    <mergeCell ref="B826:C826"/>
    <mergeCell ref="E826:G826"/>
    <mergeCell ref="A827:C827"/>
    <mergeCell ref="E827:H827"/>
    <mergeCell ref="B829:C829"/>
    <mergeCell ref="E829:G829"/>
    <mergeCell ref="A830:C830"/>
    <mergeCell ref="E830:H830"/>
    <mergeCell ref="B832:C832"/>
    <mergeCell ref="E832:G832"/>
    <mergeCell ref="A833:C833"/>
    <mergeCell ref="E833:H833"/>
    <mergeCell ref="B808:C808"/>
    <mergeCell ref="E808:G808"/>
    <mergeCell ref="A809:C809"/>
    <mergeCell ref="E809:H809"/>
    <mergeCell ref="B811:C811"/>
    <mergeCell ref="E811:G811"/>
    <mergeCell ref="A812:C812"/>
    <mergeCell ref="E812:H812"/>
    <mergeCell ref="B814:C814"/>
    <mergeCell ref="E814:G814"/>
    <mergeCell ref="A815:C815"/>
    <mergeCell ref="E815:H815"/>
    <mergeCell ref="B817:C817"/>
    <mergeCell ref="E817:G817"/>
    <mergeCell ref="A818:C818"/>
    <mergeCell ref="E818:H818"/>
    <mergeCell ref="B820:C820"/>
    <mergeCell ref="E820:G820"/>
    <mergeCell ref="A792:C792"/>
    <mergeCell ref="E792:H792"/>
    <mergeCell ref="B794:C794"/>
    <mergeCell ref="E794:G794"/>
    <mergeCell ref="A795:C795"/>
    <mergeCell ref="E795:H795"/>
    <mergeCell ref="B798:C798"/>
    <mergeCell ref="E798:G798"/>
    <mergeCell ref="A799:C799"/>
    <mergeCell ref="E799:H799"/>
    <mergeCell ref="B801:C801"/>
    <mergeCell ref="E801:G801"/>
    <mergeCell ref="A802:C802"/>
    <mergeCell ref="E802:H802"/>
    <mergeCell ref="B805:C805"/>
    <mergeCell ref="E805:G805"/>
    <mergeCell ref="A806:C806"/>
    <mergeCell ref="E806:H806"/>
    <mergeCell ref="B778:C778"/>
    <mergeCell ref="E778:G778"/>
    <mergeCell ref="A779:C779"/>
    <mergeCell ref="E779:H779"/>
    <mergeCell ref="B782:C782"/>
    <mergeCell ref="E782:G782"/>
    <mergeCell ref="A783:C783"/>
    <mergeCell ref="E783:H783"/>
    <mergeCell ref="B785:C785"/>
    <mergeCell ref="E785:G785"/>
    <mergeCell ref="A786:C786"/>
    <mergeCell ref="E786:H786"/>
    <mergeCell ref="B788:C788"/>
    <mergeCell ref="E788:G788"/>
    <mergeCell ref="A789:C789"/>
    <mergeCell ref="E789:H789"/>
    <mergeCell ref="B791:C791"/>
    <mergeCell ref="E791:G791"/>
    <mergeCell ref="A763:C763"/>
    <mergeCell ref="E763:H763"/>
    <mergeCell ref="B766:C766"/>
    <mergeCell ref="E766:G766"/>
    <mergeCell ref="A767:C767"/>
    <mergeCell ref="E767:H767"/>
    <mergeCell ref="B769:C769"/>
    <mergeCell ref="E769:G769"/>
    <mergeCell ref="A770:C770"/>
    <mergeCell ref="E770:H770"/>
    <mergeCell ref="B772:C772"/>
    <mergeCell ref="E772:G772"/>
    <mergeCell ref="A773:C773"/>
    <mergeCell ref="E773:H773"/>
    <mergeCell ref="B775:C775"/>
    <mergeCell ref="E775:G775"/>
    <mergeCell ref="A776:C776"/>
    <mergeCell ref="E776:H776"/>
    <mergeCell ref="A750:C750"/>
    <mergeCell ref="E750:H750"/>
    <mergeCell ref="B752:C752"/>
    <mergeCell ref="E752:G752"/>
    <mergeCell ref="A753:C753"/>
    <mergeCell ref="E753:H753"/>
    <mergeCell ref="A754:C754"/>
    <mergeCell ref="E754:H754"/>
    <mergeCell ref="B756:C756"/>
    <mergeCell ref="E756:G756"/>
    <mergeCell ref="A757:C757"/>
    <mergeCell ref="E757:H757"/>
    <mergeCell ref="B759:C759"/>
    <mergeCell ref="E759:G759"/>
    <mergeCell ref="A760:C760"/>
    <mergeCell ref="E760:H760"/>
    <mergeCell ref="B762:C762"/>
    <mergeCell ref="E762:G762"/>
    <mergeCell ref="A735:C735"/>
    <mergeCell ref="E735:H735"/>
    <mergeCell ref="B737:C737"/>
    <mergeCell ref="E737:G737"/>
    <mergeCell ref="A738:C738"/>
    <mergeCell ref="E738:H738"/>
    <mergeCell ref="A739:C739"/>
    <mergeCell ref="E739:H739"/>
    <mergeCell ref="B741:C741"/>
    <mergeCell ref="E741:G741"/>
    <mergeCell ref="A742:C742"/>
    <mergeCell ref="E742:H742"/>
    <mergeCell ref="B746:C746"/>
    <mergeCell ref="E746:G746"/>
    <mergeCell ref="A747:C747"/>
    <mergeCell ref="E747:H747"/>
    <mergeCell ref="B749:C749"/>
    <mergeCell ref="E749:G749"/>
    <mergeCell ref="B722:C722"/>
    <mergeCell ref="E722:G722"/>
    <mergeCell ref="A723:C723"/>
    <mergeCell ref="E723:H723"/>
    <mergeCell ref="B725:C725"/>
    <mergeCell ref="E725:G725"/>
    <mergeCell ref="A726:C726"/>
    <mergeCell ref="E726:H726"/>
    <mergeCell ref="B728:C728"/>
    <mergeCell ref="E728:G728"/>
    <mergeCell ref="A729:C729"/>
    <mergeCell ref="E729:H729"/>
    <mergeCell ref="B731:C731"/>
    <mergeCell ref="E731:G731"/>
    <mergeCell ref="A732:C732"/>
    <mergeCell ref="E732:H732"/>
    <mergeCell ref="B734:C734"/>
    <mergeCell ref="E734:G734"/>
    <mergeCell ref="A708:C708"/>
    <mergeCell ref="E708:H708"/>
    <mergeCell ref="B710:C710"/>
    <mergeCell ref="E710:G710"/>
    <mergeCell ref="A711:C711"/>
    <mergeCell ref="E711:H711"/>
    <mergeCell ref="B713:C713"/>
    <mergeCell ref="E713:G713"/>
    <mergeCell ref="A714:C714"/>
    <mergeCell ref="E714:H714"/>
    <mergeCell ref="B716:C716"/>
    <mergeCell ref="E716:G716"/>
    <mergeCell ref="A717:C717"/>
    <mergeCell ref="E717:H717"/>
    <mergeCell ref="B719:C719"/>
    <mergeCell ref="E719:G719"/>
    <mergeCell ref="A720:C720"/>
    <mergeCell ref="E720:H720"/>
    <mergeCell ref="B693:C693"/>
    <mergeCell ref="E693:G693"/>
    <mergeCell ref="A694:C694"/>
    <mergeCell ref="E694:H694"/>
    <mergeCell ref="B696:C696"/>
    <mergeCell ref="E696:G696"/>
    <mergeCell ref="A697:C697"/>
    <mergeCell ref="E697:H697"/>
    <mergeCell ref="B700:C700"/>
    <mergeCell ref="E700:G700"/>
    <mergeCell ref="A701:C701"/>
    <mergeCell ref="E701:H701"/>
    <mergeCell ref="B703:C703"/>
    <mergeCell ref="E703:G703"/>
    <mergeCell ref="A704:C704"/>
    <mergeCell ref="E704:H704"/>
    <mergeCell ref="B707:C707"/>
    <mergeCell ref="E707:G707"/>
    <mergeCell ref="A678:C678"/>
    <mergeCell ref="E678:H678"/>
    <mergeCell ref="B680:C680"/>
    <mergeCell ref="E680:G680"/>
    <mergeCell ref="A681:C681"/>
    <mergeCell ref="E681:H681"/>
    <mergeCell ref="B683:C683"/>
    <mergeCell ref="E683:G683"/>
    <mergeCell ref="A684:C684"/>
    <mergeCell ref="E684:H684"/>
    <mergeCell ref="B686:C686"/>
    <mergeCell ref="E686:G686"/>
    <mergeCell ref="A687:C687"/>
    <mergeCell ref="E687:H687"/>
    <mergeCell ref="B690:C690"/>
    <mergeCell ref="E690:G690"/>
    <mergeCell ref="A691:C691"/>
    <mergeCell ref="E691:H691"/>
    <mergeCell ref="B665:C665"/>
    <mergeCell ref="E665:G665"/>
    <mergeCell ref="A666:C666"/>
    <mergeCell ref="E666:H666"/>
    <mergeCell ref="B668:C668"/>
    <mergeCell ref="E668:G668"/>
    <mergeCell ref="A669:C669"/>
    <mergeCell ref="E669:H669"/>
    <mergeCell ref="B671:C671"/>
    <mergeCell ref="E671:G671"/>
    <mergeCell ref="A672:C672"/>
    <mergeCell ref="E672:H672"/>
    <mergeCell ref="B674:C674"/>
    <mergeCell ref="E674:G674"/>
    <mergeCell ref="A675:C675"/>
    <mergeCell ref="E675:H675"/>
    <mergeCell ref="B677:C677"/>
    <mergeCell ref="E677:G677"/>
    <mergeCell ref="A651:C651"/>
    <mergeCell ref="E651:H651"/>
    <mergeCell ref="B653:C653"/>
    <mergeCell ref="E653:G653"/>
    <mergeCell ref="A654:C654"/>
    <mergeCell ref="E654:H654"/>
    <mergeCell ref="B656:C656"/>
    <mergeCell ref="E656:G656"/>
    <mergeCell ref="A657:C657"/>
    <mergeCell ref="E657:H657"/>
    <mergeCell ref="B659:C659"/>
    <mergeCell ref="E659:G659"/>
    <mergeCell ref="A660:C660"/>
    <mergeCell ref="E660:H660"/>
    <mergeCell ref="B662:C662"/>
    <mergeCell ref="E662:G662"/>
    <mergeCell ref="A663:C663"/>
    <mergeCell ref="E663:H663"/>
    <mergeCell ref="B638:C638"/>
    <mergeCell ref="E638:G638"/>
    <mergeCell ref="A639:C639"/>
    <mergeCell ref="E639:H639"/>
    <mergeCell ref="B641:C641"/>
    <mergeCell ref="E641:G641"/>
    <mergeCell ref="A642:C642"/>
    <mergeCell ref="E642:H642"/>
    <mergeCell ref="B644:C644"/>
    <mergeCell ref="E644:G644"/>
    <mergeCell ref="A645:C645"/>
    <mergeCell ref="E645:H645"/>
    <mergeCell ref="B647:C647"/>
    <mergeCell ref="E647:G647"/>
    <mergeCell ref="A648:C648"/>
    <mergeCell ref="E648:H648"/>
    <mergeCell ref="B650:C650"/>
    <mergeCell ref="E650:G650"/>
    <mergeCell ref="A624:C624"/>
    <mergeCell ref="E624:H624"/>
    <mergeCell ref="B626:C626"/>
    <mergeCell ref="E626:G626"/>
    <mergeCell ref="A627:C627"/>
    <mergeCell ref="E627:H627"/>
    <mergeCell ref="B629:C629"/>
    <mergeCell ref="E629:G629"/>
    <mergeCell ref="A630:C630"/>
    <mergeCell ref="E630:H630"/>
    <mergeCell ref="B632:C632"/>
    <mergeCell ref="E632:G632"/>
    <mergeCell ref="A633:C633"/>
    <mergeCell ref="E633:H633"/>
    <mergeCell ref="B635:C635"/>
    <mergeCell ref="E635:G635"/>
    <mergeCell ref="A636:C636"/>
    <mergeCell ref="E636:H636"/>
    <mergeCell ref="B610:C610"/>
    <mergeCell ref="E610:G610"/>
    <mergeCell ref="A611:C611"/>
    <mergeCell ref="E611:H611"/>
    <mergeCell ref="B613:C613"/>
    <mergeCell ref="E613:G613"/>
    <mergeCell ref="A614:C614"/>
    <mergeCell ref="E614:H614"/>
    <mergeCell ref="B616:C616"/>
    <mergeCell ref="E616:G616"/>
    <mergeCell ref="A617:C617"/>
    <mergeCell ref="E617:H617"/>
    <mergeCell ref="B619:C619"/>
    <mergeCell ref="E619:G619"/>
    <mergeCell ref="A620:C620"/>
    <mergeCell ref="E620:H620"/>
    <mergeCell ref="B623:C623"/>
    <mergeCell ref="E623:G623"/>
    <mergeCell ref="A594:C594"/>
    <mergeCell ref="E594:H594"/>
    <mergeCell ref="B596:C596"/>
    <mergeCell ref="E596:G596"/>
    <mergeCell ref="A597:C597"/>
    <mergeCell ref="E597:H597"/>
    <mergeCell ref="B599:C599"/>
    <mergeCell ref="E599:G599"/>
    <mergeCell ref="A600:C600"/>
    <mergeCell ref="E600:H600"/>
    <mergeCell ref="B602:C602"/>
    <mergeCell ref="E602:G602"/>
    <mergeCell ref="A603:C603"/>
    <mergeCell ref="E603:H603"/>
    <mergeCell ref="B607:C607"/>
    <mergeCell ref="E607:G607"/>
    <mergeCell ref="A608:C608"/>
    <mergeCell ref="E608:H608"/>
    <mergeCell ref="B580:C580"/>
    <mergeCell ref="E580:G580"/>
    <mergeCell ref="A581:C581"/>
    <mergeCell ref="E581:H581"/>
    <mergeCell ref="B584:C584"/>
    <mergeCell ref="E584:G584"/>
    <mergeCell ref="A585:C585"/>
    <mergeCell ref="E585:H585"/>
    <mergeCell ref="B587:C587"/>
    <mergeCell ref="E587:G587"/>
    <mergeCell ref="A588:C588"/>
    <mergeCell ref="E588:H588"/>
    <mergeCell ref="B590:C590"/>
    <mergeCell ref="E590:G590"/>
    <mergeCell ref="A591:C591"/>
    <mergeCell ref="E591:H591"/>
    <mergeCell ref="B593:C593"/>
    <mergeCell ref="E593:G593"/>
    <mergeCell ref="A565:C565"/>
    <mergeCell ref="E565:H565"/>
    <mergeCell ref="B567:C567"/>
    <mergeCell ref="E567:G567"/>
    <mergeCell ref="A568:C568"/>
    <mergeCell ref="E568:H568"/>
    <mergeCell ref="B570:C570"/>
    <mergeCell ref="E570:G570"/>
    <mergeCell ref="A571:C571"/>
    <mergeCell ref="E571:H571"/>
    <mergeCell ref="B573:C573"/>
    <mergeCell ref="E573:G573"/>
    <mergeCell ref="A574:C574"/>
    <mergeCell ref="E574:H574"/>
    <mergeCell ref="B577:C577"/>
    <mergeCell ref="E577:G577"/>
    <mergeCell ref="A578:C578"/>
    <mergeCell ref="E578:H578"/>
    <mergeCell ref="B552:C552"/>
    <mergeCell ref="E552:G552"/>
    <mergeCell ref="A553:C553"/>
    <mergeCell ref="E553:H553"/>
    <mergeCell ref="B555:C555"/>
    <mergeCell ref="E555:G555"/>
    <mergeCell ref="A556:C556"/>
    <mergeCell ref="E556:H556"/>
    <mergeCell ref="B558:C558"/>
    <mergeCell ref="E558:G558"/>
    <mergeCell ref="A559:C559"/>
    <mergeCell ref="E559:H559"/>
    <mergeCell ref="B561:C561"/>
    <mergeCell ref="E561:G561"/>
    <mergeCell ref="A562:C562"/>
    <mergeCell ref="E562:H562"/>
    <mergeCell ref="B564:C564"/>
    <mergeCell ref="E564:G564"/>
    <mergeCell ref="A538:C538"/>
    <mergeCell ref="E538:H538"/>
    <mergeCell ref="B540:C540"/>
    <mergeCell ref="E540:G540"/>
    <mergeCell ref="A541:C541"/>
    <mergeCell ref="E541:H541"/>
    <mergeCell ref="B543:C543"/>
    <mergeCell ref="E543:G543"/>
    <mergeCell ref="A544:C544"/>
    <mergeCell ref="E544:H544"/>
    <mergeCell ref="B546:C546"/>
    <mergeCell ref="E546:G546"/>
    <mergeCell ref="A547:C547"/>
    <mergeCell ref="E547:H547"/>
    <mergeCell ref="B549:C549"/>
    <mergeCell ref="E549:G549"/>
    <mergeCell ref="A550:C550"/>
    <mergeCell ref="E550:H550"/>
    <mergeCell ref="B525:C525"/>
    <mergeCell ref="E525:G525"/>
    <mergeCell ref="A526:C526"/>
    <mergeCell ref="E526:H526"/>
    <mergeCell ref="B528:C528"/>
    <mergeCell ref="E528:G528"/>
    <mergeCell ref="A529:C529"/>
    <mergeCell ref="E529:H529"/>
    <mergeCell ref="B531:C531"/>
    <mergeCell ref="E531:G531"/>
    <mergeCell ref="A532:C532"/>
    <mergeCell ref="E532:H532"/>
    <mergeCell ref="B534:C534"/>
    <mergeCell ref="E534:G534"/>
    <mergeCell ref="A535:C535"/>
    <mergeCell ref="E535:H535"/>
    <mergeCell ref="B537:C537"/>
    <mergeCell ref="E537:G537"/>
    <mergeCell ref="A511:C511"/>
    <mergeCell ref="E511:H511"/>
    <mergeCell ref="B513:C513"/>
    <mergeCell ref="E513:G513"/>
    <mergeCell ref="A514:C514"/>
    <mergeCell ref="E514:H514"/>
    <mergeCell ref="B516:C516"/>
    <mergeCell ref="E516:G516"/>
    <mergeCell ref="A517:C517"/>
    <mergeCell ref="E517:H517"/>
    <mergeCell ref="B519:C519"/>
    <mergeCell ref="E519:G519"/>
    <mergeCell ref="A520:C520"/>
    <mergeCell ref="E520:H520"/>
    <mergeCell ref="B522:C522"/>
    <mergeCell ref="E522:G522"/>
    <mergeCell ref="A523:C523"/>
    <mergeCell ref="E523:H523"/>
    <mergeCell ref="B497:C497"/>
    <mergeCell ref="E497:G497"/>
    <mergeCell ref="A498:C498"/>
    <mergeCell ref="E498:H498"/>
    <mergeCell ref="B500:C500"/>
    <mergeCell ref="E500:G500"/>
    <mergeCell ref="A501:C501"/>
    <mergeCell ref="E501:H501"/>
    <mergeCell ref="B503:C503"/>
    <mergeCell ref="E503:G503"/>
    <mergeCell ref="A504:C504"/>
    <mergeCell ref="E504:H504"/>
    <mergeCell ref="B506:C506"/>
    <mergeCell ref="E506:G506"/>
    <mergeCell ref="A507:C507"/>
    <mergeCell ref="E507:H507"/>
    <mergeCell ref="B510:C510"/>
    <mergeCell ref="E510:G510"/>
    <mergeCell ref="A482:C482"/>
    <mergeCell ref="E482:H482"/>
    <mergeCell ref="B484:C484"/>
    <mergeCell ref="E484:G484"/>
    <mergeCell ref="A485:C485"/>
    <mergeCell ref="E485:H485"/>
    <mergeCell ref="B487:C487"/>
    <mergeCell ref="E487:G487"/>
    <mergeCell ref="A488:C488"/>
    <mergeCell ref="E488:H488"/>
    <mergeCell ref="B491:C491"/>
    <mergeCell ref="E491:G491"/>
    <mergeCell ref="A492:C492"/>
    <mergeCell ref="E492:H492"/>
    <mergeCell ref="B494:C494"/>
    <mergeCell ref="E494:G494"/>
    <mergeCell ref="A495:C495"/>
    <mergeCell ref="E495:H495"/>
    <mergeCell ref="A467:C467"/>
    <mergeCell ref="E467:H467"/>
    <mergeCell ref="B469:C469"/>
    <mergeCell ref="E469:G469"/>
    <mergeCell ref="A470:C470"/>
    <mergeCell ref="E470:H470"/>
    <mergeCell ref="A471:C471"/>
    <mergeCell ref="E471:H471"/>
    <mergeCell ref="B475:C475"/>
    <mergeCell ref="E475:G475"/>
    <mergeCell ref="A476:C476"/>
    <mergeCell ref="E476:H476"/>
    <mergeCell ref="B478:C478"/>
    <mergeCell ref="E478:G478"/>
    <mergeCell ref="A479:C479"/>
    <mergeCell ref="E479:H479"/>
    <mergeCell ref="B481:C481"/>
    <mergeCell ref="E481:G481"/>
    <mergeCell ref="B454:C454"/>
    <mergeCell ref="E454:G454"/>
    <mergeCell ref="A455:C455"/>
    <mergeCell ref="E455:H455"/>
    <mergeCell ref="B457:C457"/>
    <mergeCell ref="E457:G457"/>
    <mergeCell ref="A458:C458"/>
    <mergeCell ref="E458:H458"/>
    <mergeCell ref="B461:C461"/>
    <mergeCell ref="E461:G461"/>
    <mergeCell ref="A462:C462"/>
    <mergeCell ref="E462:H462"/>
    <mergeCell ref="A463:C463"/>
    <mergeCell ref="E463:H463"/>
    <mergeCell ref="B465:C465"/>
    <mergeCell ref="E465:G465"/>
    <mergeCell ref="A466:C466"/>
    <mergeCell ref="E466:H466"/>
    <mergeCell ref="A443:C443"/>
    <mergeCell ref="E443:H443"/>
    <mergeCell ref="A444:C444"/>
    <mergeCell ref="E444:H444"/>
    <mergeCell ref="A445:C445"/>
    <mergeCell ref="E445:H445"/>
    <mergeCell ref="A446:C446"/>
    <mergeCell ref="E446:H446"/>
    <mergeCell ref="B448:C448"/>
    <mergeCell ref="E448:G448"/>
    <mergeCell ref="A449:C449"/>
    <mergeCell ref="E449:H449"/>
    <mergeCell ref="A450:C450"/>
    <mergeCell ref="E450:H450"/>
    <mergeCell ref="A451:C451"/>
    <mergeCell ref="E451:H451"/>
    <mergeCell ref="A452:C452"/>
    <mergeCell ref="E452:H452"/>
    <mergeCell ref="A433:C433"/>
    <mergeCell ref="E433:H433"/>
    <mergeCell ref="A434:C434"/>
    <mergeCell ref="E434:H434"/>
    <mergeCell ref="A435:C435"/>
    <mergeCell ref="E435:H435"/>
    <mergeCell ref="A436:C436"/>
    <mergeCell ref="E436:H436"/>
    <mergeCell ref="A437:C437"/>
    <mergeCell ref="E437:H437"/>
    <mergeCell ref="A438:C438"/>
    <mergeCell ref="E438:H438"/>
    <mergeCell ref="A439:C439"/>
    <mergeCell ref="E439:H439"/>
    <mergeCell ref="B441:C441"/>
    <mergeCell ref="E441:G441"/>
    <mergeCell ref="A442:C442"/>
    <mergeCell ref="E442:H442"/>
    <mergeCell ref="A423:C423"/>
    <mergeCell ref="E423:H423"/>
    <mergeCell ref="A424:C424"/>
    <mergeCell ref="E424:H424"/>
    <mergeCell ref="A425:C425"/>
    <mergeCell ref="E425:H425"/>
    <mergeCell ref="A426:C426"/>
    <mergeCell ref="E426:H426"/>
    <mergeCell ref="A427:C427"/>
    <mergeCell ref="E427:H427"/>
    <mergeCell ref="A428:C428"/>
    <mergeCell ref="E428:H428"/>
    <mergeCell ref="B430:C430"/>
    <mergeCell ref="E430:G430"/>
    <mergeCell ref="A431:C431"/>
    <mergeCell ref="E431:H431"/>
    <mergeCell ref="A432:C432"/>
    <mergeCell ref="E432:H432"/>
    <mergeCell ref="A409:C409"/>
    <mergeCell ref="E409:H409"/>
    <mergeCell ref="A410:C410"/>
    <mergeCell ref="E410:H410"/>
    <mergeCell ref="B413:C413"/>
    <mergeCell ref="E413:G413"/>
    <mergeCell ref="A414:C414"/>
    <mergeCell ref="E414:H414"/>
    <mergeCell ref="A415:C415"/>
    <mergeCell ref="E415:H415"/>
    <mergeCell ref="B419:C419"/>
    <mergeCell ref="E419:G419"/>
    <mergeCell ref="A420:C420"/>
    <mergeCell ref="E420:H420"/>
    <mergeCell ref="A421:C421"/>
    <mergeCell ref="E421:H421"/>
    <mergeCell ref="A422:C422"/>
    <mergeCell ref="E422:H422"/>
    <mergeCell ref="A395:C395"/>
    <mergeCell ref="E395:H395"/>
    <mergeCell ref="B397:C397"/>
    <mergeCell ref="E397:G397"/>
    <mergeCell ref="A398:C398"/>
    <mergeCell ref="E398:H398"/>
    <mergeCell ref="B402:C402"/>
    <mergeCell ref="E402:G402"/>
    <mergeCell ref="A403:C403"/>
    <mergeCell ref="E403:H403"/>
    <mergeCell ref="A404:C404"/>
    <mergeCell ref="E404:H404"/>
    <mergeCell ref="A405:C405"/>
    <mergeCell ref="E405:H405"/>
    <mergeCell ref="B407:C407"/>
    <mergeCell ref="E407:G407"/>
    <mergeCell ref="A408:C408"/>
    <mergeCell ref="E408:H408"/>
    <mergeCell ref="B381:C381"/>
    <mergeCell ref="E381:G381"/>
    <mergeCell ref="A382:C382"/>
    <mergeCell ref="E382:H382"/>
    <mergeCell ref="B384:C384"/>
    <mergeCell ref="E384:G384"/>
    <mergeCell ref="A385:C385"/>
    <mergeCell ref="E385:H385"/>
    <mergeCell ref="B388:C388"/>
    <mergeCell ref="E388:G388"/>
    <mergeCell ref="A389:C389"/>
    <mergeCell ref="E389:H389"/>
    <mergeCell ref="B391:C391"/>
    <mergeCell ref="E391:G391"/>
    <mergeCell ref="A392:C392"/>
    <mergeCell ref="E392:H392"/>
    <mergeCell ref="B394:C394"/>
    <mergeCell ref="E394:G394"/>
    <mergeCell ref="A366:C366"/>
    <mergeCell ref="E366:H366"/>
    <mergeCell ref="B368:C368"/>
    <mergeCell ref="E368:G368"/>
    <mergeCell ref="A369:C369"/>
    <mergeCell ref="E369:H369"/>
    <mergeCell ref="B371:C371"/>
    <mergeCell ref="E371:G371"/>
    <mergeCell ref="A372:C372"/>
    <mergeCell ref="E372:H372"/>
    <mergeCell ref="B375:C375"/>
    <mergeCell ref="E375:G375"/>
    <mergeCell ref="A376:C376"/>
    <mergeCell ref="E376:H376"/>
    <mergeCell ref="B378:C378"/>
    <mergeCell ref="E378:G378"/>
    <mergeCell ref="A379:C379"/>
    <mergeCell ref="E379:H379"/>
    <mergeCell ref="A354:C354"/>
    <mergeCell ref="E354:H354"/>
    <mergeCell ref="A355:C355"/>
    <mergeCell ref="E355:H355"/>
    <mergeCell ref="A356:C356"/>
    <mergeCell ref="E356:H356"/>
    <mergeCell ref="A357:C357"/>
    <mergeCell ref="E357:H357"/>
    <mergeCell ref="A358:C358"/>
    <mergeCell ref="E358:H358"/>
    <mergeCell ref="A359:C359"/>
    <mergeCell ref="E359:H359"/>
    <mergeCell ref="A360:C360"/>
    <mergeCell ref="E360:H360"/>
    <mergeCell ref="A361:C361"/>
    <mergeCell ref="E361:H361"/>
    <mergeCell ref="B365:C365"/>
    <mergeCell ref="E365:G365"/>
    <mergeCell ref="A342:C342"/>
    <mergeCell ref="E342:H342"/>
    <mergeCell ref="B345:C345"/>
    <mergeCell ref="E345:G345"/>
    <mergeCell ref="A346:C346"/>
    <mergeCell ref="E346:H346"/>
    <mergeCell ref="A347:C347"/>
    <mergeCell ref="E347:H347"/>
    <mergeCell ref="A348:C348"/>
    <mergeCell ref="E348:H348"/>
    <mergeCell ref="A349:C349"/>
    <mergeCell ref="E349:H349"/>
    <mergeCell ref="A350:C350"/>
    <mergeCell ref="E350:H350"/>
    <mergeCell ref="A351:C351"/>
    <mergeCell ref="E351:H351"/>
    <mergeCell ref="B353:C353"/>
    <mergeCell ref="E353:G353"/>
    <mergeCell ref="A333:C333"/>
    <mergeCell ref="E333:H333"/>
    <mergeCell ref="A334:C334"/>
    <mergeCell ref="E334:H334"/>
    <mergeCell ref="A335:C335"/>
    <mergeCell ref="E335:H335"/>
    <mergeCell ref="A336:C336"/>
    <mergeCell ref="E336:H336"/>
    <mergeCell ref="A337:C337"/>
    <mergeCell ref="E337:H337"/>
    <mergeCell ref="A338:C338"/>
    <mergeCell ref="E338:H338"/>
    <mergeCell ref="A339:C339"/>
    <mergeCell ref="E339:H339"/>
    <mergeCell ref="A340:C340"/>
    <mergeCell ref="E340:H340"/>
    <mergeCell ref="A341:C341"/>
    <mergeCell ref="E341:H341"/>
    <mergeCell ref="A323:C323"/>
    <mergeCell ref="E323:H323"/>
    <mergeCell ref="A324:C324"/>
    <mergeCell ref="E324:H324"/>
    <mergeCell ref="A325:C325"/>
    <mergeCell ref="E325:H325"/>
    <mergeCell ref="A326:C326"/>
    <mergeCell ref="E326:H326"/>
    <mergeCell ref="A327:C327"/>
    <mergeCell ref="E327:H327"/>
    <mergeCell ref="A328:C328"/>
    <mergeCell ref="E328:H328"/>
    <mergeCell ref="A329:C329"/>
    <mergeCell ref="E329:H329"/>
    <mergeCell ref="A330:C330"/>
    <mergeCell ref="E330:H330"/>
    <mergeCell ref="B332:C332"/>
    <mergeCell ref="E332:G332"/>
    <mergeCell ref="A309:C309"/>
    <mergeCell ref="E309:H309"/>
    <mergeCell ref="A310:C310"/>
    <mergeCell ref="E310:H310"/>
    <mergeCell ref="B312:C312"/>
    <mergeCell ref="E312:G312"/>
    <mergeCell ref="A313:C313"/>
    <mergeCell ref="E313:H313"/>
    <mergeCell ref="B315:C315"/>
    <mergeCell ref="E315:G315"/>
    <mergeCell ref="A316:C316"/>
    <mergeCell ref="E316:H316"/>
    <mergeCell ref="B320:C320"/>
    <mergeCell ref="E320:G320"/>
    <mergeCell ref="A321:C321"/>
    <mergeCell ref="E321:H321"/>
    <mergeCell ref="A322:C322"/>
    <mergeCell ref="E322:H322"/>
    <mergeCell ref="A298:C298"/>
    <mergeCell ref="E298:H298"/>
    <mergeCell ref="A299:C299"/>
    <mergeCell ref="E299:H299"/>
    <mergeCell ref="A300:C300"/>
    <mergeCell ref="E300:H300"/>
    <mergeCell ref="A301:C301"/>
    <mergeCell ref="E301:H301"/>
    <mergeCell ref="B303:C303"/>
    <mergeCell ref="E303:G303"/>
    <mergeCell ref="A304:C304"/>
    <mergeCell ref="E304:H304"/>
    <mergeCell ref="A305:C305"/>
    <mergeCell ref="E305:H305"/>
    <mergeCell ref="A306:C306"/>
    <mergeCell ref="E306:H306"/>
    <mergeCell ref="B308:C308"/>
    <mergeCell ref="E308:G308"/>
    <mergeCell ref="B288:C288"/>
    <mergeCell ref="E288:G288"/>
    <mergeCell ref="A289:C289"/>
    <mergeCell ref="E289:H289"/>
    <mergeCell ref="A290:C290"/>
    <mergeCell ref="E290:H290"/>
    <mergeCell ref="A291:C291"/>
    <mergeCell ref="E291:H291"/>
    <mergeCell ref="A292:C292"/>
    <mergeCell ref="E292:H292"/>
    <mergeCell ref="A293:C293"/>
    <mergeCell ref="E293:H293"/>
    <mergeCell ref="B295:C295"/>
    <mergeCell ref="E295:G295"/>
    <mergeCell ref="A296:C296"/>
    <mergeCell ref="E296:H296"/>
    <mergeCell ref="A297:C297"/>
    <mergeCell ref="E297:H297"/>
    <mergeCell ref="A278:C278"/>
    <mergeCell ref="E278:H278"/>
    <mergeCell ref="A279:C279"/>
    <mergeCell ref="E279:H279"/>
    <mergeCell ref="A280:C280"/>
    <mergeCell ref="E280:H280"/>
    <mergeCell ref="A281:C281"/>
    <mergeCell ref="E281:H281"/>
    <mergeCell ref="A282:C282"/>
    <mergeCell ref="E282:H282"/>
    <mergeCell ref="A283:C283"/>
    <mergeCell ref="E283:H283"/>
    <mergeCell ref="A284:C284"/>
    <mergeCell ref="E284:H284"/>
    <mergeCell ref="A285:C285"/>
    <mergeCell ref="E285:H285"/>
    <mergeCell ref="A286:C286"/>
    <mergeCell ref="E286:H286"/>
    <mergeCell ref="A268:C268"/>
    <mergeCell ref="E268:H268"/>
    <mergeCell ref="A269:C269"/>
    <mergeCell ref="E269:H269"/>
    <mergeCell ref="A270:C270"/>
    <mergeCell ref="E270:H270"/>
    <mergeCell ref="A271:C271"/>
    <mergeCell ref="E271:H271"/>
    <mergeCell ref="A272:C272"/>
    <mergeCell ref="E272:H272"/>
    <mergeCell ref="B274:C274"/>
    <mergeCell ref="E274:G274"/>
    <mergeCell ref="A275:C275"/>
    <mergeCell ref="E275:H275"/>
    <mergeCell ref="A276:C276"/>
    <mergeCell ref="E276:H276"/>
    <mergeCell ref="A277:C277"/>
    <mergeCell ref="E277:H277"/>
    <mergeCell ref="B258:C258"/>
    <mergeCell ref="E258:G258"/>
    <mergeCell ref="A259:C259"/>
    <mergeCell ref="E259:H259"/>
    <mergeCell ref="A260:C260"/>
    <mergeCell ref="E260:H260"/>
    <mergeCell ref="A261:C261"/>
    <mergeCell ref="E261:H261"/>
    <mergeCell ref="A262:C262"/>
    <mergeCell ref="E262:H262"/>
    <mergeCell ref="B264:C264"/>
    <mergeCell ref="E264:G264"/>
    <mergeCell ref="A265:C265"/>
    <mergeCell ref="E265:H265"/>
    <mergeCell ref="A266:C266"/>
    <mergeCell ref="E266:H266"/>
    <mergeCell ref="A267:C267"/>
    <mergeCell ref="E267:H267"/>
    <mergeCell ref="A247:C247"/>
    <mergeCell ref="E247:H247"/>
    <mergeCell ref="A248:C248"/>
    <mergeCell ref="E248:H248"/>
    <mergeCell ref="A249:C249"/>
    <mergeCell ref="E249:H249"/>
    <mergeCell ref="A250:C250"/>
    <mergeCell ref="E250:H250"/>
    <mergeCell ref="A251:C251"/>
    <mergeCell ref="E251:H251"/>
    <mergeCell ref="A252:C252"/>
    <mergeCell ref="E252:H252"/>
    <mergeCell ref="A253:C253"/>
    <mergeCell ref="E253:H253"/>
    <mergeCell ref="A254:C254"/>
    <mergeCell ref="E254:H254"/>
    <mergeCell ref="A255:C255"/>
    <mergeCell ref="E255:H255"/>
    <mergeCell ref="A235:C235"/>
    <mergeCell ref="E235:H235"/>
    <mergeCell ref="A236:C236"/>
    <mergeCell ref="E236:H236"/>
    <mergeCell ref="A237:C237"/>
    <mergeCell ref="E237:H237"/>
    <mergeCell ref="A238:C238"/>
    <mergeCell ref="E238:H238"/>
    <mergeCell ref="B240:C240"/>
    <mergeCell ref="E240:G240"/>
    <mergeCell ref="A241:C241"/>
    <mergeCell ref="E241:H241"/>
    <mergeCell ref="A242:C242"/>
    <mergeCell ref="E242:H242"/>
    <mergeCell ref="B245:C245"/>
    <mergeCell ref="E245:G245"/>
    <mergeCell ref="A246:C246"/>
    <mergeCell ref="E246:H246"/>
    <mergeCell ref="A226:C226"/>
    <mergeCell ref="E226:H226"/>
    <mergeCell ref="A227:C227"/>
    <mergeCell ref="E227:H227"/>
    <mergeCell ref="A228:C228"/>
    <mergeCell ref="E228:H228"/>
    <mergeCell ref="A229:C229"/>
    <mergeCell ref="E229:H229"/>
    <mergeCell ref="A230:C230"/>
    <mergeCell ref="E230:H230"/>
    <mergeCell ref="A231:C231"/>
    <mergeCell ref="E231:H231"/>
    <mergeCell ref="A232:C232"/>
    <mergeCell ref="E232:H232"/>
    <mergeCell ref="A233:C233"/>
    <mergeCell ref="E233:H233"/>
    <mergeCell ref="A234:C234"/>
    <mergeCell ref="E234:H234"/>
    <mergeCell ref="A212:C212"/>
    <mergeCell ref="E212:H212"/>
    <mergeCell ref="B214:C214"/>
    <mergeCell ref="E214:G214"/>
    <mergeCell ref="A215:C215"/>
    <mergeCell ref="E215:H215"/>
    <mergeCell ref="B217:C217"/>
    <mergeCell ref="E217:G217"/>
    <mergeCell ref="A218:C218"/>
    <mergeCell ref="E218:H218"/>
    <mergeCell ref="B222:C222"/>
    <mergeCell ref="E222:G222"/>
    <mergeCell ref="A223:C223"/>
    <mergeCell ref="E223:H223"/>
    <mergeCell ref="A224:C224"/>
    <mergeCell ref="E224:H224"/>
    <mergeCell ref="A225:C225"/>
    <mergeCell ref="E225:H225"/>
    <mergeCell ref="A199:C199"/>
    <mergeCell ref="E199:H199"/>
    <mergeCell ref="A200:C200"/>
    <mergeCell ref="E200:H200"/>
    <mergeCell ref="B202:C202"/>
    <mergeCell ref="E202:G202"/>
    <mergeCell ref="A203:C203"/>
    <mergeCell ref="E203:H203"/>
    <mergeCell ref="B205:C205"/>
    <mergeCell ref="E205:G205"/>
    <mergeCell ref="A206:C206"/>
    <mergeCell ref="E206:H206"/>
    <mergeCell ref="B208:C208"/>
    <mergeCell ref="E208:G208"/>
    <mergeCell ref="A209:C209"/>
    <mergeCell ref="E209:H209"/>
    <mergeCell ref="B211:C211"/>
    <mergeCell ref="E211:G211"/>
    <mergeCell ref="B185:C185"/>
    <mergeCell ref="E185:G185"/>
    <mergeCell ref="A186:C186"/>
    <mergeCell ref="E186:H186"/>
    <mergeCell ref="B188:C188"/>
    <mergeCell ref="E188:G188"/>
    <mergeCell ref="A189:C189"/>
    <mergeCell ref="E189:H189"/>
    <mergeCell ref="B191:C191"/>
    <mergeCell ref="E191:G191"/>
    <mergeCell ref="A192:C192"/>
    <mergeCell ref="E192:H192"/>
    <mergeCell ref="B194:C194"/>
    <mergeCell ref="E194:G194"/>
    <mergeCell ref="A195:C195"/>
    <mergeCell ref="E195:H195"/>
    <mergeCell ref="B198:C198"/>
    <mergeCell ref="E198:G198"/>
    <mergeCell ref="B171:C171"/>
    <mergeCell ref="E171:G171"/>
    <mergeCell ref="A172:C172"/>
    <mergeCell ref="E172:H172"/>
    <mergeCell ref="B175:C175"/>
    <mergeCell ref="E175:G175"/>
    <mergeCell ref="A176:C176"/>
    <mergeCell ref="E176:H176"/>
    <mergeCell ref="B178:C178"/>
    <mergeCell ref="E178:G178"/>
    <mergeCell ref="A179:C179"/>
    <mergeCell ref="E179:H179"/>
    <mergeCell ref="A180:C180"/>
    <mergeCell ref="E180:H180"/>
    <mergeCell ref="B182:C182"/>
    <mergeCell ref="E182:G182"/>
    <mergeCell ref="A183:C183"/>
    <mergeCell ref="E183:H183"/>
    <mergeCell ref="B157:C157"/>
    <mergeCell ref="E157:G157"/>
    <mergeCell ref="A158:C158"/>
    <mergeCell ref="E158:H158"/>
    <mergeCell ref="A159:C159"/>
    <mergeCell ref="E159:H159"/>
    <mergeCell ref="B161:C161"/>
    <mergeCell ref="E161:G161"/>
    <mergeCell ref="A162:C162"/>
    <mergeCell ref="E162:H162"/>
    <mergeCell ref="A163:C163"/>
    <mergeCell ref="E163:H163"/>
    <mergeCell ref="B166:C166"/>
    <mergeCell ref="E166:G166"/>
    <mergeCell ref="A167:C167"/>
    <mergeCell ref="E167:H167"/>
    <mergeCell ref="A168:C168"/>
    <mergeCell ref="E168:H168"/>
    <mergeCell ref="A144:C144"/>
    <mergeCell ref="E144:H144"/>
    <mergeCell ref="B146:C146"/>
    <mergeCell ref="E146:G146"/>
    <mergeCell ref="A147:C147"/>
    <mergeCell ref="E147:H147"/>
    <mergeCell ref="A148:C148"/>
    <mergeCell ref="E148:H148"/>
    <mergeCell ref="B150:C150"/>
    <mergeCell ref="E150:G150"/>
    <mergeCell ref="A151:C151"/>
    <mergeCell ref="E151:H151"/>
    <mergeCell ref="B153:C153"/>
    <mergeCell ref="E153:G153"/>
    <mergeCell ref="A154:C154"/>
    <mergeCell ref="E154:H154"/>
    <mergeCell ref="A155:C155"/>
    <mergeCell ref="E155:H155"/>
    <mergeCell ref="B131:C131"/>
    <mergeCell ref="E131:G131"/>
    <mergeCell ref="A132:C132"/>
    <mergeCell ref="E132:H132"/>
    <mergeCell ref="B134:C134"/>
    <mergeCell ref="E134:G134"/>
    <mergeCell ref="A135:C135"/>
    <mergeCell ref="E135:H135"/>
    <mergeCell ref="A136:C136"/>
    <mergeCell ref="E136:H136"/>
    <mergeCell ref="B138:C138"/>
    <mergeCell ref="E138:G138"/>
    <mergeCell ref="A139:C139"/>
    <mergeCell ref="E139:H139"/>
    <mergeCell ref="B142:C142"/>
    <mergeCell ref="E142:G142"/>
    <mergeCell ref="A143:C143"/>
    <mergeCell ref="E143:H143"/>
    <mergeCell ref="A119:C119"/>
    <mergeCell ref="E119:H119"/>
    <mergeCell ref="B121:C121"/>
    <mergeCell ref="E121:G121"/>
    <mergeCell ref="A122:C122"/>
    <mergeCell ref="E122:H122"/>
    <mergeCell ref="A123:C123"/>
    <mergeCell ref="E123:H123"/>
    <mergeCell ref="A124:C124"/>
    <mergeCell ref="E124:H124"/>
    <mergeCell ref="B126:C126"/>
    <mergeCell ref="E126:G126"/>
    <mergeCell ref="A127:C127"/>
    <mergeCell ref="E127:H127"/>
    <mergeCell ref="A128:C128"/>
    <mergeCell ref="E128:H128"/>
    <mergeCell ref="A129:C129"/>
    <mergeCell ref="E129:H129"/>
    <mergeCell ref="A105:C105"/>
    <mergeCell ref="E105:H105"/>
    <mergeCell ref="A106:C106"/>
    <mergeCell ref="E106:H106"/>
    <mergeCell ref="B108:C108"/>
    <mergeCell ref="E108:G108"/>
    <mergeCell ref="A109:C109"/>
    <mergeCell ref="E109:H109"/>
    <mergeCell ref="A110:C110"/>
    <mergeCell ref="E110:H110"/>
    <mergeCell ref="B112:C112"/>
    <mergeCell ref="E112:G112"/>
    <mergeCell ref="A113:C113"/>
    <mergeCell ref="E113:H113"/>
    <mergeCell ref="B117:C117"/>
    <mergeCell ref="E117:G117"/>
    <mergeCell ref="A118:C118"/>
    <mergeCell ref="E118:H118"/>
    <mergeCell ref="A94:C94"/>
    <mergeCell ref="E94:H94"/>
    <mergeCell ref="A95:C95"/>
    <mergeCell ref="E95:H95"/>
    <mergeCell ref="A96:C96"/>
    <mergeCell ref="E96:H96"/>
    <mergeCell ref="B98:C98"/>
    <mergeCell ref="E98:G98"/>
    <mergeCell ref="A99:C99"/>
    <mergeCell ref="E99:H99"/>
    <mergeCell ref="A100:C100"/>
    <mergeCell ref="E100:H100"/>
    <mergeCell ref="A101:C101"/>
    <mergeCell ref="E101:H101"/>
    <mergeCell ref="A102:C102"/>
    <mergeCell ref="E102:H102"/>
    <mergeCell ref="B104:C104"/>
    <mergeCell ref="E104:G104"/>
    <mergeCell ref="A82:C82"/>
    <mergeCell ref="E82:H82"/>
    <mergeCell ref="A83:C83"/>
    <mergeCell ref="E83:H83"/>
    <mergeCell ref="A84:C84"/>
    <mergeCell ref="E84:H84"/>
    <mergeCell ref="A85:C85"/>
    <mergeCell ref="E85:H85"/>
    <mergeCell ref="A86:C86"/>
    <mergeCell ref="E86:H86"/>
    <mergeCell ref="A87:C87"/>
    <mergeCell ref="E87:H87"/>
    <mergeCell ref="B91:C91"/>
    <mergeCell ref="E91:G91"/>
    <mergeCell ref="A92:C92"/>
    <mergeCell ref="E92:H92"/>
    <mergeCell ref="A93:C93"/>
    <mergeCell ref="E93:H93"/>
    <mergeCell ref="A70:C70"/>
    <mergeCell ref="E70:H70"/>
    <mergeCell ref="B72:C72"/>
    <mergeCell ref="E72:G72"/>
    <mergeCell ref="A73:C73"/>
    <mergeCell ref="E73:H73"/>
    <mergeCell ref="A74:C74"/>
    <mergeCell ref="E74:H74"/>
    <mergeCell ref="B76:C76"/>
    <mergeCell ref="E76:G76"/>
    <mergeCell ref="A77:C77"/>
    <mergeCell ref="E77:H77"/>
    <mergeCell ref="A78:C78"/>
    <mergeCell ref="E78:H78"/>
    <mergeCell ref="B80:C80"/>
    <mergeCell ref="E80:G80"/>
    <mergeCell ref="A81:C81"/>
    <mergeCell ref="E81:H81"/>
    <mergeCell ref="B58:C58"/>
    <mergeCell ref="E58:G58"/>
    <mergeCell ref="A59:C59"/>
    <mergeCell ref="E59:H59"/>
    <mergeCell ref="A60:C60"/>
    <mergeCell ref="E60:H60"/>
    <mergeCell ref="A61:C61"/>
    <mergeCell ref="E61:H61"/>
    <mergeCell ref="B63:C63"/>
    <mergeCell ref="E63:G63"/>
    <mergeCell ref="A64:C64"/>
    <mergeCell ref="E64:H64"/>
    <mergeCell ref="B67:C67"/>
    <mergeCell ref="E67:G67"/>
    <mergeCell ref="A68:C68"/>
    <mergeCell ref="E68:H68"/>
    <mergeCell ref="A69:C69"/>
    <mergeCell ref="E69:H69"/>
    <mergeCell ref="B47:C47"/>
    <mergeCell ref="E47:G47"/>
    <mergeCell ref="A48:C48"/>
    <mergeCell ref="E48:H48"/>
    <mergeCell ref="A49:C49"/>
    <mergeCell ref="E49:H49"/>
    <mergeCell ref="A50:C50"/>
    <mergeCell ref="E50:H50"/>
    <mergeCell ref="B52:C52"/>
    <mergeCell ref="E52:G52"/>
    <mergeCell ref="A53:C53"/>
    <mergeCell ref="E53:H53"/>
    <mergeCell ref="A54:C54"/>
    <mergeCell ref="E54:H54"/>
    <mergeCell ref="A55:C55"/>
    <mergeCell ref="E55:H55"/>
    <mergeCell ref="A56:C56"/>
    <mergeCell ref="E56:H56"/>
    <mergeCell ref="A35:C35"/>
    <mergeCell ref="E35:H35"/>
    <mergeCell ref="A36:C36"/>
    <mergeCell ref="E36:H36"/>
    <mergeCell ref="B38:C38"/>
    <mergeCell ref="E38:G38"/>
    <mergeCell ref="A39:C39"/>
    <mergeCell ref="E39:H39"/>
    <mergeCell ref="A40:C40"/>
    <mergeCell ref="E40:H40"/>
    <mergeCell ref="A41:C41"/>
    <mergeCell ref="E41:H41"/>
    <mergeCell ref="A42:C42"/>
    <mergeCell ref="E42:H42"/>
    <mergeCell ref="B44:C44"/>
    <mergeCell ref="E44:G44"/>
    <mergeCell ref="A45:C45"/>
    <mergeCell ref="E45:H45"/>
    <mergeCell ref="A1:J1"/>
    <mergeCell ref="A2:J2"/>
    <mergeCell ref="A3:J3"/>
    <mergeCell ref="I5:J5"/>
    <mergeCell ref="B13:C13"/>
    <mergeCell ref="E13:G13"/>
    <mergeCell ref="A14:C14"/>
    <mergeCell ref="E14:H14"/>
    <mergeCell ref="B16:C16"/>
    <mergeCell ref="E16:G16"/>
    <mergeCell ref="A17:C17"/>
    <mergeCell ref="E17:H17"/>
    <mergeCell ref="A18:C18"/>
    <mergeCell ref="E18:H18"/>
    <mergeCell ref="A19:C19"/>
    <mergeCell ref="E19:H19"/>
    <mergeCell ref="B21:C21"/>
    <mergeCell ref="E21:G21"/>
    <mergeCell ref="A22:C22"/>
    <mergeCell ref="E22:H22"/>
    <mergeCell ref="B25:C25"/>
    <mergeCell ref="E25:G25"/>
    <mergeCell ref="A26:C26"/>
    <mergeCell ref="E26:H26"/>
    <mergeCell ref="A9:J9"/>
    <mergeCell ref="E7:F7"/>
    <mergeCell ref="C7:D7"/>
    <mergeCell ref="A7:B7"/>
    <mergeCell ref="E8:F8"/>
    <mergeCell ref="C8:D8"/>
    <mergeCell ref="A8:B8"/>
    <mergeCell ref="B5:H5"/>
    <mergeCell ref="A27:C27"/>
    <mergeCell ref="E27:H27"/>
    <mergeCell ref="A28:C28"/>
    <mergeCell ref="E28:H28"/>
    <mergeCell ref="B30:C30"/>
    <mergeCell ref="E30:G30"/>
    <mergeCell ref="A31:C31"/>
    <mergeCell ref="E31:H31"/>
    <mergeCell ref="A32:C32"/>
    <mergeCell ref="E32:H32"/>
    <mergeCell ref="A33:C33"/>
    <mergeCell ref="E33:H33"/>
    <mergeCell ref="A34:C34"/>
    <mergeCell ref="E34:H34"/>
  </mergeCells>
  <pageMargins left="0.511811024" right="0.511811024" top="0.78740157499999996" bottom="0.78740157499999996" header="0.31496062000000002" footer="0.31496062000000002"/>
  <pageSetup paperSize="9" scale="50"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E64CDE-54A0-43AA-9C9E-0AC84FE28DE9}">
  <dimension ref="A1:F39"/>
  <sheetViews>
    <sheetView view="pageBreakPreview" zoomScaleNormal="100" zoomScaleSheetLayoutView="100" workbookViewId="0">
      <selection activeCell="H27" sqref="H27"/>
    </sheetView>
  </sheetViews>
  <sheetFormatPr defaultColWidth="8" defaultRowHeight="12.75" x14ac:dyDescent="0.2"/>
  <cols>
    <col min="1" max="1" width="6.375" style="99" customWidth="1"/>
    <col min="2" max="2" width="35" style="99" customWidth="1"/>
    <col min="3" max="3" width="10" style="99" customWidth="1"/>
    <col min="4" max="4" width="9.875" style="99" customWidth="1"/>
    <col min="5" max="6" width="10" style="99" customWidth="1"/>
    <col min="7" max="16384" width="8" style="99"/>
  </cols>
  <sheetData>
    <row r="1" spans="1:6" x14ac:dyDescent="0.2">
      <c r="A1" s="164" t="s">
        <v>3169</v>
      </c>
      <c r="B1" s="164"/>
      <c r="C1" s="164"/>
      <c r="D1" s="164"/>
      <c r="E1" s="164"/>
      <c r="F1" s="164"/>
    </row>
    <row r="2" spans="1:6" x14ac:dyDescent="0.2">
      <c r="A2" s="165"/>
      <c r="B2" s="166"/>
      <c r="C2" s="166"/>
      <c r="D2" s="166"/>
      <c r="E2" s="166"/>
      <c r="F2" s="167"/>
    </row>
    <row r="3" spans="1:6" x14ac:dyDescent="0.2">
      <c r="A3" s="168" t="s">
        <v>3170</v>
      </c>
      <c r="B3" s="170" t="s">
        <v>3171</v>
      </c>
      <c r="C3" s="172"/>
      <c r="D3" s="173"/>
      <c r="E3" s="172"/>
      <c r="F3" s="173"/>
    </row>
    <row r="4" spans="1:6" x14ac:dyDescent="0.2">
      <c r="A4" s="169"/>
      <c r="B4" s="171"/>
      <c r="C4" s="174" t="s">
        <v>3172</v>
      </c>
      <c r="D4" s="175"/>
      <c r="E4" s="174" t="s">
        <v>3172</v>
      </c>
      <c r="F4" s="175"/>
    </row>
    <row r="5" spans="1:6" x14ac:dyDescent="0.2">
      <c r="A5" s="165"/>
      <c r="B5" s="166"/>
      <c r="C5" s="166"/>
      <c r="D5" s="166"/>
      <c r="E5" s="166"/>
      <c r="F5" s="167"/>
    </row>
    <row r="6" spans="1:6" x14ac:dyDescent="0.2">
      <c r="A6" s="100" t="s">
        <v>3173</v>
      </c>
      <c r="B6" s="101" t="s">
        <v>3174</v>
      </c>
      <c r="C6" s="102">
        <v>0.05</v>
      </c>
      <c r="D6" s="102">
        <v>0.05</v>
      </c>
      <c r="E6" s="102">
        <v>0.2</v>
      </c>
      <c r="F6" s="103">
        <v>0.2</v>
      </c>
    </row>
    <row r="7" spans="1:6" x14ac:dyDescent="0.2">
      <c r="A7" s="104" t="s">
        <v>3175</v>
      </c>
      <c r="B7" s="105" t="s">
        <v>3176</v>
      </c>
      <c r="C7" s="106">
        <v>1.4999999999999999E-2</v>
      </c>
      <c r="D7" s="106">
        <v>1.4999999999999999E-2</v>
      </c>
      <c r="E7" s="106">
        <v>1.4999999999999999E-2</v>
      </c>
      <c r="F7" s="105" t="s">
        <v>3177</v>
      </c>
    </row>
    <row r="8" spans="1:6" x14ac:dyDescent="0.2">
      <c r="A8" s="100" t="s">
        <v>3178</v>
      </c>
      <c r="B8" s="101" t="s">
        <v>3179</v>
      </c>
      <c r="C8" s="102">
        <v>0.01</v>
      </c>
      <c r="D8" s="102">
        <v>0.01</v>
      </c>
      <c r="E8" s="102">
        <v>0.01</v>
      </c>
      <c r="F8" s="103">
        <v>0.01</v>
      </c>
    </row>
    <row r="9" spans="1:6" x14ac:dyDescent="0.2">
      <c r="A9" s="104" t="s">
        <v>3180</v>
      </c>
      <c r="B9" s="105" t="s">
        <v>3181</v>
      </c>
      <c r="C9" s="106">
        <v>2E-3</v>
      </c>
      <c r="D9" s="106">
        <v>2E-3</v>
      </c>
      <c r="E9" s="106">
        <v>2E-3</v>
      </c>
      <c r="F9" s="107">
        <v>2E-3</v>
      </c>
    </row>
    <row r="10" spans="1:6" x14ac:dyDescent="0.2">
      <c r="A10" s="100" t="s">
        <v>3182</v>
      </c>
      <c r="B10" s="101" t="s">
        <v>3183</v>
      </c>
      <c r="C10" s="102">
        <v>6.0000000000000001E-3</v>
      </c>
      <c r="D10" s="102">
        <v>6.0000000000000001E-3</v>
      </c>
      <c r="E10" s="108" t="s">
        <v>3184</v>
      </c>
      <c r="F10" s="103">
        <v>6.0000000000000001E-3</v>
      </c>
    </row>
    <row r="11" spans="1:6" x14ac:dyDescent="0.2">
      <c r="A11" s="104" t="s">
        <v>3185</v>
      </c>
      <c r="B11" s="105" t="s">
        <v>3186</v>
      </c>
      <c r="C11" s="106">
        <v>2.5000000000000001E-2</v>
      </c>
      <c r="D11" s="106">
        <v>2.5000000000000001E-2</v>
      </c>
      <c r="E11" s="106">
        <v>2.5000000000000001E-2</v>
      </c>
      <c r="F11" s="107">
        <v>2.5000000000000001E-2</v>
      </c>
    </row>
    <row r="12" spans="1:6" x14ac:dyDescent="0.2">
      <c r="A12" s="100" t="s">
        <v>3187</v>
      </c>
      <c r="B12" s="101" t="s">
        <v>3188</v>
      </c>
      <c r="C12" s="102">
        <v>0.03</v>
      </c>
      <c r="D12" s="102">
        <v>0.03</v>
      </c>
      <c r="E12" s="109">
        <v>3</v>
      </c>
      <c r="F12" s="103">
        <v>0.03</v>
      </c>
    </row>
    <row r="13" spans="1:6" x14ac:dyDescent="0.2">
      <c r="A13" s="104" t="s">
        <v>3189</v>
      </c>
      <c r="B13" s="105" t="s">
        <v>3190</v>
      </c>
      <c r="C13" s="106">
        <v>0.08</v>
      </c>
      <c r="D13" s="106">
        <v>0.08</v>
      </c>
      <c r="E13" s="106">
        <v>0.08</v>
      </c>
      <c r="F13" s="107">
        <v>0.08</v>
      </c>
    </row>
    <row r="14" spans="1:6" x14ac:dyDescent="0.2">
      <c r="A14" s="100" t="s">
        <v>3191</v>
      </c>
      <c r="B14" s="101" t="s">
        <v>3192</v>
      </c>
      <c r="C14" s="102">
        <v>0</v>
      </c>
      <c r="D14" s="102">
        <v>0</v>
      </c>
      <c r="E14" s="102">
        <v>0</v>
      </c>
      <c r="F14" s="103">
        <v>0</v>
      </c>
    </row>
    <row r="15" spans="1:6" x14ac:dyDescent="0.2">
      <c r="A15" s="104" t="s">
        <v>3193</v>
      </c>
      <c r="B15" s="104" t="s">
        <v>3194</v>
      </c>
      <c r="C15" s="106">
        <v>0.218</v>
      </c>
      <c r="D15" s="106">
        <v>0.218</v>
      </c>
      <c r="E15" s="106">
        <v>0.36799999999999999</v>
      </c>
      <c r="F15" s="107">
        <v>0.36799999999999999</v>
      </c>
    </row>
    <row r="16" spans="1:6" x14ac:dyDescent="0.2">
      <c r="A16" s="165"/>
      <c r="B16" s="166"/>
      <c r="C16" s="166"/>
      <c r="D16" s="166"/>
      <c r="E16" s="166"/>
      <c r="F16" s="167"/>
    </row>
    <row r="17" spans="1:6" x14ac:dyDescent="0.2">
      <c r="A17" s="100" t="s">
        <v>3195</v>
      </c>
      <c r="B17" s="101" t="s">
        <v>3196</v>
      </c>
      <c r="C17" s="102">
        <v>0.18049999999999999</v>
      </c>
      <c r="D17" s="100" t="s">
        <v>3197</v>
      </c>
      <c r="E17" s="102">
        <v>0.18049999999999999</v>
      </c>
      <c r="F17" s="110" t="s">
        <v>3197</v>
      </c>
    </row>
    <row r="18" spans="1:6" x14ac:dyDescent="0.2">
      <c r="A18" s="104" t="s">
        <v>3198</v>
      </c>
      <c r="B18" s="105" t="s">
        <v>3199</v>
      </c>
      <c r="C18" s="106">
        <v>4.6699999999999998E-2</v>
      </c>
      <c r="D18" s="104" t="s">
        <v>3197</v>
      </c>
      <c r="E18" s="106">
        <v>4.6699999999999998E-2</v>
      </c>
      <c r="F18" s="111" t="s">
        <v>3197</v>
      </c>
    </row>
    <row r="19" spans="1:6" x14ac:dyDescent="0.2">
      <c r="A19" s="100" t="s">
        <v>3200</v>
      </c>
      <c r="B19" s="101" t="s">
        <v>3201</v>
      </c>
      <c r="C19" s="102">
        <v>8.6E-3</v>
      </c>
      <c r="D19" s="102">
        <v>6.4999999999999997E-3</v>
      </c>
      <c r="E19" s="108" t="s">
        <v>3202</v>
      </c>
      <c r="F19" s="103">
        <v>6.4999999999999997E-3</v>
      </c>
    </row>
    <row r="20" spans="1:6" x14ac:dyDescent="0.2">
      <c r="A20" s="104" t="s">
        <v>3203</v>
      </c>
      <c r="B20" s="105" t="s">
        <v>3204</v>
      </c>
      <c r="C20" s="106">
        <v>0.11020000000000001</v>
      </c>
      <c r="D20" s="106">
        <v>8.3299999999999999E-2</v>
      </c>
      <c r="E20" s="106">
        <v>0.11020000000000001</v>
      </c>
      <c r="F20" s="107">
        <v>8.3299999999999999E-2</v>
      </c>
    </row>
    <row r="21" spans="1:6" x14ac:dyDescent="0.2">
      <c r="A21" s="100" t="s">
        <v>3205</v>
      </c>
      <c r="B21" s="101" t="s">
        <v>3206</v>
      </c>
      <c r="C21" s="102">
        <v>6.9999999999999999E-4</v>
      </c>
      <c r="D21" s="102">
        <v>5.0000000000000001E-4</v>
      </c>
      <c r="E21" s="102">
        <v>6.9999999999999999E-4</v>
      </c>
      <c r="F21" s="103">
        <v>5.0000000000000001E-4</v>
      </c>
    </row>
    <row r="22" spans="1:6" x14ac:dyDescent="0.2">
      <c r="A22" s="104" t="s">
        <v>3207</v>
      </c>
      <c r="B22" s="105" t="s">
        <v>3208</v>
      </c>
      <c r="C22" s="106">
        <v>7.3000000000000001E-3</v>
      </c>
      <c r="D22" s="106">
        <v>5.5999999999999999E-3</v>
      </c>
      <c r="E22" s="106">
        <v>7.3000000000000001E-3</v>
      </c>
      <c r="F22" s="107">
        <v>5.5999999999999999E-3</v>
      </c>
    </row>
    <row r="23" spans="1:6" x14ac:dyDescent="0.2">
      <c r="A23" s="100" t="s">
        <v>3209</v>
      </c>
      <c r="B23" s="101" t="s">
        <v>3210</v>
      </c>
      <c r="C23" s="102">
        <v>1.8100000000000002E-2</v>
      </c>
      <c r="D23" s="100" t="s">
        <v>3197</v>
      </c>
      <c r="E23" s="102">
        <v>1.8100000000000002E-2</v>
      </c>
      <c r="F23" s="110" t="s">
        <v>3197</v>
      </c>
    </row>
    <row r="24" spans="1:6" x14ac:dyDescent="0.2">
      <c r="A24" s="104" t="s">
        <v>3211</v>
      </c>
      <c r="B24" s="105" t="s">
        <v>3212</v>
      </c>
      <c r="C24" s="106">
        <v>1E-3</v>
      </c>
      <c r="D24" s="106">
        <v>6.9999999999999999E-4</v>
      </c>
      <c r="E24" s="106">
        <v>1E-3</v>
      </c>
      <c r="F24" s="107">
        <v>6.9999999999999999E-4</v>
      </c>
    </row>
    <row r="25" spans="1:6" x14ac:dyDescent="0.2">
      <c r="A25" s="100" t="s">
        <v>3213</v>
      </c>
      <c r="B25" s="101" t="s">
        <v>3214</v>
      </c>
      <c r="C25" s="102">
        <v>0.1051</v>
      </c>
      <c r="D25" s="102">
        <v>7.9500000000000001E-2</v>
      </c>
      <c r="E25" s="102">
        <v>0.1051</v>
      </c>
      <c r="F25" s="103">
        <v>7.9500000000000001E-2</v>
      </c>
    </row>
    <row r="26" spans="1:6" x14ac:dyDescent="0.2">
      <c r="A26" s="104" t="s">
        <v>3215</v>
      </c>
      <c r="B26" s="105" t="s">
        <v>3216</v>
      </c>
      <c r="C26" s="106">
        <v>2.9999999999999997E-4</v>
      </c>
      <c r="D26" s="106">
        <v>2.9999999999999997E-4</v>
      </c>
      <c r="E26" s="106">
        <v>2.9999999999999997E-4</v>
      </c>
      <c r="F26" s="107">
        <v>2.9999999999999997E-4</v>
      </c>
    </row>
    <row r="27" spans="1:6" x14ac:dyDescent="0.2">
      <c r="A27" s="100" t="s">
        <v>3217</v>
      </c>
      <c r="B27" s="100" t="s">
        <v>3194</v>
      </c>
      <c r="C27" s="102">
        <v>0.47849999999999998</v>
      </c>
      <c r="D27" s="102">
        <v>0.1764</v>
      </c>
      <c r="E27" s="102">
        <v>0.47849999999999998</v>
      </c>
      <c r="F27" s="103">
        <v>0.1764</v>
      </c>
    </row>
    <row r="28" spans="1:6" x14ac:dyDescent="0.2">
      <c r="A28" s="165"/>
      <c r="B28" s="166"/>
      <c r="C28" s="166"/>
      <c r="D28" s="166"/>
      <c r="E28" s="166"/>
      <c r="F28" s="167"/>
    </row>
    <row r="29" spans="1:6" x14ac:dyDescent="0.2">
      <c r="A29" s="100" t="s">
        <v>3218</v>
      </c>
      <c r="B29" s="101" t="s">
        <v>3219</v>
      </c>
      <c r="C29" s="102">
        <v>4.7899999999999998E-2</v>
      </c>
      <c r="D29" s="102">
        <v>3.6200000000000003E-2</v>
      </c>
      <c r="E29" s="102">
        <v>4.7899999999999998E-2</v>
      </c>
      <c r="F29" s="103">
        <v>3.6200000000000003E-2</v>
      </c>
    </row>
    <row r="30" spans="1:6" x14ac:dyDescent="0.2">
      <c r="A30" s="104" t="s">
        <v>3220</v>
      </c>
      <c r="B30" s="105" t="s">
        <v>3221</v>
      </c>
      <c r="C30" s="106">
        <v>1.1000000000000001E-3</v>
      </c>
      <c r="D30" s="106">
        <v>8.9999999999999998E-4</v>
      </c>
      <c r="E30" s="106">
        <v>1.1000000000000001E-3</v>
      </c>
      <c r="F30" s="107">
        <v>8.9999999999999998E-4</v>
      </c>
    </row>
    <row r="31" spans="1:6" x14ac:dyDescent="0.2">
      <c r="A31" s="100" t="s">
        <v>3222</v>
      </c>
      <c r="B31" s="101" t="s">
        <v>3223</v>
      </c>
      <c r="C31" s="102">
        <v>3.5099999999999999E-2</v>
      </c>
      <c r="D31" s="102">
        <v>2.6499999999999999E-2</v>
      </c>
      <c r="E31" s="102">
        <v>3.5099999999999999E-2</v>
      </c>
      <c r="F31" s="103">
        <v>2.6499999999999999E-2</v>
      </c>
    </row>
    <row r="32" spans="1:6" x14ac:dyDescent="0.2">
      <c r="A32" s="104" t="s">
        <v>3224</v>
      </c>
      <c r="B32" s="105" t="s">
        <v>3225</v>
      </c>
      <c r="C32" s="106">
        <v>2.92E-2</v>
      </c>
      <c r="D32" s="106">
        <v>2.2100000000000002E-2</v>
      </c>
      <c r="E32" s="106">
        <v>2.92E-2</v>
      </c>
      <c r="F32" s="107">
        <v>2.2100000000000002E-2</v>
      </c>
    </row>
    <row r="33" spans="1:6" x14ac:dyDescent="0.2">
      <c r="A33" s="100" t="s">
        <v>3226</v>
      </c>
      <c r="B33" s="101" t="s">
        <v>3227</v>
      </c>
      <c r="C33" s="102">
        <v>4.0000000000000001E-3</v>
      </c>
      <c r="D33" s="102">
        <v>3.0000000000000001E-3</v>
      </c>
      <c r="E33" s="112" t="s">
        <v>3228</v>
      </c>
      <c r="F33" s="103">
        <v>3.0000000000000001E-3</v>
      </c>
    </row>
    <row r="34" spans="1:6" x14ac:dyDescent="0.2">
      <c r="A34" s="104" t="s">
        <v>3229</v>
      </c>
      <c r="B34" s="104" t="s">
        <v>3194</v>
      </c>
      <c r="C34" s="113">
        <v>0.1173</v>
      </c>
      <c r="D34" s="106">
        <v>8.8700000000000001E-2</v>
      </c>
      <c r="E34" s="113">
        <v>0.1173</v>
      </c>
      <c r="F34" s="107">
        <v>8.8700000000000001E-2</v>
      </c>
    </row>
    <row r="35" spans="1:6" x14ac:dyDescent="0.2">
      <c r="A35" s="165"/>
      <c r="B35" s="166"/>
      <c r="C35" s="166"/>
      <c r="D35" s="166"/>
      <c r="E35" s="166"/>
      <c r="F35" s="167"/>
    </row>
    <row r="36" spans="1:6" ht="38.25" x14ac:dyDescent="0.2">
      <c r="A36" s="114" t="s">
        <v>3230</v>
      </c>
      <c r="B36" s="115" t="s">
        <v>3231</v>
      </c>
      <c r="C36" s="116">
        <v>9.8799999999999999E-2</v>
      </c>
      <c r="D36" s="116">
        <v>3.4299999999999997E-2</v>
      </c>
      <c r="E36" s="116">
        <v>0.17610000000000001</v>
      </c>
      <c r="F36" s="117">
        <v>6.4899999999999999E-2</v>
      </c>
    </row>
    <row r="37" spans="1:6" ht="38.25" x14ac:dyDescent="0.2">
      <c r="A37" s="118" t="s">
        <v>3232</v>
      </c>
      <c r="B37" s="119" t="s">
        <v>3233</v>
      </c>
      <c r="C37" s="120">
        <v>4.1000000000000003E-3</v>
      </c>
      <c r="D37" s="120">
        <v>3.0999999999999999E-3</v>
      </c>
      <c r="E37" s="120">
        <v>4.1999999999999997E-3</v>
      </c>
      <c r="F37" s="121">
        <v>3.2000000000000002E-3</v>
      </c>
    </row>
    <row r="38" spans="1:6" x14ac:dyDescent="0.2">
      <c r="A38" s="122"/>
      <c r="B38" s="100" t="s">
        <v>3194</v>
      </c>
      <c r="C38" s="102">
        <v>0.10290000000000001</v>
      </c>
      <c r="D38" s="102">
        <v>3.7400000000000003E-2</v>
      </c>
      <c r="E38" s="102">
        <v>0.18029999999999999</v>
      </c>
      <c r="F38" s="103">
        <v>6.8099999999999994E-2</v>
      </c>
    </row>
    <row r="39" spans="1:6" x14ac:dyDescent="0.2">
      <c r="A39" s="165"/>
      <c r="B39" s="167"/>
      <c r="C39" s="123"/>
      <c r="D39" s="123"/>
      <c r="E39" s="123"/>
      <c r="F39" s="123"/>
    </row>
  </sheetData>
  <mergeCells count="13">
    <mergeCell ref="A5:F5"/>
    <mergeCell ref="A16:F16"/>
    <mergeCell ref="A28:F28"/>
    <mergeCell ref="A35:F35"/>
    <mergeCell ref="A39:B39"/>
    <mergeCell ref="A1:F1"/>
    <mergeCell ref="A2:F2"/>
    <mergeCell ref="A3:A4"/>
    <mergeCell ref="B3:B4"/>
    <mergeCell ref="C3:D3"/>
    <mergeCell ref="E3:F3"/>
    <mergeCell ref="C4:D4"/>
    <mergeCell ref="E4:F4"/>
  </mergeCells>
  <pageMargins left="0.511811024" right="0.511811024" top="0.78740157499999996" bottom="0.78740157499999996" header="0.31496062000000002" footer="0.31496062000000002"/>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6</vt:i4>
      </vt:variant>
      <vt:variant>
        <vt:lpstr>Intervalos Nomeados</vt:lpstr>
      </vt:variant>
      <vt:variant>
        <vt:i4>5</vt:i4>
      </vt:variant>
    </vt:vector>
  </HeadingPairs>
  <TitlesOfParts>
    <vt:vector size="11" baseType="lpstr">
      <vt:lpstr>ORÇAMENTO</vt:lpstr>
      <vt:lpstr>CRONOGRAMA</vt:lpstr>
      <vt:lpstr>CURVA ABC</vt:lpstr>
      <vt:lpstr>COMPOSIÇOES</vt:lpstr>
      <vt:lpstr>MEMÓRIA DE CALCULO</vt:lpstr>
      <vt:lpstr>ENCARGOS SOCIAIS</vt:lpstr>
      <vt:lpstr>COMPOSIÇOES!Area_de_impressao</vt:lpstr>
      <vt:lpstr>CRONOGRAMA!Area_de_impressao</vt:lpstr>
      <vt:lpstr>'CURVA ABC'!Area_de_impressao</vt:lpstr>
      <vt:lpstr>'MEMÓRIA DE CALCULO'!Area_de_impressao</vt:lpstr>
      <vt:lpstr>ORÇAMENTO!Area_de_impressao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Maciel Nogueira</cp:lastModifiedBy>
  <cp:revision>0</cp:revision>
  <cp:lastPrinted>2026-03-03T18:31:53Z</cp:lastPrinted>
  <dcterms:created xsi:type="dcterms:W3CDTF">2025-12-19T22:18:42Z</dcterms:created>
  <dcterms:modified xsi:type="dcterms:W3CDTF">2026-03-03T18:32:15Z</dcterms:modified>
</cp:coreProperties>
</file>