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2026\CREDENCIAMENTO\FMS\CREDENCIAMENTO DE PROFISSIONAIS - FMS, FME, FMAS\RETIFICAÇÃO 2 - 05.2026\"/>
    </mc:Choice>
  </mc:AlternateContent>
  <bookViews>
    <workbookView xWindow="0" yWindow="0" windowWidth="24000" windowHeight="9735" firstSheet="1" activeTab="2"/>
  </bookViews>
  <sheets>
    <sheet name="GERAL - ESTIMADO MÉDIO" sheetId="1" r:id="rId1"/>
    <sheet name="PERCENTUAL - ESTIMADO (%)" sheetId="2" r:id="rId2"/>
    <sheet name="PERCENTUAL - SAÚDE" sheetId="3" r:id="rId3"/>
  </sheets>
  <definedNames>
    <definedName name="_Hlk221175812" localSheetId="0">'GERAL - ESTIMADO MÉDIO'!$C$25</definedName>
    <definedName name="_Hlk221175812" localSheetId="1">'PERCENTUAL - ESTIMADO (%)'!$C$19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3" i="3" l="1"/>
  <c r="J3" i="3"/>
  <c r="O4" i="3" l="1"/>
  <c r="J6" i="3"/>
  <c r="G6" i="3"/>
  <c r="H19" i="1"/>
  <c r="H11" i="2"/>
  <c r="H2" i="2"/>
  <c r="H30" i="1"/>
  <c r="H9" i="1"/>
  <c r="H10" i="1"/>
  <c r="H11" i="1"/>
  <c r="H12" i="1"/>
  <c r="H13" i="1"/>
  <c r="H14" i="1"/>
  <c r="H15" i="1"/>
  <c r="H16" i="1"/>
  <c r="H17" i="1"/>
  <c r="H18" i="1"/>
  <c r="H20" i="1"/>
  <c r="H21" i="1"/>
  <c r="H22" i="1"/>
  <c r="H23" i="1"/>
  <c r="H24" i="1"/>
  <c r="H25" i="1"/>
  <c r="H26" i="1"/>
  <c r="H27" i="1"/>
  <c r="H28" i="1"/>
  <c r="H29" i="1"/>
  <c r="H31" i="1"/>
  <c r="H32" i="1"/>
  <c r="H8" i="1"/>
  <c r="H33" i="1" l="1"/>
  <c r="P5" i="3"/>
  <c r="P6" i="3"/>
  <c r="Q6" i="3"/>
  <c r="O5" i="3"/>
  <c r="P7" i="3"/>
  <c r="P4" i="3"/>
  <c r="O6" i="3"/>
  <c r="Q4" i="3"/>
  <c r="O7" i="3"/>
  <c r="J7" i="3"/>
  <c r="J5" i="3"/>
  <c r="J4" i="3"/>
  <c r="G19" i="3"/>
  <c r="J19" i="3" s="1"/>
  <c r="G18" i="3"/>
  <c r="J18" i="3" s="1"/>
  <c r="G17" i="3"/>
  <c r="J17" i="3" s="1"/>
  <c r="G16" i="3"/>
  <c r="J16" i="3" s="1"/>
  <c r="G15" i="3"/>
  <c r="J15" i="3" s="1"/>
  <c r="G14" i="3"/>
  <c r="G13" i="3"/>
  <c r="G12" i="3"/>
  <c r="J12" i="3" s="1"/>
  <c r="G11" i="3"/>
  <c r="J11" i="3" s="1"/>
  <c r="G10" i="3"/>
  <c r="J10" i="3" s="1"/>
  <c r="G9" i="3"/>
  <c r="J9" i="3" s="1"/>
  <c r="G8" i="3"/>
  <c r="J8" i="3" s="1"/>
  <c r="G7" i="3"/>
  <c r="G5" i="3"/>
  <c r="G4" i="3"/>
  <c r="G3" i="3"/>
  <c r="G2" i="3"/>
  <c r="J2" i="3" s="1"/>
  <c r="J14" i="3" l="1"/>
  <c r="J20" i="3"/>
  <c r="G20" i="3"/>
  <c r="O13" i="3"/>
  <c r="P13" i="3"/>
  <c r="J9" i="2"/>
  <c r="H6" i="3" l="1"/>
  <c r="H3" i="3"/>
  <c r="H4" i="3"/>
  <c r="H5" i="3"/>
  <c r="H9" i="3"/>
  <c r="H13" i="3"/>
  <c r="H17" i="3"/>
  <c r="H10" i="3"/>
  <c r="H14" i="3"/>
  <c r="H18" i="3"/>
  <c r="H7" i="3"/>
  <c r="H11" i="3"/>
  <c r="H15" i="3"/>
  <c r="H19" i="3"/>
  <c r="H8" i="3"/>
  <c r="H12" i="3"/>
  <c r="H16" i="3"/>
  <c r="H2" i="3"/>
  <c r="J5" i="2"/>
  <c r="J2" i="2"/>
  <c r="G34" i="2"/>
  <c r="I27" i="2"/>
  <c r="H26" i="2"/>
  <c r="H25" i="2"/>
  <c r="H24" i="2"/>
  <c r="H23" i="2"/>
  <c r="H22" i="2"/>
  <c r="H21" i="2"/>
  <c r="H20" i="2"/>
  <c r="H19" i="2"/>
  <c r="H18" i="2"/>
  <c r="H17" i="2"/>
  <c r="H16" i="2"/>
  <c r="H15" i="2"/>
  <c r="H14" i="2"/>
  <c r="H13" i="2"/>
  <c r="H12" i="2"/>
  <c r="H10" i="2"/>
  <c r="H9" i="2"/>
  <c r="H8" i="2"/>
  <c r="H7" i="2"/>
  <c r="H6" i="2"/>
  <c r="H5" i="2"/>
  <c r="H4" i="2"/>
  <c r="H3" i="2"/>
  <c r="H20" i="3" l="1"/>
  <c r="M29" i="2"/>
  <c r="M30" i="2" s="1"/>
  <c r="F32" i="2"/>
  <c r="F31" i="2"/>
  <c r="F33" i="2"/>
  <c r="H27" i="2"/>
  <c r="F34" i="2" l="1"/>
  <c r="N20" i="3"/>
  <c r="H32" i="2" l="1"/>
  <c r="H31" i="2"/>
  <c r="H33" i="2"/>
</calcChain>
</file>

<file path=xl/sharedStrings.xml><?xml version="1.0" encoding="utf-8"?>
<sst xmlns="http://schemas.openxmlformats.org/spreadsheetml/2006/main" count="250" uniqueCount="76">
  <si>
    <t>ITEM</t>
  </si>
  <si>
    <t>DESCRIÇÃO</t>
  </si>
  <si>
    <t>UNID.</t>
  </si>
  <si>
    <t xml:space="preserve">VALOR UNITÁRIO </t>
  </si>
  <si>
    <t>VALOR TOTAL</t>
  </si>
  <si>
    <r>
      <t>Empresa para prestação de serviço médico de Ginecologia</t>
    </r>
    <r>
      <rPr>
        <sz val="12"/>
        <color theme="1"/>
        <rFont val="Arial"/>
        <family val="2"/>
      </rPr>
      <t>; para atender 60 consultas mensais, de acordo com cronograma de atendimento. Com carga horaria suficiente para cadastro no CNES do município, bem como, conhecimento de informática para lançamento dos atendimentos no sistema E-SUS/PEC (Prontuário Eletrônico do Cidadão).</t>
    </r>
  </si>
  <si>
    <r>
      <t>Empresa para prestação de serviço médico de Cardiologia;</t>
    </r>
    <r>
      <rPr>
        <sz val="12"/>
        <color theme="1"/>
        <rFont val="Arial"/>
        <family val="2"/>
      </rPr>
      <t xml:space="preserve"> inscrição no CRM, atendimento 30 consultas semanais, de acordo com cronograma de atendimento, com carga horaria suficiente para cadastro no CNES do município, bem como com conhecimento de informática para lançamento dos atendimentos no sistema E-SUS/PEC (Prontuário Eletrônico do Cidadão).</t>
    </r>
  </si>
  <si>
    <r>
      <t>Empresa para prestação de serviço médico de Clinico Geral</t>
    </r>
    <r>
      <rPr>
        <sz val="12"/>
        <color theme="1"/>
        <rFont val="Arial"/>
        <family val="2"/>
      </rPr>
      <t xml:space="preserve">; carga horaria de 40 horas semanais, atendimentos nas Equipes de Saúde da Família deste município de Bandeirantes do Tocantins -TO. Com carga horaria suficiente para cadastro no CNES do município, bem como com conhecimento de informática para lançamento dos atendimentos no sistema E-SUS/PEC (Prontuário Eletrônico do Cidadão).  </t>
    </r>
  </si>
  <si>
    <r>
      <t>Empresa para prestação de serviço médico</t>
    </r>
    <r>
      <rPr>
        <sz val="12"/>
        <color theme="1"/>
        <rFont val="Arial"/>
        <family val="2"/>
      </rPr>
      <t xml:space="preserve"> </t>
    </r>
    <r>
      <rPr>
        <b/>
        <sz val="12"/>
        <color theme="1"/>
        <rFont val="Arial"/>
        <family val="2"/>
      </rPr>
      <t>de Pediatria</t>
    </r>
    <r>
      <rPr>
        <sz val="12"/>
        <color theme="1"/>
        <rFont val="Arial"/>
        <family val="2"/>
      </rPr>
      <t xml:space="preserve">; Atendimento 20 consultas semanais, de acordo com cronograma de atendimento, com carga horaria suficiente para cadastro no CNES do município, bem como com conhecimento de informática para lançamento dos atendimentos no sistema E-SUS/PEC (Prontuário Eletrônico do Cidadão).  </t>
    </r>
  </si>
  <si>
    <r>
      <t>Empresa para prestação de serviço médico</t>
    </r>
    <r>
      <rPr>
        <sz val="12"/>
        <color theme="1"/>
        <rFont val="Arial"/>
        <family val="2"/>
      </rPr>
      <t xml:space="preserve"> </t>
    </r>
    <r>
      <rPr>
        <b/>
        <sz val="12"/>
        <color theme="1"/>
        <rFont val="Arial"/>
        <family val="2"/>
      </rPr>
      <t>de Clinico Geral - plantões 12h (plantonista);</t>
    </r>
    <r>
      <rPr>
        <sz val="12"/>
        <color theme="1"/>
        <rFont val="Arial"/>
        <family val="2"/>
      </rPr>
      <t xml:space="preserve"> Disponibilidade para plantões de 12h (das 19h às 7h, de segunda a sexta-feira) e 12h (nos finais de semana e feriados que forem solicitados pelo serviço contratante, das 7h às 19h ou das 19h às 07h), na Unidade Básica de Saúde Dona Gercina, deste município de Bandeirantes do Tocantins – TO. Com carga horária suficiente para Cadastro no CNES do município, bem como com conhecimento de informática para lançamento dos atendimentos no Sistema E-SUS PEC (Prontuário Eletrônico do Cidadão).</t>
    </r>
  </si>
  <si>
    <r>
      <t>Empresa para prestação de serviço médico</t>
    </r>
    <r>
      <rPr>
        <sz val="12"/>
        <color theme="1"/>
        <rFont val="Arial"/>
        <family val="2"/>
      </rPr>
      <t xml:space="preserve"> </t>
    </r>
    <r>
      <rPr>
        <b/>
        <sz val="12"/>
        <color theme="1"/>
        <rFont val="Arial"/>
        <family val="2"/>
      </rPr>
      <t>de Psiquiatra;</t>
    </r>
    <r>
      <rPr>
        <sz val="12"/>
        <color theme="1"/>
        <rFont val="Arial"/>
        <family val="2"/>
      </rPr>
      <t xml:space="preserve"> Atendimento 60 Consultas mensais, de acordo com cronograma de atendimento. Com carga horária suficiente para Cadastro no CNES do município, bem como com conhecimento de informática para lançamento dos atendimentos no Sistema E-SUS PEC (Prontuário Eletrônico do Cidadão).</t>
    </r>
  </si>
  <si>
    <r>
      <t>Empresa para prestação de serviço médico</t>
    </r>
    <r>
      <rPr>
        <sz val="12"/>
        <color theme="1"/>
        <rFont val="Arial"/>
        <family val="2"/>
      </rPr>
      <t xml:space="preserve"> </t>
    </r>
    <r>
      <rPr>
        <b/>
        <sz val="12"/>
        <color theme="1"/>
        <rFont val="Arial"/>
        <family val="2"/>
      </rPr>
      <t xml:space="preserve">de Cirurgião Dentista; </t>
    </r>
    <r>
      <rPr>
        <sz val="12"/>
        <color theme="1"/>
        <rFont val="Arial"/>
        <family val="2"/>
      </rPr>
      <t>carga horaria -</t>
    </r>
    <r>
      <rPr>
        <b/>
        <sz val="12"/>
        <color theme="1"/>
        <rFont val="Arial"/>
        <family val="2"/>
      </rPr>
      <t xml:space="preserve"> </t>
    </r>
    <r>
      <rPr>
        <sz val="12"/>
        <color theme="1"/>
        <rFont val="Arial"/>
        <family val="2"/>
      </rPr>
      <t xml:space="preserve">40 horas semanais, atendimento na </t>
    </r>
    <r>
      <rPr>
        <b/>
        <sz val="12"/>
        <color theme="1"/>
        <rFont val="Arial"/>
        <family val="2"/>
      </rPr>
      <t>Unidade Básica de Saúde Dona Gercina, Unidade Básica de saúde Ana Garcia de Andrade e posto de saúde de Martinópolis</t>
    </r>
    <r>
      <rPr>
        <sz val="12"/>
        <color theme="1"/>
        <rFont val="Arial"/>
        <family val="2"/>
      </rPr>
      <t xml:space="preserve"> de segunda a sexta-feira, neste município de Bandeirantes do Tocantins – TO. Com carga horária suficiente para Cadastro no CNES do município, bem como com conhecimento de informática para lançamento dos atendimentos no Sistema E-SUS PEC (Prontuário Eletrônico do Cidadão).</t>
    </r>
  </si>
  <si>
    <r>
      <t xml:space="preserve">Empresa para prestação de serviço de Nutricionista; </t>
    </r>
    <r>
      <rPr>
        <sz val="12"/>
        <color theme="1"/>
        <rFont val="Arial"/>
        <family val="2"/>
      </rPr>
      <t>carga horária - 20 horas semanais. Com carga horária suficiente para Cadastro no CNES do município, bem como com conhecimento de informática para lançamento dos atendimentos no Sistema E-SUS PEC (Prontuário Eletrônico do Cidadão).</t>
    </r>
  </si>
  <si>
    <r>
      <t>Empresa para prestação de serviço</t>
    </r>
    <r>
      <rPr>
        <sz val="12"/>
        <color theme="1"/>
        <rFont val="Arial"/>
        <family val="2"/>
      </rPr>
      <t xml:space="preserve"> </t>
    </r>
    <r>
      <rPr>
        <b/>
        <sz val="12"/>
        <color theme="1"/>
        <rFont val="Arial"/>
        <family val="2"/>
      </rPr>
      <t xml:space="preserve">de Psicologia; </t>
    </r>
    <r>
      <rPr>
        <sz val="12"/>
        <color theme="1"/>
        <rFont val="Arial"/>
        <family val="2"/>
      </rPr>
      <t>carga horária: 40 horas semanais. Com carga horária suficiente para Cadastro no CNES do município, bem como com conhecimento de informática para lançamento dos atendimentos no Sistema E-SUS PEC (Prontuário Eletrônico do Cidadão).</t>
    </r>
  </si>
  <si>
    <r>
      <t>Empresa para prestação de serviço médico</t>
    </r>
    <r>
      <rPr>
        <sz val="12"/>
        <color theme="1"/>
        <rFont val="Arial"/>
        <family val="2"/>
      </rPr>
      <t xml:space="preserve"> </t>
    </r>
    <r>
      <rPr>
        <b/>
        <sz val="12"/>
        <color theme="1"/>
        <rFont val="Arial"/>
        <family val="2"/>
      </rPr>
      <t xml:space="preserve">de veterinário; </t>
    </r>
    <r>
      <rPr>
        <sz val="12"/>
        <color theme="1"/>
        <rFont val="Arial"/>
        <family val="2"/>
      </rPr>
      <t>carga horária: 20 horas semanais. Com disponibilidade de cadastro no CNES do município. Para atuar como Técnico Epidemiológico e promover acompanhamento das atividades do Setor de Endemias</t>
    </r>
    <r>
      <rPr>
        <b/>
        <sz val="12"/>
        <color theme="1"/>
        <rFont val="Arial"/>
        <family val="2"/>
      </rPr>
      <t>.</t>
    </r>
  </si>
  <si>
    <r>
      <t>Empresa para prestação de serviços</t>
    </r>
    <r>
      <rPr>
        <sz val="12"/>
        <color theme="1"/>
        <rFont val="Arial"/>
        <family val="2"/>
      </rPr>
      <t xml:space="preserve"> </t>
    </r>
    <r>
      <rPr>
        <b/>
        <sz val="12"/>
        <color theme="1"/>
        <rFont val="Arial"/>
        <family val="2"/>
      </rPr>
      <t xml:space="preserve">de ultrassonografia; </t>
    </r>
    <r>
      <rPr>
        <sz val="12"/>
        <color theme="1"/>
        <rFont val="Arial"/>
        <family val="2"/>
      </rPr>
      <t xml:space="preserve">30 Ultrassonografias semanais, de acordo com cronograma de atendimento. (Todos os exames deverão ser entregues com Laudo no ato da realização) – </t>
    </r>
    <r>
      <rPr>
        <i/>
        <sz val="12"/>
        <color theme="1"/>
        <rFont val="Arial"/>
        <family val="2"/>
      </rPr>
      <t>Exames de ultrassonografia:</t>
    </r>
    <r>
      <rPr>
        <sz val="12"/>
        <color theme="1"/>
        <rFont val="Arial"/>
        <family val="2"/>
      </rPr>
      <t xml:space="preserve"> abdome total, abdome superior, rins e vias urinárias, obstétrica, obstétrica c/ doppler, transvaginal, transvaginal c/ contagem de folículos, mama direita, mama esquerda, axila direita, axila esquerda, tireoide, tireoide c/ doppler, pélvica, parede abdominal, próstata, punho, pé, ombro, partes moles, bolsa escrotal, articulação, região inguinal, doppler de carióticas e vertebras, doppler arterial e venoso, morfológico 1º e 2º semestre, transfontanelas, quadril infantil.</t>
    </r>
  </si>
  <si>
    <r>
      <t xml:space="preserve">Empresa para prestação de serviço especializados em confecção de prótese dentaria: </t>
    </r>
    <r>
      <rPr>
        <sz val="12"/>
        <color theme="1"/>
        <rFont val="Arial"/>
        <family val="2"/>
      </rPr>
      <t>Superior e Inferior, para atender ao Programa Brasil Sorridente. Pt-Prótese Total/PPR e Prótese Parcial Removível - Superior ou Inferior.</t>
    </r>
  </si>
  <si>
    <r>
      <t>Empresa para prestação de serviço</t>
    </r>
    <r>
      <rPr>
        <sz val="12"/>
        <color theme="1"/>
        <rFont val="Arial"/>
        <family val="2"/>
      </rPr>
      <t xml:space="preserve"> </t>
    </r>
    <r>
      <rPr>
        <b/>
        <sz val="12"/>
        <color theme="1"/>
        <rFont val="Arial"/>
        <family val="2"/>
      </rPr>
      <t xml:space="preserve">de Farmacêutico: </t>
    </r>
    <r>
      <rPr>
        <sz val="12"/>
        <color theme="1"/>
        <rFont val="Arial"/>
        <family val="2"/>
      </rPr>
      <t>carga horária: 40 horas semanais. Com carga horária suficiente para Cadastro no CNES do município, bem como com conhecimento de informática para lançamento dos atendimentos no Sistema E-SUS PEC (Prontuário Eletrônico do Cidadão), HORUS e no MEGAADM.</t>
    </r>
  </si>
  <si>
    <r>
      <t>Empresa para prestação de serviço</t>
    </r>
    <r>
      <rPr>
        <sz val="12"/>
        <color theme="1"/>
        <rFont val="Arial"/>
        <family val="2"/>
      </rPr>
      <t xml:space="preserve"> </t>
    </r>
    <r>
      <rPr>
        <b/>
        <sz val="12"/>
        <color theme="1"/>
        <rFont val="Arial"/>
        <family val="2"/>
      </rPr>
      <t xml:space="preserve">de Fonoaudiólogo:  </t>
    </r>
    <r>
      <rPr>
        <sz val="12"/>
        <color theme="1"/>
        <rFont val="Arial"/>
        <family val="2"/>
      </rPr>
      <t>Atendimento 20 Consultas mensais, de acordo com cronograma de atendimento. Com carga horária suficiente para Cadastro no CNES do município, bem como com conhecimento de informática para lançamento dos atendimentos no Sistema E-SUS PEC (Prontuário Eletrônico do Cidadão).</t>
    </r>
  </si>
  <si>
    <r>
      <t>Empresa para prestação de serviço</t>
    </r>
    <r>
      <rPr>
        <sz val="12"/>
        <color theme="1"/>
        <rFont val="Arial"/>
        <family val="2"/>
      </rPr>
      <t xml:space="preserve"> </t>
    </r>
    <r>
      <rPr>
        <b/>
        <sz val="12"/>
        <color theme="1"/>
        <rFont val="Arial"/>
        <family val="2"/>
      </rPr>
      <t xml:space="preserve">de Fisioterapeuta: </t>
    </r>
    <r>
      <rPr>
        <sz val="12"/>
        <color theme="1"/>
        <rFont val="Arial"/>
        <family val="2"/>
      </rPr>
      <t>carga horária: 40 horas semanais. Com carga horária suficiente para Cadastro no CNES do município, bem como com conhecimento de informática para lançamento dos atendimentos no Sistema E-SUS PEC (Prontuário Eletrônico do Cidadão),</t>
    </r>
    <r>
      <rPr>
        <b/>
        <sz val="12"/>
        <color theme="1"/>
        <rFont val="Arial"/>
        <family val="2"/>
      </rPr>
      <t xml:space="preserve">  </t>
    </r>
  </si>
  <si>
    <r>
      <t>Empresa para prestação de serviço médico</t>
    </r>
    <r>
      <rPr>
        <sz val="12"/>
        <color theme="1"/>
        <rFont val="Arial"/>
        <family val="2"/>
      </rPr>
      <t xml:space="preserve"> </t>
    </r>
    <r>
      <rPr>
        <b/>
        <sz val="12"/>
        <color theme="1"/>
        <rFont val="Arial"/>
        <family val="2"/>
      </rPr>
      <t xml:space="preserve">de Neurologista (adulto e pediatra): </t>
    </r>
    <r>
      <rPr>
        <sz val="12"/>
        <color theme="1"/>
        <rFont val="Arial"/>
        <family val="2"/>
      </rPr>
      <t>Atendimento 40 Consultas mensais, de acordo com cronograma de atendimento. Com carga horária suficiente para Cadastro no CNES do município, bem como com conhecimento de informática para lançamento dos atendimentos no Sistema E-SUS PEC (Prontuário Eletrônico do Cidadão).</t>
    </r>
  </si>
  <si>
    <r>
      <t>Empresa para prestação de serviço médico</t>
    </r>
    <r>
      <rPr>
        <sz val="12"/>
        <color theme="1"/>
        <rFont val="Arial"/>
        <family val="2"/>
      </rPr>
      <t xml:space="preserve"> </t>
    </r>
    <r>
      <rPr>
        <b/>
        <sz val="12"/>
        <color theme="1"/>
        <rFont val="Arial"/>
        <family val="2"/>
      </rPr>
      <t xml:space="preserve">de Endocrinologista: </t>
    </r>
    <r>
      <rPr>
        <sz val="12"/>
        <color theme="1"/>
        <rFont val="Arial"/>
        <family val="2"/>
      </rPr>
      <t>Atendimento 40 Consultas mensais, de acordo com cronograma de atendimento. Com carga horária suficiente para Cadastro no CNES do município, bem como com conhecimento de informática para lançamento dos atendimentos no Sistema E-SUS PEC (Prontuário Eletrônico do Cidadão).</t>
    </r>
  </si>
  <si>
    <r>
      <t xml:space="preserve">Empresa para prestação de serviço de Nutricionista; </t>
    </r>
    <r>
      <rPr>
        <sz val="12"/>
        <color theme="1"/>
        <rFont val="Arial"/>
        <family val="2"/>
      </rPr>
      <t>carga horária - 40 horas semanais. Com carga horária suficiente para Cadastro no CNES do município, bem como com conhecimento de informática para lançamento dos atendimentos no Sistema E-SUS PEC (Prontuário Eletrônico do Cidadão).</t>
    </r>
  </si>
  <si>
    <t>CONSULTAS</t>
  </si>
  <si>
    <t>SERV.</t>
  </si>
  <si>
    <t>PLANTÕES</t>
  </si>
  <si>
    <t>EXAMES</t>
  </si>
  <si>
    <t>PRÓTESES</t>
  </si>
  <si>
    <t>QUANT.</t>
  </si>
  <si>
    <t>QUANT. PROFISSINAIS</t>
  </si>
  <si>
    <r>
      <rPr>
        <b/>
        <sz val="12"/>
        <color theme="1"/>
        <rFont val="Arial"/>
        <family val="2"/>
      </rPr>
      <t>Prestação de Serviços com Psicólogo</t>
    </r>
    <r>
      <rPr>
        <sz val="12"/>
        <color theme="1"/>
        <rFont val="Arial"/>
        <family val="2"/>
      </rPr>
      <t>, carga horária: 40 horas semanais - Equipe Volante</t>
    </r>
  </si>
  <si>
    <r>
      <rPr>
        <b/>
        <sz val="12"/>
        <color theme="1"/>
        <rFont val="Arial"/>
        <family val="2"/>
      </rPr>
      <t>Prestação de Serviços com Educador Físico</t>
    </r>
    <r>
      <rPr>
        <sz val="12"/>
        <color theme="1"/>
        <rFont val="Arial"/>
        <family val="2"/>
      </rPr>
      <t>, carga horária: 30 horas semanais.</t>
    </r>
  </si>
  <si>
    <r>
      <rPr>
        <b/>
        <sz val="12"/>
        <color theme="1"/>
        <rFont val="Arial"/>
        <family val="2"/>
      </rPr>
      <t>Prestação de Serviços com Professor de Música</t>
    </r>
    <r>
      <rPr>
        <sz val="12"/>
        <color theme="1"/>
        <rFont val="Arial"/>
        <family val="2"/>
      </rPr>
      <t>, carga horária: 20 horas semanais.</t>
    </r>
  </si>
  <si>
    <t>MÉDIA - BANCO DE PREÇO</t>
  </si>
  <si>
    <r>
      <t xml:space="preserve">PSICÓLOGO </t>
    </r>
    <r>
      <rPr>
        <sz val="12"/>
        <color theme="1"/>
        <rFont val="Arial"/>
        <family val="2"/>
      </rPr>
      <t>- 40 horas semanais - acompanhamento psicossocial, prevenção de vulnerabilidades, orientação pedagógica, triagem e encaminhamentos, promoção da saúde mental e participação em formação continuada.</t>
    </r>
  </si>
  <si>
    <r>
      <t xml:space="preserve">ASSISTENTE SOCIAL </t>
    </r>
    <r>
      <rPr>
        <sz val="12"/>
        <color theme="1"/>
        <rFont val="Arial"/>
        <family val="2"/>
      </rPr>
      <t>- 30 horas semanais -diagnóstico social, visitas domiciliares, articulação de políticas públicas, combate à evasão escolar, integração escola-família-comunidade e apoio em projetos pedagógicos.</t>
    </r>
  </si>
  <si>
    <r>
      <t>NUTRICIONISTA</t>
    </r>
    <r>
      <rPr>
        <sz val="12"/>
        <color theme="1"/>
        <rFont val="Arial"/>
        <family val="2"/>
      </rPr>
      <t xml:space="preserve"> - 40 horas semanais - elaboração de cardápios escolares, promoção de práticas alimentares saudáveis, monitoramento da merenda escolar e participação em formação continuada.</t>
    </r>
  </si>
  <si>
    <r>
      <rPr>
        <b/>
        <sz val="12"/>
        <color theme="1"/>
        <rFont val="Arial"/>
        <family val="2"/>
      </rPr>
      <t>Prestação de Serviços com Psicólogo</t>
    </r>
    <r>
      <rPr>
        <sz val="12"/>
        <color theme="1"/>
        <rFont val="Arial"/>
        <family val="2"/>
      </rPr>
      <t>, carga horária: 40 horas semanais - Equipe fixa</t>
    </r>
  </si>
  <si>
    <t>TOTAL</t>
  </si>
  <si>
    <t>Os cálculos deste relatório foram elaborados com base nas metodologias descritas na 4ª edição do Manual de Orientação de Pesquisa de Preços do Superior Tribunal de Justiça (STJ). A utilização desse manual segura a precisão e a confiabilidade dos cálculos apresentados, conforme os padrões estabelecidos pelo STJ.</t>
  </si>
  <si>
    <t>FMS</t>
  </si>
  <si>
    <t>FME</t>
  </si>
  <si>
    <t>FMAS</t>
  </si>
  <si>
    <t>%</t>
  </si>
  <si>
    <t>VALOR</t>
  </si>
  <si>
    <t>PERCENTUAL</t>
  </si>
  <si>
    <t>Ficha: 247</t>
  </si>
  <si>
    <t xml:space="preserve">Fonte: 2.600 </t>
  </si>
  <si>
    <t>Fonte: 1600.3110.</t>
  </si>
  <si>
    <t>Ficha: 257</t>
  </si>
  <si>
    <t>Fonte: 1600.3110</t>
  </si>
  <si>
    <t>Ficha: 212</t>
  </si>
  <si>
    <t xml:space="preserve">Fonte: 1.600 </t>
  </si>
  <si>
    <t>Fonte 1600.3110</t>
  </si>
  <si>
    <t>Fonte: 1500</t>
  </si>
  <si>
    <t>Fonte: 1.500</t>
  </si>
  <si>
    <t>Ficha: 226</t>
  </si>
  <si>
    <t>Fonte: 1.600</t>
  </si>
  <si>
    <t>Fonte: 2.600 – 1600.3110.</t>
  </si>
  <si>
    <t>Ficha: 284</t>
  </si>
  <si>
    <t>Fonte: 1600</t>
  </si>
  <si>
    <t>Fonte: 2.600</t>
  </si>
  <si>
    <t>Fonte: 2.600 - 1600.3110</t>
  </si>
  <si>
    <t>Ficha: 321</t>
  </si>
  <si>
    <t>Fonte: 1.500.0000.</t>
  </si>
  <si>
    <t>Ficha: 404</t>
  </si>
  <si>
    <t>Fonte: 1.500.1001.</t>
  </si>
  <si>
    <t>FICHA</t>
  </si>
  <si>
    <t>FONTE</t>
  </si>
  <si>
    <t>Recurso próprio</t>
  </si>
  <si>
    <t>Recurso federal</t>
  </si>
  <si>
    <t>Valor</t>
  </si>
  <si>
    <t>separação</t>
  </si>
  <si>
    <t>Bandeirantes do Tocantins, 04 de maio de 2026</t>
  </si>
  <si>
    <t xml:space="preserve">Ana Paula dos Santos Borges                                    Maria das Dores Ferreira da Silva Alves                          Savio José dos Reis Rosa    </t>
  </si>
  <si>
    <t xml:space="preserve">                   Fundo Municipal de Assitência Social                                    Fundo Municipal de Educação                         Fundo Municipal de Saúde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</si>
</sst>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R$&quot;\ #,##0.00"/>
  </numFmts>
  <fonts count="16" x14ac:knownFonts="1">
    <font>
      <sz val="11"/>
      <color theme="1"/>
      <name val="Calibri"/>
      <family val="2"/>
      <scheme val="minor"/>
    </font>
    <font>
      <sz val="12"/>
      <color theme="1"/>
      <name val="Arial"/>
      <family val="2"/>
    </font>
    <font>
      <b/>
      <sz val="12"/>
      <color theme="1"/>
      <name val="Arial"/>
      <family val="2"/>
    </font>
    <font>
      <i/>
      <sz val="12"/>
      <color theme="1"/>
      <name val="Arial"/>
      <family val="2"/>
    </font>
    <font>
      <sz val="11"/>
      <name val="Calibri"/>
      <family val="2"/>
    </font>
    <font>
      <sz val="12"/>
      <name val="Arial"/>
      <family val="2"/>
    </font>
    <font>
      <sz val="12"/>
      <color theme="1"/>
      <name val="Arial Black"/>
      <family val="2"/>
    </font>
    <font>
      <sz val="11"/>
      <color theme="1"/>
      <name val="Arial Black"/>
      <family val="2"/>
    </font>
    <font>
      <sz val="12"/>
      <color rgb="FFFF0000"/>
      <name val="Arial Black"/>
      <family val="2"/>
    </font>
    <font>
      <sz val="14"/>
      <color rgb="FFFF0000"/>
      <name val="Arial Black"/>
      <family val="2"/>
    </font>
    <font>
      <b/>
      <sz val="14"/>
      <name val="Arial"/>
      <family val="2"/>
    </font>
    <font>
      <sz val="11"/>
      <color rgb="FFFF0000"/>
      <name val="Arial Black"/>
      <family val="2"/>
    </font>
    <font>
      <sz val="14"/>
      <color theme="1"/>
      <name val="Arial Black"/>
      <family val="2"/>
    </font>
    <font>
      <b/>
      <sz val="16"/>
      <color theme="1"/>
      <name val="Arial Black"/>
      <family val="2"/>
    </font>
    <font>
      <b/>
      <sz val="16"/>
      <color theme="1"/>
      <name val="Arial"/>
      <family val="2"/>
    </font>
    <font>
      <b/>
      <sz val="14"/>
      <color rgb="FFFF0000"/>
      <name val="Arial"/>
      <family val="2"/>
    </font>
  </fonts>
  <fills count="12">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59999389629810485"/>
        <bgColor indexed="64"/>
      </patternFill>
    </fill>
    <fill>
      <patternFill patternType="solid">
        <fgColor rgb="FFCC99FF"/>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4" fillId="0" borderId="0"/>
  </cellStyleXfs>
  <cellXfs count="89">
    <xf numFmtId="0" fontId="0" fillId="0" borderId="0" xfId="0"/>
    <xf numFmtId="0" fontId="1" fillId="0" borderId="0" xfId="0" applyFont="1"/>
    <xf numFmtId="0" fontId="1" fillId="0" borderId="1" xfId="0" applyFont="1" applyBorder="1" applyAlignment="1">
      <alignment horizontal="center" vertical="center"/>
    </xf>
    <xf numFmtId="0" fontId="2" fillId="0" borderId="1" xfId="0" applyFont="1" applyBorder="1" applyAlignment="1">
      <alignment horizontal="justify" vertical="center" wrapText="1"/>
    </xf>
    <xf numFmtId="0" fontId="1" fillId="0" borderId="0" xfId="0" applyFont="1" applyAlignment="1">
      <alignment horizontal="center" vertical="center"/>
    </xf>
    <xf numFmtId="164" fontId="1" fillId="0" borderId="0" xfId="0" applyNumberFormat="1" applyFont="1"/>
    <xf numFmtId="164" fontId="1" fillId="0" borderId="1" xfId="0" applyNumberFormat="1" applyFont="1" applyBorder="1" applyAlignment="1">
      <alignment horizontal="center" vertical="center"/>
    </xf>
    <xf numFmtId="0" fontId="1" fillId="3" borderId="1" xfId="0" applyFont="1" applyFill="1" applyBorder="1" applyAlignment="1">
      <alignment horizontal="center" vertical="center"/>
    </xf>
    <xf numFmtId="0" fontId="1" fillId="0" borderId="1" xfId="0" applyFont="1" applyBorder="1" applyAlignment="1">
      <alignment horizontal="justify" vertical="center" wrapText="1"/>
    </xf>
    <xf numFmtId="164" fontId="5" fillId="0" borderId="1" xfId="0" applyNumberFormat="1" applyFont="1" applyBorder="1" applyAlignment="1">
      <alignment horizontal="center" vertical="center"/>
    </xf>
    <xf numFmtId="0" fontId="1" fillId="4"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0" borderId="0" xfId="0" applyFont="1"/>
    <xf numFmtId="0" fontId="2" fillId="0" borderId="1" xfId="0" applyFont="1" applyBorder="1" applyAlignment="1">
      <alignment horizontal="justify" vertical="center"/>
    </xf>
    <xf numFmtId="0" fontId="2" fillId="0" borderId="1" xfId="0" applyFont="1" applyBorder="1" applyAlignment="1">
      <alignment wrapText="1"/>
    </xf>
    <xf numFmtId="0" fontId="1" fillId="0" borderId="1" xfId="0" applyFont="1" applyBorder="1"/>
    <xf numFmtId="0" fontId="6" fillId="2"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0" fontId="7" fillId="0" borderId="0" xfId="0" applyFont="1"/>
    <xf numFmtId="0" fontId="1" fillId="3" borderId="6" xfId="0" applyFont="1" applyFill="1" applyBorder="1" applyAlignment="1">
      <alignment horizontal="center" vertical="center"/>
    </xf>
    <xf numFmtId="0" fontId="6" fillId="0" borderId="1" xfId="0" applyFont="1" applyBorder="1" applyAlignment="1">
      <alignment horizontal="center" vertical="center"/>
    </xf>
    <xf numFmtId="164" fontId="9" fillId="0" borderId="1" xfId="0" applyNumberFormat="1" applyFont="1" applyBorder="1"/>
    <xf numFmtId="0" fontId="2" fillId="8" borderId="13" xfId="0" applyFont="1" applyFill="1" applyBorder="1" applyAlignment="1">
      <alignment horizontal="center" vertical="distributed"/>
    </xf>
    <xf numFmtId="0" fontId="2" fillId="8" borderId="0" xfId="0" applyFont="1" applyFill="1" applyBorder="1" applyAlignment="1">
      <alignment horizontal="center" vertical="distributed"/>
    </xf>
    <xf numFmtId="0" fontId="2" fillId="8" borderId="4" xfId="0" applyFont="1" applyFill="1" applyBorder="1" applyAlignment="1">
      <alignment horizontal="center" vertical="distributed"/>
    </xf>
    <xf numFmtId="0" fontId="6" fillId="0" borderId="0" xfId="0" applyFont="1" applyAlignment="1">
      <alignment horizontal="center" vertical="center"/>
    </xf>
    <xf numFmtId="2" fontId="9" fillId="6" borderId="1" xfId="0" applyNumberFormat="1" applyFont="1" applyFill="1" applyBorder="1" applyAlignment="1">
      <alignment horizontal="center" vertical="center"/>
    </xf>
    <xf numFmtId="164" fontId="1" fillId="0" borderId="1" xfId="0" applyNumberFormat="1" applyFont="1" applyBorder="1"/>
    <xf numFmtId="2" fontId="1" fillId="0" borderId="1" xfId="0" applyNumberFormat="1" applyFont="1" applyBorder="1" applyAlignment="1">
      <alignment horizontal="center" vertical="center"/>
    </xf>
    <xf numFmtId="164" fontId="8" fillId="0" borderId="0" xfId="0" applyNumberFormat="1" applyFont="1" applyAlignment="1">
      <alignment horizontal="center" vertical="center"/>
    </xf>
    <xf numFmtId="2" fontId="8" fillId="0" borderId="0" xfId="0" applyNumberFormat="1" applyFont="1" applyAlignment="1">
      <alignment horizontal="center" vertical="center"/>
    </xf>
    <xf numFmtId="0" fontId="1" fillId="0" borderId="1" xfId="0" applyFont="1" applyBorder="1" applyAlignment="1">
      <alignment horizontal="center" vertical="center" wrapText="1"/>
    </xf>
    <xf numFmtId="0" fontId="1" fillId="0" borderId="6"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14" xfId="0" applyFont="1" applyBorder="1" applyAlignment="1">
      <alignment horizontal="center" vertical="center"/>
    </xf>
    <xf numFmtId="0" fontId="1" fillId="0" borderId="12" xfId="0" applyFont="1" applyBorder="1" applyAlignment="1">
      <alignment horizontal="center" vertical="center"/>
    </xf>
    <xf numFmtId="0" fontId="6" fillId="9" borderId="1" xfId="0" applyFont="1" applyFill="1" applyBorder="1" applyAlignment="1">
      <alignment horizontal="center" vertical="center"/>
    </xf>
    <xf numFmtId="0" fontId="1" fillId="0" borderId="1" xfId="0" applyFont="1" applyBorder="1" applyAlignment="1">
      <alignment horizontal="center" vertical="center"/>
    </xf>
    <xf numFmtId="164" fontId="1" fillId="0" borderId="0" xfId="0" applyNumberFormat="1" applyFont="1" applyAlignment="1">
      <alignment horizontal="center" vertical="center"/>
    </xf>
    <xf numFmtId="164" fontId="11" fillId="0" borderId="7" xfId="0" applyNumberFormat="1" applyFont="1" applyBorder="1"/>
    <xf numFmtId="0" fontId="6" fillId="0" borderId="3" xfId="0" applyFont="1" applyBorder="1" applyAlignment="1">
      <alignment horizontal="center" vertical="center"/>
    </xf>
    <xf numFmtId="2" fontId="12" fillId="0" borderId="1" xfId="0" applyNumberFormat="1" applyFont="1" applyBorder="1" applyAlignment="1">
      <alignment horizontal="center" vertical="center"/>
    </xf>
    <xf numFmtId="2" fontId="12" fillId="0" borderId="0" xfId="0" applyNumberFormat="1" applyFont="1" applyAlignment="1">
      <alignment horizontal="center" vertical="center"/>
    </xf>
    <xf numFmtId="2" fontId="9" fillId="0" borderId="0" xfId="0" applyNumberFormat="1" applyFont="1" applyAlignment="1">
      <alignment horizontal="center" vertical="center"/>
    </xf>
    <xf numFmtId="164" fontId="8" fillId="0" borderId="7" xfId="0" applyNumberFormat="1" applyFont="1" applyBorder="1" applyAlignment="1">
      <alignment horizontal="center" vertical="center"/>
    </xf>
    <xf numFmtId="2" fontId="6" fillId="0" borderId="1" xfId="0" applyNumberFormat="1" applyFont="1" applyBorder="1" applyAlignment="1">
      <alignment horizontal="center" vertical="center"/>
    </xf>
    <xf numFmtId="0" fontId="1" fillId="10" borderId="14" xfId="0" applyFont="1" applyFill="1" applyBorder="1" applyAlignment="1">
      <alignment horizontal="center" vertical="center"/>
    </xf>
    <xf numFmtId="0" fontId="1" fillId="10" borderId="1" xfId="0" applyFont="1" applyFill="1" applyBorder="1" applyAlignment="1">
      <alignment horizontal="center" vertical="center"/>
    </xf>
    <xf numFmtId="0" fontId="1" fillId="10" borderId="12" xfId="0" applyFont="1" applyFill="1" applyBorder="1" applyAlignment="1">
      <alignment horizontal="center" vertical="center"/>
    </xf>
    <xf numFmtId="0" fontId="1" fillId="10" borderId="6" xfId="0" applyFont="1" applyFill="1" applyBorder="1" applyAlignment="1">
      <alignment horizontal="center" vertical="center"/>
    </xf>
    <xf numFmtId="164" fontId="1" fillId="0" borderId="1" xfId="0" applyNumberFormat="1" applyFont="1" applyBorder="1" applyAlignment="1">
      <alignment horizontal="center" vertical="center"/>
    </xf>
    <xf numFmtId="164" fontId="5" fillId="11" borderId="1" xfId="0" applyNumberFormat="1" applyFont="1" applyFill="1" applyBorder="1" applyAlignment="1">
      <alignment horizontal="center" vertical="center"/>
    </xf>
    <xf numFmtId="2" fontId="1" fillId="0" borderId="0" xfId="0" applyNumberFormat="1" applyFont="1"/>
    <xf numFmtId="2" fontId="1" fillId="6" borderId="1" xfId="0" applyNumberFormat="1" applyFont="1" applyFill="1" applyBorder="1" applyAlignment="1">
      <alignment horizontal="center" vertical="center"/>
    </xf>
    <xf numFmtId="0" fontId="13" fillId="6" borderId="1" xfId="0" applyFont="1" applyFill="1" applyBorder="1" applyAlignment="1">
      <alignment horizontal="center" vertical="center"/>
    </xf>
    <xf numFmtId="0" fontId="14" fillId="6" borderId="1" xfId="0" applyFont="1" applyFill="1" applyBorder="1" applyAlignment="1">
      <alignment horizontal="center" vertical="center"/>
    </xf>
    <xf numFmtId="164" fontId="15" fillId="0" borderId="1" xfId="0" applyNumberFormat="1" applyFont="1" applyBorder="1" applyAlignment="1">
      <alignment horizontal="center" vertical="center"/>
    </xf>
    <xf numFmtId="164" fontId="5" fillId="8" borderId="1" xfId="0" applyNumberFormat="1" applyFont="1" applyFill="1" applyBorder="1" applyAlignment="1">
      <alignment horizontal="center" vertical="center"/>
    </xf>
    <xf numFmtId="0" fontId="1" fillId="11" borderId="1" xfId="0" applyFont="1" applyFill="1" applyBorder="1" applyAlignment="1">
      <alignment horizontal="center" vertical="center"/>
    </xf>
    <xf numFmtId="0" fontId="5" fillId="11" borderId="1" xfId="0" applyFont="1" applyFill="1" applyBorder="1" applyAlignment="1">
      <alignment horizontal="center" vertical="center"/>
    </xf>
    <xf numFmtId="164" fontId="6" fillId="2" borderId="2" xfId="0" applyNumberFormat="1" applyFont="1" applyFill="1" applyBorder="1" applyAlignment="1">
      <alignment horizontal="center" vertical="center"/>
    </xf>
    <xf numFmtId="164" fontId="6" fillId="2" borderId="15" xfId="0" applyNumberFormat="1" applyFont="1" applyFill="1" applyBorder="1" applyAlignment="1">
      <alignment horizontal="center" vertical="center"/>
    </xf>
    <xf numFmtId="164" fontId="1" fillId="2" borderId="1" xfId="0" applyNumberFormat="1" applyFont="1" applyFill="1" applyBorder="1" applyAlignment="1">
      <alignment horizontal="center" vertical="center"/>
    </xf>
    <xf numFmtId="164" fontId="1" fillId="2" borderId="6" xfId="0" applyNumberFormat="1" applyFont="1" applyFill="1" applyBorder="1" applyAlignment="1">
      <alignment horizontal="center" vertical="center"/>
    </xf>
    <xf numFmtId="164" fontId="1" fillId="2" borderId="2" xfId="0" applyNumberFormat="1" applyFont="1" applyFill="1" applyBorder="1" applyAlignment="1">
      <alignment horizontal="center" vertical="center"/>
    </xf>
    <xf numFmtId="164" fontId="6" fillId="2" borderId="14" xfId="0" applyNumberFormat="1" applyFont="1" applyFill="1" applyBorder="1" applyAlignment="1">
      <alignment horizontal="center" vertical="center"/>
    </xf>
    <xf numFmtId="0" fontId="2" fillId="8" borderId="9" xfId="0" applyFont="1" applyFill="1" applyBorder="1" applyAlignment="1">
      <alignment horizontal="center"/>
    </xf>
    <xf numFmtId="0" fontId="2" fillId="8" borderId="10" xfId="0" applyFont="1" applyFill="1" applyBorder="1" applyAlignment="1">
      <alignment horizontal="center"/>
    </xf>
    <xf numFmtId="0" fontId="2" fillId="8" borderId="11" xfId="0" applyFont="1" applyFill="1" applyBorder="1" applyAlignment="1">
      <alignment horizontal="center"/>
    </xf>
    <xf numFmtId="0" fontId="1" fillId="0" borderId="12" xfId="0" applyFont="1" applyBorder="1" applyAlignment="1">
      <alignment horizontal="center" vertical="top"/>
    </xf>
    <xf numFmtId="0" fontId="1" fillId="0" borderId="3" xfId="0" applyFont="1" applyBorder="1" applyAlignment="1">
      <alignment horizontal="center" vertical="top"/>
    </xf>
    <xf numFmtId="0" fontId="1" fillId="0" borderId="5" xfId="0" applyFont="1" applyBorder="1" applyAlignment="1">
      <alignment horizontal="center" vertical="top"/>
    </xf>
    <xf numFmtId="164" fontId="6" fillId="5" borderId="1" xfId="0" applyNumberFormat="1" applyFont="1" applyFill="1" applyBorder="1" applyAlignment="1">
      <alignment horizontal="center" vertical="center"/>
    </xf>
    <xf numFmtId="0" fontId="1" fillId="0" borderId="1"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0" fillId="7" borderId="6" xfId="0" applyFont="1" applyFill="1" applyBorder="1" applyAlignment="1">
      <alignment horizontal="right" vertical="center"/>
    </xf>
    <xf numFmtId="0" fontId="10" fillId="7" borderId="7" xfId="0" applyFont="1" applyFill="1" applyBorder="1" applyAlignment="1">
      <alignment horizontal="right" vertical="center"/>
    </xf>
    <xf numFmtId="0" fontId="10" fillId="7" borderId="8" xfId="0" applyFont="1" applyFill="1" applyBorder="1" applyAlignment="1">
      <alignment horizontal="right" vertical="center"/>
    </xf>
    <xf numFmtId="0" fontId="2" fillId="8" borderId="13" xfId="0" applyFont="1" applyFill="1" applyBorder="1" applyAlignment="1">
      <alignment horizontal="center" vertical="distributed"/>
    </xf>
    <xf numFmtId="0" fontId="2" fillId="8" borderId="0" xfId="0" applyFont="1" applyFill="1" applyBorder="1" applyAlignment="1">
      <alignment horizontal="center" vertical="distributed"/>
    </xf>
    <xf numFmtId="0" fontId="2" fillId="8" borderId="4" xfId="0" applyFont="1" applyFill="1" applyBorder="1" applyAlignment="1">
      <alignment horizontal="center" vertical="distributed"/>
    </xf>
    <xf numFmtId="0" fontId="9" fillId="0" borderId="1" xfId="0" applyFont="1" applyBorder="1" applyAlignment="1">
      <alignment horizontal="center" vertical="center"/>
    </xf>
    <xf numFmtId="0" fontId="6" fillId="9" borderId="6" xfId="0" applyFont="1" applyFill="1" applyBorder="1" applyAlignment="1">
      <alignment horizontal="center" vertical="center"/>
    </xf>
    <xf numFmtId="0" fontId="6" fillId="9" borderId="7" xfId="0" applyFont="1" applyFill="1" applyBorder="1" applyAlignment="1">
      <alignment horizontal="center" vertical="center"/>
    </xf>
    <xf numFmtId="0" fontId="6" fillId="9" borderId="8" xfId="0" applyFont="1" applyFill="1" applyBorder="1" applyAlignment="1">
      <alignment horizontal="center" vertical="center"/>
    </xf>
    <xf numFmtId="164" fontId="1" fillId="0" borderId="1" xfId="0" applyNumberFormat="1" applyFont="1" applyBorder="1" applyAlignment="1">
      <alignment horizontal="center" vertical="center"/>
    </xf>
    <xf numFmtId="164" fontId="1" fillId="8" borderId="1"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697440</xdr:colOff>
      <xdr:row>0</xdr:row>
      <xdr:rowOff>66675</xdr:rowOff>
    </xdr:from>
    <xdr:to>
      <xdr:col>2</xdr:col>
      <xdr:colOff>1961012</xdr:colOff>
      <xdr:row>5</xdr:row>
      <xdr:rowOff>141356</xdr:rowOff>
    </xdr:to>
    <xdr:pic>
      <xdr:nvPicPr>
        <xdr:cNvPr id="3" name="Imagem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16640" y="66675"/>
          <a:ext cx="1263572" cy="1074806"/>
        </a:xfrm>
        <a:prstGeom prst="rect">
          <a:avLst/>
        </a:prstGeom>
      </xdr:spPr>
    </xdr:pic>
    <xdr:clientData/>
  </xdr:twoCellAnchor>
  <xdr:twoCellAnchor editAs="oneCell">
    <xdr:from>
      <xdr:col>2</xdr:col>
      <xdr:colOff>3200399</xdr:colOff>
      <xdr:row>0</xdr:row>
      <xdr:rowOff>73144</xdr:rowOff>
    </xdr:from>
    <xdr:to>
      <xdr:col>2</xdr:col>
      <xdr:colOff>4640966</xdr:colOff>
      <xdr:row>5</xdr:row>
      <xdr:rowOff>79252</xdr:rowOff>
    </xdr:to>
    <xdr:pic>
      <xdr:nvPicPr>
        <xdr:cNvPr id="4" name="Imagem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19599" y="73144"/>
          <a:ext cx="1440567" cy="1006233"/>
        </a:xfrm>
        <a:prstGeom prst="rect">
          <a:avLst/>
        </a:prstGeom>
      </xdr:spPr>
    </xdr:pic>
    <xdr:clientData/>
  </xdr:twoCellAnchor>
  <xdr:twoCellAnchor editAs="oneCell">
    <xdr:from>
      <xdr:col>2</xdr:col>
      <xdr:colOff>5265177</xdr:colOff>
      <xdr:row>0</xdr:row>
      <xdr:rowOff>47625</xdr:rowOff>
    </xdr:from>
    <xdr:to>
      <xdr:col>3</xdr:col>
      <xdr:colOff>627512</xdr:colOff>
      <xdr:row>5</xdr:row>
      <xdr:rowOff>60201</xdr:rowOff>
    </xdr:to>
    <xdr:pic>
      <xdr:nvPicPr>
        <xdr:cNvPr id="5" name="Imagem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84377" y="47625"/>
          <a:ext cx="2220335" cy="1012701"/>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8"/>
  <sheetViews>
    <sheetView topLeftCell="B26" zoomScale="90" zoomScaleNormal="90" workbookViewId="0">
      <selection activeCell="J28" sqref="J28"/>
    </sheetView>
  </sheetViews>
  <sheetFormatPr defaultRowHeight="15.75" x14ac:dyDescent="0.25"/>
  <cols>
    <col min="1" max="1" width="9.140625" style="1"/>
    <col min="2" max="2" width="9.140625" style="4"/>
    <col min="3" max="3" width="102.85546875" style="1" bestFit="1" customWidth="1"/>
    <col min="4" max="4" width="15.28515625" style="1" bestFit="1" customWidth="1"/>
    <col min="5" max="5" width="12.140625" style="1" customWidth="1"/>
    <col min="6" max="6" width="19.5703125" style="1" customWidth="1"/>
    <col min="7" max="7" width="19.7109375" style="5" customWidth="1"/>
    <col min="8" max="8" width="26.28515625" style="5" bestFit="1" customWidth="1"/>
    <col min="9" max="18" width="9.140625" style="1"/>
  </cols>
  <sheetData>
    <row r="1" spans="1:18" x14ac:dyDescent="0.25">
      <c r="B1" s="74"/>
      <c r="C1" s="74"/>
      <c r="D1" s="74"/>
      <c r="E1" s="74"/>
      <c r="F1" s="74"/>
      <c r="G1" s="73" t="s">
        <v>33</v>
      </c>
      <c r="H1" s="73"/>
    </row>
    <row r="2" spans="1:18" x14ac:dyDescent="0.25">
      <c r="B2" s="74"/>
      <c r="C2" s="74"/>
      <c r="D2" s="74"/>
      <c r="E2" s="74"/>
      <c r="F2" s="74"/>
      <c r="G2" s="73"/>
      <c r="H2" s="73"/>
    </row>
    <row r="3" spans="1:18" x14ac:dyDescent="0.25">
      <c r="B3" s="74"/>
      <c r="C3" s="74"/>
      <c r="D3" s="74"/>
      <c r="E3" s="74"/>
      <c r="F3" s="74"/>
      <c r="G3" s="73"/>
      <c r="H3" s="73"/>
    </row>
    <row r="4" spans="1:18" x14ac:dyDescent="0.25">
      <c r="B4" s="74"/>
      <c r="C4" s="74"/>
      <c r="D4" s="74"/>
      <c r="E4" s="74"/>
      <c r="F4" s="74"/>
      <c r="G4" s="73"/>
      <c r="H4" s="73"/>
    </row>
    <row r="5" spans="1:18" x14ac:dyDescent="0.25">
      <c r="B5" s="74"/>
      <c r="C5" s="74"/>
      <c r="D5" s="74"/>
      <c r="E5" s="74"/>
      <c r="F5" s="74"/>
      <c r="G5" s="73"/>
      <c r="H5" s="73"/>
    </row>
    <row r="6" spans="1:18" x14ac:dyDescent="0.25">
      <c r="B6" s="74"/>
      <c r="C6" s="74"/>
      <c r="D6" s="74"/>
      <c r="E6" s="74"/>
      <c r="F6" s="74"/>
      <c r="G6" s="73"/>
      <c r="H6" s="73"/>
    </row>
    <row r="7" spans="1:18" s="18" customFormat="1" ht="52.5" customHeight="1" x14ac:dyDescent="0.4">
      <c r="A7" s="12"/>
      <c r="B7" s="16" t="s">
        <v>0</v>
      </c>
      <c r="C7" s="11" t="s">
        <v>1</v>
      </c>
      <c r="D7" s="16" t="s">
        <v>2</v>
      </c>
      <c r="E7" s="16" t="s">
        <v>28</v>
      </c>
      <c r="F7" s="16" t="s">
        <v>29</v>
      </c>
      <c r="G7" s="17" t="s">
        <v>3</v>
      </c>
      <c r="H7" s="17" t="s">
        <v>4</v>
      </c>
      <c r="I7" s="12"/>
      <c r="J7" s="12"/>
      <c r="K7" s="12"/>
      <c r="L7" s="12"/>
      <c r="M7" s="12"/>
      <c r="N7" s="12"/>
      <c r="O7" s="12"/>
      <c r="P7" s="12"/>
      <c r="Q7" s="12"/>
      <c r="R7" s="12"/>
    </row>
    <row r="8" spans="1:18" ht="45.75" x14ac:dyDescent="0.25">
      <c r="B8" s="2">
        <v>1</v>
      </c>
      <c r="C8" s="13" t="s">
        <v>34</v>
      </c>
      <c r="D8" s="2" t="s">
        <v>24</v>
      </c>
      <c r="E8" s="2">
        <v>12</v>
      </c>
      <c r="F8" s="10">
        <v>1</v>
      </c>
      <c r="G8" s="6">
        <v>4540.47</v>
      </c>
      <c r="H8" s="51">
        <f>G8*(F8*E8)</f>
        <v>54485.64</v>
      </c>
    </row>
    <row r="9" spans="1:18" ht="45.75" x14ac:dyDescent="0.25">
      <c r="B9" s="2">
        <v>2</v>
      </c>
      <c r="C9" s="13" t="s">
        <v>35</v>
      </c>
      <c r="D9" s="2" t="s">
        <v>24</v>
      </c>
      <c r="E9" s="2">
        <v>12</v>
      </c>
      <c r="F9" s="10">
        <v>1</v>
      </c>
      <c r="G9" s="6">
        <v>3232.2</v>
      </c>
      <c r="H9" s="51">
        <f t="shared" ref="H9:H32" si="0">G9*(F9*E9)</f>
        <v>38786.399999999994</v>
      </c>
    </row>
    <row r="10" spans="1:18" ht="31.5" customHeight="1" x14ac:dyDescent="0.25">
      <c r="B10" s="2">
        <v>3</v>
      </c>
      <c r="C10" s="14" t="s">
        <v>36</v>
      </c>
      <c r="D10" s="2" t="s">
        <v>24</v>
      </c>
      <c r="E10" s="2">
        <v>12</v>
      </c>
      <c r="F10" s="10">
        <v>1</v>
      </c>
      <c r="G10" s="6">
        <v>4479.38</v>
      </c>
      <c r="H10" s="51">
        <f t="shared" si="0"/>
        <v>53752.56</v>
      </c>
    </row>
    <row r="11" spans="1:18" x14ac:dyDescent="0.25">
      <c r="B11" s="2">
        <v>4</v>
      </c>
      <c r="C11" s="15" t="s">
        <v>37</v>
      </c>
      <c r="D11" s="2" t="s">
        <v>24</v>
      </c>
      <c r="E11" s="2">
        <v>12</v>
      </c>
      <c r="F11" s="10">
        <v>1</v>
      </c>
      <c r="G11" s="6">
        <v>4540.47</v>
      </c>
      <c r="H11" s="51">
        <f t="shared" si="0"/>
        <v>54485.64</v>
      </c>
    </row>
    <row r="12" spans="1:18" x14ac:dyDescent="0.25">
      <c r="B12" s="2">
        <v>5</v>
      </c>
      <c r="C12" s="8" t="s">
        <v>30</v>
      </c>
      <c r="D12" s="2" t="s">
        <v>24</v>
      </c>
      <c r="E12" s="2">
        <v>12</v>
      </c>
      <c r="F12" s="10">
        <v>1</v>
      </c>
      <c r="G12" s="6">
        <v>4540.47</v>
      </c>
      <c r="H12" s="51">
        <f t="shared" si="0"/>
        <v>54485.64</v>
      </c>
    </row>
    <row r="13" spans="1:18" x14ac:dyDescent="0.25">
      <c r="B13" s="2">
        <v>6</v>
      </c>
      <c r="C13" s="8" t="s">
        <v>31</v>
      </c>
      <c r="D13" s="2" t="s">
        <v>24</v>
      </c>
      <c r="E13" s="2">
        <v>12</v>
      </c>
      <c r="F13" s="10">
        <v>1</v>
      </c>
      <c r="G13" s="6">
        <v>2815.73</v>
      </c>
      <c r="H13" s="51">
        <f t="shared" si="0"/>
        <v>33788.76</v>
      </c>
    </row>
    <row r="14" spans="1:18" x14ac:dyDescent="0.25">
      <c r="B14" s="2">
        <v>7</v>
      </c>
      <c r="C14" s="8" t="s">
        <v>32</v>
      </c>
      <c r="D14" s="2" t="s">
        <v>24</v>
      </c>
      <c r="E14" s="2">
        <v>12</v>
      </c>
      <c r="F14" s="10">
        <v>1</v>
      </c>
      <c r="G14" s="6">
        <v>2480</v>
      </c>
      <c r="H14" s="51">
        <f t="shared" si="0"/>
        <v>29760</v>
      </c>
    </row>
    <row r="15" spans="1:18" ht="60.75" x14ac:dyDescent="0.25">
      <c r="B15" s="2">
        <v>8</v>
      </c>
      <c r="C15" s="3" t="s">
        <v>5</v>
      </c>
      <c r="D15" s="2" t="s">
        <v>23</v>
      </c>
      <c r="E15" s="2">
        <v>720</v>
      </c>
      <c r="F15" s="7">
        <v>1</v>
      </c>
      <c r="G15" s="9">
        <v>244.69</v>
      </c>
      <c r="H15" s="51">
        <f t="shared" si="0"/>
        <v>176176.8</v>
      </c>
    </row>
    <row r="16" spans="1:18" ht="60.75" x14ac:dyDescent="0.25">
      <c r="B16" s="2">
        <v>9</v>
      </c>
      <c r="C16" s="3" t="s">
        <v>6</v>
      </c>
      <c r="D16" s="2" t="s">
        <v>23</v>
      </c>
      <c r="E16" s="2">
        <v>1440</v>
      </c>
      <c r="F16" s="7">
        <v>1</v>
      </c>
      <c r="G16" s="9">
        <v>246.27</v>
      </c>
      <c r="H16" s="51">
        <f t="shared" si="0"/>
        <v>354628.8</v>
      </c>
    </row>
    <row r="17" spans="2:9" ht="75.75" x14ac:dyDescent="0.25">
      <c r="B17" s="2">
        <v>10</v>
      </c>
      <c r="C17" s="3" t="s">
        <v>7</v>
      </c>
      <c r="D17" s="2" t="s">
        <v>24</v>
      </c>
      <c r="E17" s="2">
        <v>12</v>
      </c>
      <c r="F17" s="7">
        <v>2</v>
      </c>
      <c r="G17" s="9">
        <v>15474.8</v>
      </c>
      <c r="H17" s="51">
        <f t="shared" si="0"/>
        <v>371395.19999999995</v>
      </c>
    </row>
    <row r="18" spans="2:9" ht="60.75" x14ac:dyDescent="0.25">
      <c r="B18" s="2">
        <v>11</v>
      </c>
      <c r="C18" s="3" t="s">
        <v>8</v>
      </c>
      <c r="D18" s="2" t="s">
        <v>23</v>
      </c>
      <c r="E18" s="2">
        <v>960</v>
      </c>
      <c r="F18" s="7">
        <v>1</v>
      </c>
      <c r="G18" s="9">
        <v>255.76</v>
      </c>
      <c r="H18" s="51">
        <f t="shared" si="0"/>
        <v>245529.59999999998</v>
      </c>
    </row>
    <row r="19" spans="2:9" ht="105.75" x14ac:dyDescent="0.25">
      <c r="B19" s="2">
        <v>12</v>
      </c>
      <c r="C19" s="3" t="s">
        <v>9</v>
      </c>
      <c r="D19" s="2" t="s">
        <v>25</v>
      </c>
      <c r="E19" s="2">
        <v>243</v>
      </c>
      <c r="F19" s="7">
        <v>3</v>
      </c>
      <c r="G19" s="9">
        <v>1485.67</v>
      </c>
      <c r="H19" s="51">
        <f t="shared" si="0"/>
        <v>1083053.4300000002</v>
      </c>
    </row>
    <row r="20" spans="2:9" ht="60.75" x14ac:dyDescent="0.25">
      <c r="B20" s="2">
        <v>13</v>
      </c>
      <c r="C20" s="3" t="s">
        <v>10</v>
      </c>
      <c r="D20" s="2" t="s">
        <v>23</v>
      </c>
      <c r="E20" s="2">
        <v>720</v>
      </c>
      <c r="F20" s="7">
        <v>1</v>
      </c>
      <c r="G20" s="9">
        <v>374.05</v>
      </c>
      <c r="H20" s="51">
        <f t="shared" si="0"/>
        <v>269316</v>
      </c>
    </row>
    <row r="21" spans="2:9" ht="92.25" x14ac:dyDescent="0.25">
      <c r="B21" s="2">
        <v>14</v>
      </c>
      <c r="C21" s="3" t="s">
        <v>11</v>
      </c>
      <c r="D21" s="2" t="s">
        <v>24</v>
      </c>
      <c r="E21" s="2">
        <v>12</v>
      </c>
      <c r="F21" s="7">
        <v>3</v>
      </c>
      <c r="G21" s="9">
        <v>5621.56</v>
      </c>
      <c r="H21" s="51">
        <f t="shared" si="0"/>
        <v>202376.16</v>
      </c>
    </row>
    <row r="22" spans="2:9" ht="60.75" x14ac:dyDescent="0.25">
      <c r="B22" s="2">
        <v>15</v>
      </c>
      <c r="C22" s="3" t="s">
        <v>12</v>
      </c>
      <c r="D22" s="2" t="s">
        <v>24</v>
      </c>
      <c r="E22" s="2">
        <v>12</v>
      </c>
      <c r="F22" s="7">
        <v>1</v>
      </c>
      <c r="G22" s="9">
        <v>2529.92</v>
      </c>
      <c r="H22" s="51">
        <f t="shared" si="0"/>
        <v>30359.040000000001</v>
      </c>
    </row>
    <row r="23" spans="2:9" ht="60.75" x14ac:dyDescent="0.25">
      <c r="B23" s="2">
        <v>16</v>
      </c>
      <c r="C23" s="3" t="s">
        <v>13</v>
      </c>
      <c r="D23" s="2" t="s">
        <v>24</v>
      </c>
      <c r="E23" s="2">
        <v>12</v>
      </c>
      <c r="F23" s="7">
        <v>2</v>
      </c>
      <c r="G23" s="9">
        <v>4540.47</v>
      </c>
      <c r="H23" s="51">
        <f t="shared" si="0"/>
        <v>108971.28</v>
      </c>
    </row>
    <row r="24" spans="2:9" ht="46.5" x14ac:dyDescent="0.25">
      <c r="B24" s="2">
        <v>17</v>
      </c>
      <c r="C24" s="3" t="s">
        <v>14</v>
      </c>
      <c r="D24" s="2" t="s">
        <v>24</v>
      </c>
      <c r="E24" s="2">
        <v>12</v>
      </c>
      <c r="F24" s="7">
        <v>1</v>
      </c>
      <c r="G24" s="9">
        <v>3034.05</v>
      </c>
      <c r="H24" s="51">
        <f t="shared" si="0"/>
        <v>36408.600000000006</v>
      </c>
    </row>
    <row r="25" spans="2:9" ht="120.75" x14ac:dyDescent="0.25">
      <c r="B25" s="2">
        <v>18</v>
      </c>
      <c r="C25" s="3" t="s">
        <v>15</v>
      </c>
      <c r="D25" s="2" t="s">
        <v>26</v>
      </c>
      <c r="E25" s="2">
        <v>1440</v>
      </c>
      <c r="F25" s="7">
        <v>1</v>
      </c>
      <c r="G25" s="9">
        <v>163.25</v>
      </c>
      <c r="H25" s="51">
        <f t="shared" si="0"/>
        <v>235080</v>
      </c>
    </row>
    <row r="26" spans="2:9" ht="45.75" x14ac:dyDescent="0.25">
      <c r="B26" s="2">
        <v>19</v>
      </c>
      <c r="C26" s="3" t="s">
        <v>16</v>
      </c>
      <c r="D26" s="2" t="s">
        <v>27</v>
      </c>
      <c r="E26" s="2">
        <v>480</v>
      </c>
      <c r="F26" s="7">
        <v>1</v>
      </c>
      <c r="G26" s="9">
        <v>420.17</v>
      </c>
      <c r="H26" s="51">
        <f t="shared" si="0"/>
        <v>201681.6</v>
      </c>
    </row>
    <row r="27" spans="2:9" ht="60.75" x14ac:dyDescent="0.25">
      <c r="B27" s="2">
        <v>20</v>
      </c>
      <c r="C27" s="3" t="s">
        <v>17</v>
      </c>
      <c r="D27" s="2" t="s">
        <v>24</v>
      </c>
      <c r="E27" s="2">
        <v>12</v>
      </c>
      <c r="F27" s="7">
        <v>1</v>
      </c>
      <c r="G27" s="9">
        <v>3515.33</v>
      </c>
      <c r="H27" s="51">
        <f t="shared" si="0"/>
        <v>42183.96</v>
      </c>
    </row>
    <row r="28" spans="2:9" ht="60.75" x14ac:dyDescent="0.25">
      <c r="B28" s="2">
        <v>21</v>
      </c>
      <c r="C28" s="3" t="s">
        <v>18</v>
      </c>
      <c r="D28" s="2" t="s">
        <v>23</v>
      </c>
      <c r="E28" s="2">
        <v>240</v>
      </c>
      <c r="F28" s="7">
        <v>1</v>
      </c>
      <c r="G28" s="9">
        <v>159.91</v>
      </c>
      <c r="H28" s="51">
        <f t="shared" si="0"/>
        <v>38378.400000000001</v>
      </c>
      <c r="I28" s="5"/>
    </row>
    <row r="29" spans="2:9" ht="60.75" x14ac:dyDescent="0.25">
      <c r="B29" s="2">
        <v>22</v>
      </c>
      <c r="C29" s="3" t="s">
        <v>19</v>
      </c>
      <c r="D29" s="2" t="s">
        <v>24</v>
      </c>
      <c r="E29" s="2">
        <v>12</v>
      </c>
      <c r="F29" s="7">
        <v>1</v>
      </c>
      <c r="G29" s="9">
        <v>4244.04</v>
      </c>
      <c r="H29" s="51">
        <f t="shared" si="0"/>
        <v>50928.479999999996</v>
      </c>
    </row>
    <row r="30" spans="2:9" ht="75.75" x14ac:dyDescent="0.25">
      <c r="B30" s="2">
        <v>23</v>
      </c>
      <c r="C30" s="3" t="s">
        <v>20</v>
      </c>
      <c r="D30" s="2" t="s">
        <v>23</v>
      </c>
      <c r="E30" s="2">
        <v>480</v>
      </c>
      <c r="F30" s="7">
        <v>1</v>
      </c>
      <c r="G30" s="9">
        <v>392.51</v>
      </c>
      <c r="H30" s="51">
        <f>G30*(F30*E30)</f>
        <v>188404.8</v>
      </c>
    </row>
    <row r="31" spans="2:9" ht="60.75" x14ac:dyDescent="0.25">
      <c r="B31" s="2">
        <v>24</v>
      </c>
      <c r="C31" s="3" t="s">
        <v>21</v>
      </c>
      <c r="D31" s="2" t="s">
        <v>23</v>
      </c>
      <c r="E31" s="2">
        <v>480</v>
      </c>
      <c r="F31" s="7">
        <v>1</v>
      </c>
      <c r="G31" s="9">
        <v>154.94999999999999</v>
      </c>
      <c r="H31" s="51">
        <f t="shared" si="0"/>
        <v>74376</v>
      </c>
    </row>
    <row r="32" spans="2:9" ht="60.75" x14ac:dyDescent="0.25">
      <c r="B32" s="2">
        <v>25</v>
      </c>
      <c r="C32" s="3" t="s">
        <v>22</v>
      </c>
      <c r="D32" s="2" t="s">
        <v>24</v>
      </c>
      <c r="E32" s="2">
        <v>12</v>
      </c>
      <c r="F32" s="19">
        <v>1</v>
      </c>
      <c r="G32" s="9">
        <v>4542.58</v>
      </c>
      <c r="H32" s="51">
        <f t="shared" si="0"/>
        <v>54510.96</v>
      </c>
    </row>
    <row r="33" spans="2:8" ht="24" customHeight="1" x14ac:dyDescent="0.25">
      <c r="B33" s="75"/>
      <c r="C33" s="75"/>
      <c r="D33" s="75"/>
      <c r="E33" s="75"/>
      <c r="F33" s="76"/>
      <c r="G33" s="20" t="s">
        <v>38</v>
      </c>
      <c r="H33" s="57">
        <f>SUM(H8:H32)</f>
        <v>4083303.75</v>
      </c>
    </row>
    <row r="34" spans="2:8" ht="28.5" customHeight="1" x14ac:dyDescent="0.25">
      <c r="B34" s="77" t="s">
        <v>73</v>
      </c>
      <c r="C34" s="78"/>
      <c r="D34" s="78"/>
      <c r="E34" s="78"/>
      <c r="F34" s="78"/>
      <c r="G34" s="78"/>
      <c r="H34" s="79"/>
    </row>
    <row r="35" spans="2:8" ht="33.75" customHeight="1" x14ac:dyDescent="0.25">
      <c r="B35" s="80" t="s">
        <v>39</v>
      </c>
      <c r="C35" s="81"/>
      <c r="D35" s="81"/>
      <c r="E35" s="81"/>
      <c r="F35" s="81"/>
      <c r="G35" s="81"/>
      <c r="H35" s="82"/>
    </row>
    <row r="36" spans="2:8" ht="33.75" customHeight="1" x14ac:dyDescent="0.25">
      <c r="B36" s="22"/>
      <c r="C36" s="23"/>
      <c r="D36" s="23"/>
      <c r="E36" s="23"/>
      <c r="F36" s="23"/>
      <c r="G36" s="23"/>
      <c r="H36" s="24"/>
    </row>
    <row r="37" spans="2:8" x14ac:dyDescent="0.25">
      <c r="B37" s="67" t="s">
        <v>74</v>
      </c>
      <c r="C37" s="68"/>
      <c r="D37" s="68"/>
      <c r="E37" s="68"/>
      <c r="F37" s="68"/>
      <c r="G37" s="68"/>
      <c r="H37" s="69"/>
    </row>
    <row r="38" spans="2:8" x14ac:dyDescent="0.25">
      <c r="B38" s="70" t="s">
        <v>75</v>
      </c>
      <c r="C38" s="71"/>
      <c r="D38" s="71"/>
      <c r="E38" s="71"/>
      <c r="F38" s="71"/>
      <c r="G38" s="71"/>
      <c r="H38" s="72"/>
    </row>
  </sheetData>
  <mergeCells count="7">
    <mergeCell ref="B37:H37"/>
    <mergeCell ref="B38:H38"/>
    <mergeCell ref="G1:H6"/>
    <mergeCell ref="B1:F6"/>
    <mergeCell ref="B33:F33"/>
    <mergeCell ref="B34:H34"/>
    <mergeCell ref="B35:H35"/>
  </mergeCells>
  <pageMargins left="0.23622047244094488" right="0.23622047244094488" top="0.74803149606299213" bottom="0.74803149606299213" header="0.31496062992125984" footer="0.31496062992125984"/>
  <pageSetup paperSize="9"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4"/>
  <sheetViews>
    <sheetView zoomScale="60" zoomScaleNormal="60" workbookViewId="0">
      <selection activeCell="K33" sqref="K33"/>
    </sheetView>
  </sheetViews>
  <sheetFormatPr defaultRowHeight="15.75" x14ac:dyDescent="0.25"/>
  <cols>
    <col min="1" max="1" width="9.140625" style="1"/>
    <col min="2" max="2" width="9.140625" style="4"/>
    <col min="3" max="3" width="102.85546875" style="1" bestFit="1" customWidth="1"/>
    <col min="4" max="4" width="15.28515625" style="1" bestFit="1" customWidth="1"/>
    <col min="5" max="5" width="10.7109375" style="1" customWidth="1"/>
    <col min="6" max="6" width="22" style="1" bestFit="1" customWidth="1"/>
    <col min="7" max="7" width="19.7109375" style="5" customWidth="1"/>
    <col min="8" max="8" width="26.28515625" style="5" bestFit="1" customWidth="1"/>
    <col min="9" max="9" width="11.7109375" style="4" bestFit="1" customWidth="1"/>
    <col min="10" max="10" width="13.85546875" style="4" customWidth="1"/>
    <col min="11" max="11" width="11.85546875" style="34" bestFit="1" customWidth="1"/>
    <col min="12" max="12" width="28.28515625" style="4" bestFit="1" customWidth="1"/>
    <col min="13" max="13" width="20" style="4" bestFit="1" customWidth="1"/>
    <col min="14" max="14" width="14" style="4" bestFit="1" customWidth="1"/>
  </cols>
  <sheetData>
    <row r="1" spans="1:14" s="18" customFormat="1" ht="52.5" customHeight="1" x14ac:dyDescent="0.4">
      <c r="A1" s="12"/>
      <c r="B1" s="16" t="s">
        <v>0</v>
      </c>
      <c r="C1" s="11" t="s">
        <v>1</v>
      </c>
      <c r="D1" s="16" t="s">
        <v>2</v>
      </c>
      <c r="E1" s="16" t="s">
        <v>28</v>
      </c>
      <c r="F1" s="16" t="s">
        <v>29</v>
      </c>
      <c r="G1" s="17" t="s">
        <v>3</v>
      </c>
      <c r="H1" s="17" t="s">
        <v>4</v>
      </c>
      <c r="I1" s="55" t="s">
        <v>43</v>
      </c>
      <c r="J1" s="25"/>
      <c r="K1" s="37" t="s">
        <v>67</v>
      </c>
      <c r="L1" s="84" t="s">
        <v>68</v>
      </c>
      <c r="M1" s="85"/>
      <c r="N1" s="86"/>
    </row>
    <row r="2" spans="1:14" ht="45.75" x14ac:dyDescent="0.25">
      <c r="B2" s="2">
        <v>1</v>
      </c>
      <c r="C2" s="13" t="s">
        <v>34</v>
      </c>
      <c r="D2" s="2" t="s">
        <v>24</v>
      </c>
      <c r="E2" s="2">
        <v>12</v>
      </c>
      <c r="F2" s="7">
        <v>1</v>
      </c>
      <c r="G2" s="88">
        <v>4540.47</v>
      </c>
      <c r="H2" s="6">
        <f>G2*E2</f>
        <v>54485.64</v>
      </c>
      <c r="I2" s="56">
        <v>1.56</v>
      </c>
      <c r="J2" s="83">
        <f>I2+I3+I4</f>
        <v>4.2300000000000004</v>
      </c>
      <c r="K2" s="35" t="s">
        <v>65</v>
      </c>
      <c r="L2" s="49" t="s">
        <v>66</v>
      </c>
      <c r="M2" s="34"/>
      <c r="N2" s="34"/>
    </row>
    <row r="3" spans="1:14" ht="45.75" x14ac:dyDescent="0.25">
      <c r="B3" s="2">
        <v>2</v>
      </c>
      <c r="C3" s="13" t="s">
        <v>35</v>
      </c>
      <c r="D3" s="2" t="s">
        <v>24</v>
      </c>
      <c r="E3" s="2">
        <v>12</v>
      </c>
      <c r="F3" s="7">
        <v>1</v>
      </c>
      <c r="G3" s="88">
        <v>3232.2</v>
      </c>
      <c r="H3" s="6">
        <f t="shared" ref="H3:H8" si="0">G3*E3</f>
        <v>38786.399999999994</v>
      </c>
      <c r="I3" s="56">
        <v>1.1200000000000001</v>
      </c>
      <c r="J3" s="83"/>
      <c r="K3" s="2" t="s">
        <v>65</v>
      </c>
      <c r="L3" s="50" t="s">
        <v>66</v>
      </c>
      <c r="M3" s="34"/>
      <c r="N3" s="34"/>
    </row>
    <row r="4" spans="1:14" ht="31.5" customHeight="1" x14ac:dyDescent="0.25">
      <c r="B4" s="2">
        <v>3</v>
      </c>
      <c r="C4" s="14" t="s">
        <v>36</v>
      </c>
      <c r="D4" s="2" t="s">
        <v>24</v>
      </c>
      <c r="E4" s="2">
        <v>12</v>
      </c>
      <c r="F4" s="7">
        <v>1</v>
      </c>
      <c r="G4" s="88">
        <v>4479.38</v>
      </c>
      <c r="H4" s="6">
        <f t="shared" si="0"/>
        <v>53752.56</v>
      </c>
      <c r="I4" s="56">
        <v>1.55</v>
      </c>
      <c r="J4" s="83"/>
      <c r="K4" s="2" t="s">
        <v>65</v>
      </c>
      <c r="L4" s="50" t="s">
        <v>66</v>
      </c>
      <c r="M4" s="34"/>
      <c r="N4" s="34"/>
    </row>
    <row r="5" spans="1:14" ht="20.25" x14ac:dyDescent="0.25">
      <c r="B5" s="2">
        <v>4</v>
      </c>
      <c r="C5" s="15" t="s">
        <v>37</v>
      </c>
      <c r="D5" s="2" t="s">
        <v>24</v>
      </c>
      <c r="E5" s="2">
        <v>12</v>
      </c>
      <c r="F5" s="7">
        <v>1</v>
      </c>
      <c r="G5" s="88">
        <v>4540.47</v>
      </c>
      <c r="H5" s="6">
        <f t="shared" si="0"/>
        <v>54485.64</v>
      </c>
      <c r="I5" s="56">
        <v>1.56</v>
      </c>
      <c r="J5" s="83">
        <f>I5+I6+I7+I8</f>
        <v>4.96</v>
      </c>
      <c r="K5" s="2" t="s">
        <v>63</v>
      </c>
      <c r="L5" s="48" t="s">
        <v>64</v>
      </c>
      <c r="M5" s="34"/>
      <c r="N5" s="34"/>
    </row>
    <row r="6" spans="1:14" ht="20.25" x14ac:dyDescent="0.25">
      <c r="B6" s="2">
        <v>5</v>
      </c>
      <c r="C6" s="8" t="s">
        <v>30</v>
      </c>
      <c r="D6" s="2" t="s">
        <v>24</v>
      </c>
      <c r="E6" s="2">
        <v>12</v>
      </c>
      <c r="F6" s="7">
        <v>1</v>
      </c>
      <c r="G6" s="88">
        <v>4540.47</v>
      </c>
      <c r="H6" s="6">
        <f t="shared" si="0"/>
        <v>54485.64</v>
      </c>
      <c r="I6" s="56">
        <v>1.56</v>
      </c>
      <c r="J6" s="83"/>
      <c r="K6" s="2" t="s">
        <v>63</v>
      </c>
      <c r="L6" s="48" t="s">
        <v>64</v>
      </c>
      <c r="M6" s="34"/>
      <c r="N6" s="34"/>
    </row>
    <row r="7" spans="1:14" ht="20.25" x14ac:dyDescent="0.25">
      <c r="B7" s="2">
        <v>6</v>
      </c>
      <c r="C7" s="8" t="s">
        <v>31</v>
      </c>
      <c r="D7" s="2" t="s">
        <v>24</v>
      </c>
      <c r="E7" s="2">
        <v>12</v>
      </c>
      <c r="F7" s="7">
        <v>1</v>
      </c>
      <c r="G7" s="6">
        <v>2815.73</v>
      </c>
      <c r="H7" s="6">
        <f t="shared" si="0"/>
        <v>33788.76</v>
      </c>
      <c r="I7" s="56">
        <v>0.97</v>
      </c>
      <c r="J7" s="83"/>
      <c r="K7" s="2" t="s">
        <v>63</v>
      </c>
      <c r="L7" s="48" t="s">
        <v>64</v>
      </c>
      <c r="M7" s="34"/>
      <c r="N7" s="34"/>
    </row>
    <row r="8" spans="1:14" ht="20.25" x14ac:dyDescent="0.25">
      <c r="B8" s="2">
        <v>7</v>
      </c>
      <c r="C8" s="8" t="s">
        <v>32</v>
      </c>
      <c r="D8" s="2" t="s">
        <v>24</v>
      </c>
      <c r="E8" s="2">
        <v>12</v>
      </c>
      <c r="F8" s="7">
        <v>1</v>
      </c>
      <c r="G8" s="6">
        <v>2480</v>
      </c>
      <c r="H8" s="6">
        <f t="shared" si="0"/>
        <v>29760</v>
      </c>
      <c r="I8" s="56">
        <v>0.87</v>
      </c>
      <c r="J8" s="83"/>
      <c r="K8" s="2" t="s">
        <v>63</v>
      </c>
      <c r="L8" s="48" t="s">
        <v>64</v>
      </c>
      <c r="M8" s="34"/>
      <c r="N8" s="34"/>
    </row>
    <row r="9" spans="1:14" ht="60.75" x14ac:dyDescent="0.25">
      <c r="B9" s="2">
        <v>8</v>
      </c>
      <c r="C9" s="3" t="s">
        <v>5</v>
      </c>
      <c r="D9" s="2" t="s">
        <v>23</v>
      </c>
      <c r="E9" s="2">
        <v>720</v>
      </c>
      <c r="F9" s="7">
        <v>1</v>
      </c>
      <c r="G9" s="9">
        <v>244.69</v>
      </c>
      <c r="H9" s="6">
        <f>G9*E9</f>
        <v>176176.8</v>
      </c>
      <c r="I9" s="56">
        <v>5.07</v>
      </c>
      <c r="J9" s="83">
        <f>I9+I10+I11+I12+I13+I14+I15+I16+I17+I18+I19+I20+I21+I22+I23+I24+I25+I26</f>
        <v>90.809999999999974</v>
      </c>
      <c r="K9" s="31" t="s">
        <v>49</v>
      </c>
      <c r="L9" s="2" t="s">
        <v>47</v>
      </c>
      <c r="M9" s="32" t="s">
        <v>48</v>
      </c>
      <c r="N9" s="33"/>
    </row>
    <row r="10" spans="1:14" ht="60.75" x14ac:dyDescent="0.25">
      <c r="B10" s="2">
        <v>9</v>
      </c>
      <c r="C10" s="3" t="s">
        <v>6</v>
      </c>
      <c r="D10" s="2" t="s">
        <v>23</v>
      </c>
      <c r="E10" s="2">
        <v>1440</v>
      </c>
      <c r="F10" s="7">
        <v>1</v>
      </c>
      <c r="G10" s="9">
        <v>246.27</v>
      </c>
      <c r="H10" s="6">
        <f t="shared" ref="H10:H26" si="1">G10*E10</f>
        <v>354628.8</v>
      </c>
      <c r="I10" s="56">
        <v>10.210000000000001</v>
      </c>
      <c r="J10" s="83"/>
      <c r="K10" s="31" t="s">
        <v>49</v>
      </c>
      <c r="L10" s="2" t="s">
        <v>50</v>
      </c>
      <c r="M10" s="32"/>
      <c r="N10" s="36"/>
    </row>
    <row r="11" spans="1:14" s="1" customFormat="1" ht="75.75" x14ac:dyDescent="0.2">
      <c r="B11" s="2">
        <v>10</v>
      </c>
      <c r="C11" s="3" t="s">
        <v>7</v>
      </c>
      <c r="D11" s="2" t="s">
        <v>24</v>
      </c>
      <c r="E11" s="2">
        <v>24</v>
      </c>
      <c r="F11" s="7">
        <v>2</v>
      </c>
      <c r="G11" s="9">
        <v>15474.8</v>
      </c>
      <c r="H11" s="6">
        <f>G11*E11</f>
        <v>371395.19999999995</v>
      </c>
      <c r="I11" s="56">
        <v>10.69</v>
      </c>
      <c r="J11" s="83"/>
      <c r="K11" s="31" t="s">
        <v>51</v>
      </c>
      <c r="L11" s="2" t="s">
        <v>52</v>
      </c>
      <c r="M11" s="2" t="s">
        <v>53</v>
      </c>
      <c r="N11" s="47" t="s">
        <v>54</v>
      </c>
    </row>
    <row r="12" spans="1:14" s="1" customFormat="1" ht="60.75" x14ac:dyDescent="0.2">
      <c r="B12" s="2">
        <v>11</v>
      </c>
      <c r="C12" s="3" t="s">
        <v>8</v>
      </c>
      <c r="D12" s="2" t="s">
        <v>23</v>
      </c>
      <c r="E12" s="2">
        <v>960</v>
      </c>
      <c r="F12" s="7">
        <v>1</v>
      </c>
      <c r="G12" s="9">
        <v>255.76</v>
      </c>
      <c r="H12" s="6">
        <f t="shared" si="1"/>
        <v>245529.59999999998</v>
      </c>
      <c r="I12" s="56">
        <v>7.07</v>
      </c>
      <c r="J12" s="83"/>
      <c r="K12" s="31" t="s">
        <v>49</v>
      </c>
      <c r="L12" s="2" t="s">
        <v>52</v>
      </c>
      <c r="M12" s="2" t="s">
        <v>53</v>
      </c>
      <c r="N12" s="2"/>
    </row>
    <row r="13" spans="1:14" s="1" customFormat="1" ht="105.75" x14ac:dyDescent="0.2">
      <c r="B13" s="2">
        <v>12</v>
      </c>
      <c r="C13" s="3" t="s">
        <v>9</v>
      </c>
      <c r="D13" s="2" t="s">
        <v>25</v>
      </c>
      <c r="E13" s="60">
        <v>469</v>
      </c>
      <c r="F13" s="7">
        <v>3</v>
      </c>
      <c r="G13" s="52">
        <v>1012.5</v>
      </c>
      <c r="H13" s="6">
        <f t="shared" si="1"/>
        <v>474862.5</v>
      </c>
      <c r="I13" s="56">
        <v>13.67</v>
      </c>
      <c r="J13" s="83"/>
      <c r="K13" s="31" t="s">
        <v>51</v>
      </c>
      <c r="L13" s="2" t="s">
        <v>57</v>
      </c>
      <c r="M13" s="2" t="s">
        <v>53</v>
      </c>
      <c r="N13" s="48" t="s">
        <v>54</v>
      </c>
    </row>
    <row r="14" spans="1:14" s="1" customFormat="1" ht="60.75" x14ac:dyDescent="0.2">
      <c r="B14" s="2">
        <v>13</v>
      </c>
      <c r="C14" s="3" t="s">
        <v>10</v>
      </c>
      <c r="D14" s="2" t="s">
        <v>23</v>
      </c>
      <c r="E14" s="2">
        <v>720</v>
      </c>
      <c r="F14" s="7">
        <v>1</v>
      </c>
      <c r="G14" s="9">
        <v>374.05</v>
      </c>
      <c r="H14" s="6">
        <f t="shared" si="1"/>
        <v>269316</v>
      </c>
      <c r="I14" s="56">
        <v>7.75</v>
      </c>
      <c r="J14" s="83"/>
      <c r="K14" s="31" t="s">
        <v>49</v>
      </c>
      <c r="L14" s="2"/>
      <c r="M14" s="2" t="s">
        <v>53</v>
      </c>
      <c r="N14" s="48" t="s">
        <v>54</v>
      </c>
    </row>
    <row r="15" spans="1:14" s="1" customFormat="1" ht="92.25" x14ac:dyDescent="0.2">
      <c r="B15" s="2">
        <v>14</v>
      </c>
      <c r="C15" s="3" t="s">
        <v>11</v>
      </c>
      <c r="D15" s="2" t="s">
        <v>24</v>
      </c>
      <c r="E15" s="2">
        <v>36</v>
      </c>
      <c r="F15" s="7">
        <v>3</v>
      </c>
      <c r="G15" s="9">
        <v>5621.56</v>
      </c>
      <c r="H15" s="6">
        <f t="shared" si="1"/>
        <v>202376.16</v>
      </c>
      <c r="I15" s="56">
        <v>5.82</v>
      </c>
      <c r="J15" s="83"/>
      <c r="K15" s="31" t="s">
        <v>56</v>
      </c>
      <c r="L15" s="2" t="s">
        <v>57</v>
      </c>
      <c r="M15" s="2"/>
      <c r="N15" s="2"/>
    </row>
    <row r="16" spans="1:14" s="1" customFormat="1" ht="60.75" x14ac:dyDescent="0.2">
      <c r="B16" s="2">
        <v>15</v>
      </c>
      <c r="C16" s="3" t="s">
        <v>12</v>
      </c>
      <c r="D16" s="2" t="s">
        <v>24</v>
      </c>
      <c r="E16" s="2">
        <v>12</v>
      </c>
      <c r="F16" s="7">
        <v>1</v>
      </c>
      <c r="G16" s="9">
        <v>2529.92</v>
      </c>
      <c r="H16" s="6">
        <f t="shared" si="1"/>
        <v>30359.040000000001</v>
      </c>
      <c r="I16" s="56">
        <v>0.87</v>
      </c>
      <c r="J16" s="83"/>
      <c r="K16" s="31" t="s">
        <v>46</v>
      </c>
      <c r="L16" s="2" t="s">
        <v>58</v>
      </c>
      <c r="M16" s="2"/>
      <c r="N16" s="2"/>
    </row>
    <row r="17" spans="2:15" s="1" customFormat="1" ht="60.75" x14ac:dyDescent="0.2">
      <c r="B17" s="2">
        <v>16</v>
      </c>
      <c r="C17" s="3" t="s">
        <v>13</v>
      </c>
      <c r="D17" s="2" t="s">
        <v>24</v>
      </c>
      <c r="E17" s="2">
        <v>24</v>
      </c>
      <c r="F17" s="7">
        <v>2</v>
      </c>
      <c r="G17" s="58">
        <v>4540.47</v>
      </c>
      <c r="H17" s="6">
        <f t="shared" si="1"/>
        <v>108971.28</v>
      </c>
      <c r="I17" s="56">
        <v>3.14</v>
      </c>
      <c r="J17" s="83"/>
      <c r="K17" s="31" t="s">
        <v>46</v>
      </c>
      <c r="L17" s="2" t="s">
        <v>58</v>
      </c>
      <c r="M17" s="2"/>
      <c r="N17" s="2"/>
    </row>
    <row r="18" spans="2:15" s="1" customFormat="1" ht="46.5" x14ac:dyDescent="0.2">
      <c r="B18" s="2">
        <v>17</v>
      </c>
      <c r="C18" s="3" t="s">
        <v>14</v>
      </c>
      <c r="D18" s="2" t="s">
        <v>24</v>
      </c>
      <c r="E18" s="2">
        <v>12</v>
      </c>
      <c r="F18" s="7">
        <v>1</v>
      </c>
      <c r="G18" s="9">
        <v>3034.05</v>
      </c>
      <c r="H18" s="6">
        <f t="shared" si="1"/>
        <v>36408.600000000006</v>
      </c>
      <c r="I18" s="56">
        <v>1.05</v>
      </c>
      <c r="J18" s="83"/>
      <c r="K18" s="31" t="s">
        <v>46</v>
      </c>
      <c r="L18" s="2" t="s">
        <v>58</v>
      </c>
      <c r="M18" s="2"/>
      <c r="N18" s="2"/>
    </row>
    <row r="19" spans="2:15" s="1" customFormat="1" ht="120.75" x14ac:dyDescent="0.2">
      <c r="B19" s="2">
        <v>18</v>
      </c>
      <c r="C19" s="3" t="s">
        <v>15</v>
      </c>
      <c r="D19" s="2" t="s">
        <v>26</v>
      </c>
      <c r="E19" s="2">
        <v>1440</v>
      </c>
      <c r="F19" s="7">
        <v>1</v>
      </c>
      <c r="G19" s="9">
        <v>163.25</v>
      </c>
      <c r="H19" s="6">
        <f t="shared" si="1"/>
        <v>235080</v>
      </c>
      <c r="I19" s="56">
        <v>6.77</v>
      </c>
      <c r="J19" s="83"/>
      <c r="K19" s="31" t="s">
        <v>59</v>
      </c>
      <c r="L19" s="2"/>
      <c r="M19" s="2"/>
      <c r="N19" s="48" t="s">
        <v>55</v>
      </c>
    </row>
    <row r="20" spans="2:15" s="1" customFormat="1" ht="45.75" x14ac:dyDescent="0.2">
      <c r="B20" s="2">
        <v>19</v>
      </c>
      <c r="C20" s="3" t="s">
        <v>16</v>
      </c>
      <c r="D20" s="2" t="s">
        <v>27</v>
      </c>
      <c r="E20" s="2">
        <v>480</v>
      </c>
      <c r="F20" s="7">
        <v>1</v>
      </c>
      <c r="G20" s="9">
        <v>420.17</v>
      </c>
      <c r="H20" s="6">
        <f t="shared" si="1"/>
        <v>201681.6</v>
      </c>
      <c r="I20" s="56">
        <v>5.8</v>
      </c>
      <c r="J20" s="83"/>
      <c r="K20" s="31" t="s">
        <v>56</v>
      </c>
      <c r="L20" s="2" t="s">
        <v>60</v>
      </c>
      <c r="M20" s="2"/>
      <c r="N20" s="48" t="s">
        <v>55</v>
      </c>
      <c r="O20" s="4">
        <v>1.45</v>
      </c>
    </row>
    <row r="21" spans="2:15" s="1" customFormat="1" ht="60.75" x14ac:dyDescent="0.2">
      <c r="B21" s="2">
        <v>20</v>
      </c>
      <c r="C21" s="3" t="s">
        <v>17</v>
      </c>
      <c r="D21" s="2" t="s">
        <v>24</v>
      </c>
      <c r="E21" s="2">
        <v>12</v>
      </c>
      <c r="F21" s="7">
        <v>1</v>
      </c>
      <c r="G21" s="58">
        <v>3515.33</v>
      </c>
      <c r="H21" s="6">
        <f t="shared" si="1"/>
        <v>42183.96</v>
      </c>
      <c r="I21" s="56">
        <v>1.21</v>
      </c>
      <c r="J21" s="83"/>
      <c r="K21" s="31" t="s">
        <v>49</v>
      </c>
      <c r="L21" s="2" t="s">
        <v>61</v>
      </c>
      <c r="M21" s="2" t="s">
        <v>50</v>
      </c>
      <c r="N21" s="2"/>
    </row>
    <row r="22" spans="2:15" s="1" customFormat="1" ht="60.75" x14ac:dyDescent="0.2">
      <c r="B22" s="2">
        <v>21</v>
      </c>
      <c r="C22" s="3" t="s">
        <v>18</v>
      </c>
      <c r="D22" s="2" t="s">
        <v>23</v>
      </c>
      <c r="E22" s="2">
        <v>240</v>
      </c>
      <c r="F22" s="7">
        <v>1</v>
      </c>
      <c r="G22" s="9">
        <v>159.91</v>
      </c>
      <c r="H22" s="6">
        <f t="shared" si="1"/>
        <v>38378.400000000001</v>
      </c>
      <c r="I22" s="56">
        <v>1.1000000000000001</v>
      </c>
      <c r="J22" s="83"/>
      <c r="K22" s="31" t="s">
        <v>46</v>
      </c>
      <c r="L22" s="2" t="s">
        <v>61</v>
      </c>
      <c r="M22" s="2" t="s">
        <v>50</v>
      </c>
      <c r="N22" s="2"/>
    </row>
    <row r="23" spans="2:15" s="1" customFormat="1" ht="60.75" x14ac:dyDescent="0.2">
      <c r="B23" s="2">
        <v>22</v>
      </c>
      <c r="C23" s="3" t="s">
        <v>19</v>
      </c>
      <c r="D23" s="2" t="s">
        <v>24</v>
      </c>
      <c r="E23" s="2">
        <v>12</v>
      </c>
      <c r="F23" s="7">
        <v>1</v>
      </c>
      <c r="G23" s="58">
        <v>4244.04</v>
      </c>
      <c r="H23" s="6">
        <f t="shared" si="1"/>
        <v>50928.479999999996</v>
      </c>
      <c r="I23" s="56">
        <v>1.47</v>
      </c>
      <c r="J23" s="83"/>
      <c r="K23" s="31" t="s">
        <v>46</v>
      </c>
      <c r="L23" s="2" t="s">
        <v>61</v>
      </c>
      <c r="M23" s="2" t="s">
        <v>50</v>
      </c>
      <c r="N23" s="2"/>
    </row>
    <row r="24" spans="2:15" s="1" customFormat="1" ht="75.75" x14ac:dyDescent="0.2">
      <c r="B24" s="2">
        <v>23</v>
      </c>
      <c r="C24" s="3" t="s">
        <v>20</v>
      </c>
      <c r="D24" s="2" t="s">
        <v>23</v>
      </c>
      <c r="E24" s="2">
        <v>480</v>
      </c>
      <c r="F24" s="7">
        <v>1</v>
      </c>
      <c r="G24" s="9">
        <v>392.51</v>
      </c>
      <c r="H24" s="6">
        <f t="shared" si="1"/>
        <v>188404.8</v>
      </c>
      <c r="I24" s="56">
        <v>5.42</v>
      </c>
      <c r="J24" s="83"/>
      <c r="K24" s="31" t="s">
        <v>59</v>
      </c>
      <c r="L24" s="2"/>
      <c r="M24" s="2"/>
      <c r="N24" s="48" t="s">
        <v>54</v>
      </c>
    </row>
    <row r="25" spans="2:15" s="1" customFormat="1" ht="60.75" x14ac:dyDescent="0.2">
      <c r="B25" s="2">
        <v>24</v>
      </c>
      <c r="C25" s="3" t="s">
        <v>21</v>
      </c>
      <c r="D25" s="2" t="s">
        <v>23</v>
      </c>
      <c r="E25" s="2">
        <v>480</v>
      </c>
      <c r="F25" s="7">
        <v>1</v>
      </c>
      <c r="G25" s="9">
        <v>154.94999999999999</v>
      </c>
      <c r="H25" s="6">
        <f t="shared" si="1"/>
        <v>74376</v>
      </c>
      <c r="I25" s="56">
        <v>2.14</v>
      </c>
      <c r="J25" s="83"/>
      <c r="K25" s="31" t="s">
        <v>46</v>
      </c>
      <c r="L25" s="2" t="s">
        <v>62</v>
      </c>
      <c r="M25" s="2"/>
      <c r="N25" s="2"/>
    </row>
    <row r="26" spans="2:15" s="1" customFormat="1" ht="60.75" x14ac:dyDescent="0.2">
      <c r="B26" s="2">
        <v>25</v>
      </c>
      <c r="C26" s="3" t="s">
        <v>22</v>
      </c>
      <c r="D26" s="2" t="s">
        <v>24</v>
      </c>
      <c r="E26" s="2">
        <v>12</v>
      </c>
      <c r="F26" s="19">
        <v>1</v>
      </c>
      <c r="G26" s="9">
        <v>4542.58</v>
      </c>
      <c r="H26" s="6">
        <f t="shared" si="1"/>
        <v>54510.96</v>
      </c>
      <c r="I26" s="56">
        <v>1.56</v>
      </c>
      <c r="J26" s="83"/>
      <c r="K26" s="31" t="s">
        <v>46</v>
      </c>
      <c r="L26" s="2" t="s">
        <v>62</v>
      </c>
      <c r="M26" s="2"/>
      <c r="N26" s="2"/>
    </row>
    <row r="27" spans="2:15" s="1" customFormat="1" ht="24" customHeight="1" x14ac:dyDescent="0.45">
      <c r="B27" s="75"/>
      <c r="C27" s="75"/>
      <c r="D27" s="75"/>
      <c r="E27" s="75"/>
      <c r="F27" s="76"/>
      <c r="G27" s="20" t="s">
        <v>38</v>
      </c>
      <c r="H27" s="21">
        <f>SUM(H2:H26)</f>
        <v>3475112.82</v>
      </c>
      <c r="I27" s="26">
        <f>SUM(I2:I26)</f>
        <v>99.999999999999986</v>
      </c>
      <c r="J27" s="4"/>
      <c r="K27" s="34"/>
      <c r="L27" s="4"/>
      <c r="M27" s="4"/>
      <c r="N27" s="4"/>
    </row>
    <row r="28" spans="2:15" x14ac:dyDescent="0.25">
      <c r="M28" s="2" t="s">
        <v>43</v>
      </c>
    </row>
    <row r="29" spans="2:15" x14ac:dyDescent="0.25">
      <c r="L29" s="2" t="s">
        <v>69</v>
      </c>
      <c r="M29" s="48">
        <f>I19+I24+J2+J5+I13+I14+I11+O20</f>
        <v>54.940000000000005</v>
      </c>
    </row>
    <row r="30" spans="2:15" x14ac:dyDescent="0.25">
      <c r="F30" s="15" t="s">
        <v>44</v>
      </c>
      <c r="G30" s="27" t="s">
        <v>45</v>
      </c>
      <c r="L30" s="2" t="s">
        <v>70</v>
      </c>
      <c r="M30" s="2">
        <f>100-M29</f>
        <v>45.059999999999995</v>
      </c>
    </row>
    <row r="31" spans="2:15" x14ac:dyDescent="0.25">
      <c r="E31" s="2" t="s">
        <v>41</v>
      </c>
      <c r="F31" s="6">
        <f>H2+H3+H4</f>
        <v>147024.59999999998</v>
      </c>
      <c r="G31" s="28">
        <v>4.2300000000000004</v>
      </c>
      <c r="H31" s="53">
        <f>(F31*100)/$F$34</f>
        <v>4.2307863835050972</v>
      </c>
      <c r="L31" s="34"/>
      <c r="M31" s="34"/>
      <c r="N31" s="34"/>
    </row>
    <row r="32" spans="2:15" x14ac:dyDescent="0.25">
      <c r="E32" s="2" t="s">
        <v>42</v>
      </c>
      <c r="F32" s="6">
        <f>H5+H6+H7+H8</f>
        <v>172520.04</v>
      </c>
      <c r="G32" s="28">
        <v>4.96</v>
      </c>
      <c r="H32" s="53">
        <f t="shared" ref="H32:H33" si="2">(F32*100)/$F$34</f>
        <v>4.9644442910489452</v>
      </c>
    </row>
    <row r="33" spans="5:8" x14ac:dyDescent="0.25">
      <c r="E33" s="2" t="s">
        <v>40</v>
      </c>
      <c r="F33" s="6">
        <f>H26+H25+H24+H23+H22+H21+H20+H19+H18+H17+H16+H15+H14+H13+H12+H11+H10+H9</f>
        <v>3155568.1799999997</v>
      </c>
      <c r="G33" s="28">
        <v>90.81</v>
      </c>
      <c r="H33" s="53">
        <f t="shared" si="2"/>
        <v>90.80476932544596</v>
      </c>
    </row>
    <row r="34" spans="5:8" ht="19.5" x14ac:dyDescent="0.25">
      <c r="F34" s="29">
        <f>SUM(F31:F33)</f>
        <v>3475112.82</v>
      </c>
      <c r="G34" s="30">
        <f>SUM(G31:G33)</f>
        <v>100</v>
      </c>
    </row>
  </sheetData>
  <mergeCells count="5">
    <mergeCell ref="J2:J4"/>
    <mergeCell ref="J5:J8"/>
    <mergeCell ref="J9:J26"/>
    <mergeCell ref="L1:N1"/>
    <mergeCell ref="B27:F27"/>
  </mergeCells>
  <pageMargins left="0.511811024" right="0.511811024" top="0.78740157499999996" bottom="0.78740157499999996" header="0.31496062000000002" footer="0.31496062000000002"/>
  <pageSetup paperSize="9" scale="2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tabSelected="1" topLeftCell="C4" zoomScale="90" zoomScaleNormal="90" workbookViewId="0">
      <selection activeCell="L6" sqref="L6"/>
    </sheetView>
  </sheetViews>
  <sheetFormatPr defaultRowHeight="22.5" x14ac:dyDescent="0.4"/>
  <cols>
    <col min="2" max="2" width="92.28515625" customWidth="1"/>
    <col min="3" max="3" width="15.28515625" bestFit="1" customWidth="1"/>
    <col min="6" max="6" width="16.28515625" bestFit="1" customWidth="1"/>
    <col min="7" max="7" width="20.42578125" bestFit="1" customWidth="1"/>
    <col min="8" max="8" width="21.5703125" customWidth="1"/>
    <col min="9" max="9" width="12.140625" bestFit="1" customWidth="1"/>
    <col min="10" max="10" width="22" style="25" bestFit="1" customWidth="1"/>
    <col min="11" max="11" width="19.85546875" style="39" bestFit="1" customWidth="1"/>
    <col min="12" max="13" width="18.28515625" style="39" bestFit="1" customWidth="1"/>
    <col min="14" max="14" width="12.85546875" style="43" bestFit="1" customWidth="1"/>
    <col min="15" max="16" width="9.140625" style="12"/>
    <col min="17" max="17" width="9.140625" style="18"/>
  </cols>
  <sheetData>
    <row r="1" spans="1:17" x14ac:dyDescent="0.4">
      <c r="J1" s="41" t="s">
        <v>71</v>
      </c>
      <c r="K1" s="87" t="s">
        <v>72</v>
      </c>
      <c r="L1" s="87"/>
      <c r="M1" s="87"/>
      <c r="N1" s="42" t="s">
        <v>43</v>
      </c>
    </row>
    <row r="2" spans="1:17" ht="75.75" x14ac:dyDescent="0.4">
      <c r="A2" s="38">
        <v>8</v>
      </c>
      <c r="B2" s="3" t="s">
        <v>5</v>
      </c>
      <c r="C2" s="38" t="s">
        <v>23</v>
      </c>
      <c r="D2" s="38">
        <v>720</v>
      </c>
      <c r="E2" s="7">
        <v>1</v>
      </c>
      <c r="F2" s="9">
        <v>244.69</v>
      </c>
      <c r="G2" s="6">
        <f>F2*D2</f>
        <v>176176.8</v>
      </c>
      <c r="H2" s="54">
        <f>(G2*90.81)/$J$20</f>
        <v>5.0699634092520229</v>
      </c>
      <c r="I2" s="31" t="s">
        <v>49</v>
      </c>
      <c r="J2" s="61">
        <f>G2</f>
        <v>176176.8</v>
      </c>
      <c r="N2" s="42">
        <v>5.07</v>
      </c>
      <c r="O2" s="18"/>
      <c r="P2" s="18"/>
    </row>
    <row r="3" spans="1:17" ht="75.75" x14ac:dyDescent="0.4">
      <c r="A3" s="38">
        <v>9</v>
      </c>
      <c r="B3" s="3" t="s">
        <v>6</v>
      </c>
      <c r="C3" s="38" t="s">
        <v>23</v>
      </c>
      <c r="D3" s="38">
        <v>1440</v>
      </c>
      <c r="E3" s="7">
        <v>1</v>
      </c>
      <c r="F3" s="9">
        <v>246.27</v>
      </c>
      <c r="G3" s="6">
        <f t="shared" ref="G3:G19" si="0">F3*D3</f>
        <v>354628.8</v>
      </c>
      <c r="H3" s="54">
        <f t="shared" ref="H3:H19" si="1">(G3*90.81)/$J$20</f>
        <v>10.205401845571913</v>
      </c>
      <c r="I3" s="31" t="s">
        <v>49</v>
      </c>
      <c r="J3" s="61">
        <f>G3</f>
        <v>354628.8</v>
      </c>
      <c r="N3" s="42">
        <v>10.210000000000001</v>
      </c>
      <c r="O3" s="18"/>
      <c r="P3" s="18"/>
    </row>
    <row r="4" spans="1:17" ht="75.75" x14ac:dyDescent="0.25">
      <c r="A4" s="38">
        <v>10</v>
      </c>
      <c r="B4" s="3" t="s">
        <v>7</v>
      </c>
      <c r="C4" s="38" t="s">
        <v>24</v>
      </c>
      <c r="D4" s="38">
        <v>24</v>
      </c>
      <c r="E4" s="7">
        <v>2</v>
      </c>
      <c r="F4" s="9">
        <v>15474.8</v>
      </c>
      <c r="G4" s="6">
        <f t="shared" si="0"/>
        <v>371395.19999999995</v>
      </c>
      <c r="H4" s="54">
        <f t="shared" si="1"/>
        <v>10.687900304534063</v>
      </c>
      <c r="I4" s="31" t="s">
        <v>51</v>
      </c>
      <c r="J4" s="62">
        <f>K4+L4+M4</f>
        <v>371395.2</v>
      </c>
      <c r="K4" s="63">
        <v>50000</v>
      </c>
      <c r="L4" s="63">
        <v>200000</v>
      </c>
      <c r="M4" s="64">
        <v>121395.2</v>
      </c>
      <c r="N4" s="42">
        <v>10.69</v>
      </c>
      <c r="O4" s="46">
        <f>(K4*$N$4)/$J$4</f>
        <v>1.4391677652269066</v>
      </c>
      <c r="P4" s="46">
        <f>(L4*$N$4)/$J$4</f>
        <v>5.7566710609076264</v>
      </c>
      <c r="Q4" s="46">
        <f t="shared" ref="Q4" si="2">(M4*$N$4)/$J$4</f>
        <v>3.494161173865467</v>
      </c>
    </row>
    <row r="5" spans="1:17" ht="75.75" x14ac:dyDescent="0.4">
      <c r="A5" s="38">
        <v>11</v>
      </c>
      <c r="B5" s="3" t="s">
        <v>8</v>
      </c>
      <c r="C5" s="38" t="s">
        <v>23</v>
      </c>
      <c r="D5" s="38">
        <v>960</v>
      </c>
      <c r="E5" s="7">
        <v>1</v>
      </c>
      <c r="F5" s="9">
        <v>255.76</v>
      </c>
      <c r="G5" s="6">
        <f t="shared" si="0"/>
        <v>245529.59999999998</v>
      </c>
      <c r="H5" s="54">
        <f t="shared" si="1"/>
        <v>7.0657776045897389</v>
      </c>
      <c r="I5" s="31" t="s">
        <v>49</v>
      </c>
      <c r="J5" s="62">
        <f>K5+L5+M5</f>
        <v>245529.60000000001</v>
      </c>
      <c r="K5" s="65">
        <v>122764.8</v>
      </c>
      <c r="L5" s="65">
        <v>122764.8</v>
      </c>
      <c r="N5" s="42">
        <v>7.07</v>
      </c>
      <c r="O5" s="46">
        <f>(K5*$N$5)/$J$5</f>
        <v>3.5350000000000001</v>
      </c>
      <c r="P5" s="46">
        <f>(L5*$N$5)/$J$5</f>
        <v>3.5350000000000001</v>
      </c>
    </row>
    <row r="6" spans="1:17" ht="121.5" x14ac:dyDescent="0.25">
      <c r="A6" s="38">
        <v>12</v>
      </c>
      <c r="B6" s="3" t="s">
        <v>9</v>
      </c>
      <c r="C6" s="38" t="s">
        <v>25</v>
      </c>
      <c r="D6" s="59">
        <v>469</v>
      </c>
      <c r="E6" s="7">
        <v>3</v>
      </c>
      <c r="F6" s="52">
        <v>1012.5</v>
      </c>
      <c r="G6" s="6">
        <f>F6*D6</f>
        <v>474862.5</v>
      </c>
      <c r="H6" s="54">
        <f t="shared" si="1"/>
        <v>13.665451406915887</v>
      </c>
      <c r="I6" s="31" t="s">
        <v>51</v>
      </c>
      <c r="J6" s="62">
        <f>K6+L6+M6</f>
        <v>474862.5</v>
      </c>
      <c r="K6" s="63">
        <v>220000</v>
      </c>
      <c r="L6" s="63">
        <v>34862.5</v>
      </c>
      <c r="M6" s="64">
        <v>220000</v>
      </c>
      <c r="N6" s="42">
        <v>13.67</v>
      </c>
      <c r="O6" s="46">
        <f>(K6*$N$6)/$J$6</f>
        <v>6.3332017162862932</v>
      </c>
      <c r="P6" s="46">
        <f t="shared" ref="P6:Q6" si="3">(L6*$N$6)/$J$6</f>
        <v>1.0035965674274132</v>
      </c>
      <c r="Q6" s="46">
        <f t="shared" si="3"/>
        <v>6.3332017162862932</v>
      </c>
    </row>
    <row r="7" spans="1:17" ht="75.75" x14ac:dyDescent="0.4">
      <c r="A7" s="38">
        <v>13</v>
      </c>
      <c r="B7" s="3" t="s">
        <v>10</v>
      </c>
      <c r="C7" s="38" t="s">
        <v>23</v>
      </c>
      <c r="D7" s="38">
        <v>720</v>
      </c>
      <c r="E7" s="7">
        <v>1</v>
      </c>
      <c r="F7" s="9">
        <v>374.05</v>
      </c>
      <c r="G7" s="6">
        <f t="shared" si="0"/>
        <v>269316</v>
      </c>
      <c r="H7" s="54">
        <f t="shared" si="1"/>
        <v>7.7502955299796445</v>
      </c>
      <c r="I7" s="31" t="s">
        <v>49</v>
      </c>
      <c r="J7" s="62">
        <f>K7+L7+M7</f>
        <v>269316</v>
      </c>
      <c r="K7" s="63">
        <v>50000</v>
      </c>
      <c r="L7" s="63">
        <v>219316</v>
      </c>
      <c r="N7" s="42">
        <v>7.75</v>
      </c>
      <c r="O7" s="46">
        <f>(K7*$N$7)/$J$7</f>
        <v>1.4388302217469442</v>
      </c>
      <c r="P7" s="46">
        <f>(L7*$N$7)/$J$7</f>
        <v>6.3111697782530563</v>
      </c>
    </row>
    <row r="8" spans="1:17" ht="108" x14ac:dyDescent="0.4">
      <c r="A8" s="38">
        <v>14</v>
      </c>
      <c r="B8" s="3" t="s">
        <v>11</v>
      </c>
      <c r="C8" s="38" t="s">
        <v>24</v>
      </c>
      <c r="D8" s="38">
        <v>36</v>
      </c>
      <c r="E8" s="7">
        <v>3</v>
      </c>
      <c r="F8" s="9">
        <v>5621.56</v>
      </c>
      <c r="G8" s="6">
        <f t="shared" si="0"/>
        <v>202376.16</v>
      </c>
      <c r="H8" s="54">
        <f t="shared" si="1"/>
        <v>5.823920777905677</v>
      </c>
      <c r="I8" s="31" t="s">
        <v>56</v>
      </c>
      <c r="J8" s="62">
        <f>G8</f>
        <v>202376.16</v>
      </c>
      <c r="N8" s="42">
        <v>5.82</v>
      </c>
      <c r="O8" s="18"/>
      <c r="P8" s="18"/>
    </row>
    <row r="9" spans="1:17" ht="60.75" x14ac:dyDescent="0.4">
      <c r="A9" s="38">
        <v>15</v>
      </c>
      <c r="B9" s="3" t="s">
        <v>12</v>
      </c>
      <c r="C9" s="38" t="s">
        <v>24</v>
      </c>
      <c r="D9" s="38">
        <v>12</v>
      </c>
      <c r="E9" s="7">
        <v>1</v>
      </c>
      <c r="F9" s="9">
        <v>2529.92</v>
      </c>
      <c r="G9" s="6">
        <f t="shared" si="0"/>
        <v>30359.040000000001</v>
      </c>
      <c r="H9" s="54">
        <f t="shared" si="1"/>
        <v>0.87366339915368274</v>
      </c>
      <c r="I9" s="31" t="s">
        <v>46</v>
      </c>
      <c r="J9" s="62">
        <f t="shared" ref="J9:J12" si="4">G9</f>
        <v>30359.040000000001</v>
      </c>
      <c r="N9" s="42">
        <v>0.87</v>
      </c>
      <c r="O9" s="18"/>
      <c r="P9" s="18"/>
    </row>
    <row r="10" spans="1:17" ht="60.75" x14ac:dyDescent="0.4">
      <c r="A10" s="38">
        <v>16</v>
      </c>
      <c r="B10" s="3" t="s">
        <v>13</v>
      </c>
      <c r="C10" s="38" t="s">
        <v>24</v>
      </c>
      <c r="D10" s="38">
        <v>24</v>
      </c>
      <c r="E10" s="7">
        <v>2</v>
      </c>
      <c r="F10" s="58">
        <v>4540.47</v>
      </c>
      <c r="G10" s="6">
        <f t="shared" si="0"/>
        <v>108971.28</v>
      </c>
      <c r="H10" s="54">
        <f t="shared" si="1"/>
        <v>3.1359429973717128</v>
      </c>
      <c r="I10" s="31" t="s">
        <v>46</v>
      </c>
      <c r="J10" s="62">
        <f t="shared" si="4"/>
        <v>108971.28</v>
      </c>
      <c r="N10" s="42">
        <v>3.14</v>
      </c>
      <c r="O10" s="18"/>
      <c r="P10" s="18"/>
    </row>
    <row r="11" spans="1:17" ht="61.5" x14ac:dyDescent="0.4">
      <c r="A11" s="38">
        <v>17</v>
      </c>
      <c r="B11" s="3" t="s">
        <v>14</v>
      </c>
      <c r="C11" s="38" t="s">
        <v>24</v>
      </c>
      <c r="D11" s="38">
        <v>12</v>
      </c>
      <c r="E11" s="7">
        <v>1</v>
      </c>
      <c r="F11" s="9">
        <v>3034.05</v>
      </c>
      <c r="G11" s="6">
        <f t="shared" si="0"/>
        <v>36408.600000000006</v>
      </c>
      <c r="H11" s="54">
        <f t="shared" si="1"/>
        <v>1.047755832675433</v>
      </c>
      <c r="I11" s="31" t="s">
        <v>46</v>
      </c>
      <c r="J11" s="62">
        <f t="shared" si="4"/>
        <v>36408.600000000006</v>
      </c>
      <c r="N11" s="42">
        <v>1.05</v>
      </c>
      <c r="O11" s="18"/>
      <c r="P11" s="18"/>
    </row>
    <row r="12" spans="1:17" ht="135.75" x14ac:dyDescent="0.4">
      <c r="A12" s="38">
        <v>18</v>
      </c>
      <c r="B12" s="3" t="s">
        <v>15</v>
      </c>
      <c r="C12" s="38" t="s">
        <v>26</v>
      </c>
      <c r="D12" s="38">
        <v>1440</v>
      </c>
      <c r="E12" s="7">
        <v>1</v>
      </c>
      <c r="F12" s="9">
        <v>163.25</v>
      </c>
      <c r="G12" s="6">
        <f t="shared" si="0"/>
        <v>235080</v>
      </c>
      <c r="H12" s="54">
        <f t="shared" si="1"/>
        <v>6.7650621321704429</v>
      </c>
      <c r="I12" s="31" t="s">
        <v>59</v>
      </c>
      <c r="J12" s="62">
        <f t="shared" si="4"/>
        <v>235080</v>
      </c>
      <c r="N12" s="42">
        <v>6.77</v>
      </c>
      <c r="O12" s="18"/>
      <c r="P12" s="18"/>
    </row>
    <row r="13" spans="1:17" ht="46.5" x14ac:dyDescent="0.4">
      <c r="A13" s="38">
        <v>19</v>
      </c>
      <c r="B13" s="3" t="s">
        <v>16</v>
      </c>
      <c r="C13" s="38" t="s">
        <v>27</v>
      </c>
      <c r="D13" s="38">
        <v>480</v>
      </c>
      <c r="E13" s="7">
        <v>1</v>
      </c>
      <c r="F13" s="9">
        <v>420.17</v>
      </c>
      <c r="G13" s="6">
        <f t="shared" si="0"/>
        <v>201681.6</v>
      </c>
      <c r="H13" s="54">
        <f t="shared" si="1"/>
        <v>5.8039329373640731</v>
      </c>
      <c r="I13" s="31" t="s">
        <v>56</v>
      </c>
      <c r="J13" s="62">
        <f>K13+L13</f>
        <v>201681.6</v>
      </c>
      <c r="K13" s="63">
        <v>150000</v>
      </c>
      <c r="L13" s="63">
        <v>51681.599999999999</v>
      </c>
      <c r="N13" s="42">
        <v>5.8</v>
      </c>
      <c r="O13" s="46">
        <f>(K13*$N$13)/$J$13</f>
        <v>4.3137301568412783</v>
      </c>
      <c r="P13" s="46">
        <f>(L13*$N$13)/$J$13</f>
        <v>1.4862698431587213</v>
      </c>
    </row>
    <row r="14" spans="1:17" ht="60.75" x14ac:dyDescent="0.4">
      <c r="A14" s="38">
        <v>20</v>
      </c>
      <c r="B14" s="3" t="s">
        <v>17</v>
      </c>
      <c r="C14" s="38" t="s">
        <v>24</v>
      </c>
      <c r="D14" s="38">
        <v>12</v>
      </c>
      <c r="E14" s="7">
        <v>1</v>
      </c>
      <c r="F14" s="58">
        <v>3515.33</v>
      </c>
      <c r="G14" s="6">
        <f t="shared" si="0"/>
        <v>42183.96</v>
      </c>
      <c r="H14" s="54">
        <f t="shared" si="1"/>
        <v>1.2139574203717571</v>
      </c>
      <c r="I14" s="31" t="s">
        <v>49</v>
      </c>
      <c r="J14" s="62">
        <f>G14</f>
        <v>42183.96</v>
      </c>
      <c r="N14" s="42">
        <v>1.21</v>
      </c>
    </row>
    <row r="15" spans="1:17" ht="75.75" x14ac:dyDescent="0.4">
      <c r="A15" s="38">
        <v>21</v>
      </c>
      <c r="B15" s="3" t="s">
        <v>18</v>
      </c>
      <c r="C15" s="38" t="s">
        <v>23</v>
      </c>
      <c r="D15" s="38">
        <v>240</v>
      </c>
      <c r="E15" s="7">
        <v>1</v>
      </c>
      <c r="F15" s="9">
        <v>159.91</v>
      </c>
      <c r="G15" s="6">
        <f t="shared" si="0"/>
        <v>38378.400000000001</v>
      </c>
      <c r="H15" s="54">
        <f t="shared" si="1"/>
        <v>1.1044421496226395</v>
      </c>
      <c r="I15" s="31" t="s">
        <v>46</v>
      </c>
      <c r="J15" s="62">
        <f t="shared" ref="J15:J19" si="5">G15</f>
        <v>38378.400000000001</v>
      </c>
      <c r="N15" s="42">
        <v>1.1000000000000001</v>
      </c>
    </row>
    <row r="16" spans="1:17" ht="60.75" x14ac:dyDescent="0.4">
      <c r="A16" s="38">
        <v>22</v>
      </c>
      <c r="B16" s="3" t="s">
        <v>19</v>
      </c>
      <c r="C16" s="38" t="s">
        <v>24</v>
      </c>
      <c r="D16" s="38">
        <v>12</v>
      </c>
      <c r="E16" s="7">
        <v>1</v>
      </c>
      <c r="F16" s="58">
        <v>4244.04</v>
      </c>
      <c r="G16" s="6">
        <f t="shared" si="0"/>
        <v>50928.479999999996</v>
      </c>
      <c r="H16" s="54">
        <f t="shared" si="1"/>
        <v>1.4656046090564903</v>
      </c>
      <c r="I16" s="31" t="s">
        <v>46</v>
      </c>
      <c r="J16" s="62">
        <f t="shared" si="5"/>
        <v>50928.479999999996</v>
      </c>
      <c r="N16" s="42">
        <v>1.47</v>
      </c>
    </row>
    <row r="17" spans="1:14" ht="75.75" x14ac:dyDescent="0.4">
      <c r="A17" s="38">
        <v>23</v>
      </c>
      <c r="B17" s="3" t="s">
        <v>20</v>
      </c>
      <c r="C17" s="38" t="s">
        <v>23</v>
      </c>
      <c r="D17" s="38">
        <v>480</v>
      </c>
      <c r="E17" s="7">
        <v>1</v>
      </c>
      <c r="F17" s="9">
        <v>392.51</v>
      </c>
      <c r="G17" s="6">
        <f t="shared" si="0"/>
        <v>188404.8</v>
      </c>
      <c r="H17" s="54">
        <f t="shared" si="1"/>
        <v>5.4218571464996845</v>
      </c>
      <c r="I17" s="31" t="s">
        <v>59</v>
      </c>
      <c r="J17" s="62">
        <f t="shared" si="5"/>
        <v>188404.8</v>
      </c>
      <c r="N17" s="42">
        <v>5.42</v>
      </c>
    </row>
    <row r="18" spans="1:14" ht="75.75" x14ac:dyDescent="0.4">
      <c r="A18" s="38">
        <v>24</v>
      </c>
      <c r="B18" s="3" t="s">
        <v>21</v>
      </c>
      <c r="C18" s="38" t="s">
        <v>23</v>
      </c>
      <c r="D18" s="38">
        <v>480</v>
      </c>
      <c r="E18" s="7">
        <v>1</v>
      </c>
      <c r="F18" s="9">
        <v>154.94999999999999</v>
      </c>
      <c r="G18" s="6">
        <f t="shared" si="0"/>
        <v>74376</v>
      </c>
      <c r="H18" s="54">
        <f t="shared" si="1"/>
        <v>2.1403703468704647</v>
      </c>
      <c r="I18" s="31" t="s">
        <v>46</v>
      </c>
      <c r="J18" s="62">
        <f t="shared" si="5"/>
        <v>74376</v>
      </c>
      <c r="N18" s="42">
        <v>2.14</v>
      </c>
    </row>
    <row r="19" spans="1:14" ht="60.75" x14ac:dyDescent="0.4">
      <c r="A19" s="38">
        <v>25</v>
      </c>
      <c r="B19" s="3" t="s">
        <v>22</v>
      </c>
      <c r="C19" s="38" t="s">
        <v>24</v>
      </c>
      <c r="D19" s="38">
        <v>12</v>
      </c>
      <c r="E19" s="19">
        <v>1</v>
      </c>
      <c r="F19" s="9">
        <v>4542.58</v>
      </c>
      <c r="G19" s="6">
        <f t="shared" si="0"/>
        <v>54510.96</v>
      </c>
      <c r="H19" s="54">
        <f t="shared" si="1"/>
        <v>1.5687001500946813</v>
      </c>
      <c r="I19" s="31" t="s">
        <v>46</v>
      </c>
      <c r="J19" s="66">
        <f t="shared" si="5"/>
        <v>54510.96</v>
      </c>
      <c r="N19" s="42">
        <v>1.56</v>
      </c>
    </row>
    <row r="20" spans="1:14" x14ac:dyDescent="0.4">
      <c r="G20" s="40">
        <f>SUM(G2:G19)</f>
        <v>3155568.1799999992</v>
      </c>
      <c r="H20" s="40">
        <f>SUM(H2:H19)</f>
        <v>90.810000000000016</v>
      </c>
      <c r="J20" s="45">
        <f>SUM(J2:J19)</f>
        <v>3155568.1799999997</v>
      </c>
      <c r="N20" s="44">
        <f>SUM(N2:N19)</f>
        <v>90.809999999999974</v>
      </c>
    </row>
  </sheetData>
  <mergeCells count="1">
    <mergeCell ref="K1:M1"/>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GERAL - ESTIMADO MÉDIO</vt:lpstr>
      <vt:lpstr>PERCENTUAL - ESTIMADO (%)</vt:lpstr>
      <vt:lpstr>PERCENTUAL - SAÚDE</vt:lpstr>
      <vt:lpstr>'GERAL - ESTIMADO MÉDIO'!_Hlk221175812</vt:lpstr>
      <vt:lpstr>'PERCENTUAL - ESTIMADO (%)'!_Hlk221175812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2026-05-12T16:26:13Z</cp:lastPrinted>
  <dcterms:created xsi:type="dcterms:W3CDTF">2026-04-01T19:06:20Z</dcterms:created>
  <dcterms:modified xsi:type="dcterms:W3CDTF">2026-05-12T18:45:31Z</dcterms:modified>
</cp:coreProperties>
</file>