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.OBRAS SERGIPE\DOCUMENTOS ELARIS\.LICITAÇÕES PARA ANALISAR\PREFEITURA DE RIACHUELLO\Orçamento\EDITAVEL\"/>
    </mc:Choice>
  </mc:AlternateContent>
  <xr:revisionPtr revIDLastSave="0" documentId="13_ncr:1_{4DF781E1-CF2F-41C2-A486-E553A9BB9C82}" xr6:coauthVersionLast="47" xr6:coauthVersionMax="47" xr10:uidLastSave="{00000000-0000-0000-0000-000000000000}"/>
  <bookViews>
    <workbookView xWindow="20370" yWindow="-120" windowWidth="19440" windowHeight="10320" xr2:uid="{A55B0E0A-BE4C-4BC6-853B-65F8A2408301}"/>
  </bookViews>
  <sheets>
    <sheet name="Orçamento Sintético" sheetId="1" r:id="rId1"/>
  </sheets>
  <definedNames>
    <definedName name="_xlnm._FilterDatabase" localSheetId="0" hidden="1">'Orçamento Sintético'!$A$6:$J$372</definedName>
    <definedName name="_xlnm.Print_Area" localSheetId="0">'Orçamento Sintético'!$A$1:$J$378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8" i="1" l="1"/>
  <c r="O378" i="1"/>
  <c r="N306" i="1"/>
  <c r="N307" i="1"/>
  <c r="N308" i="1"/>
  <c r="N309" i="1"/>
  <c r="N310" i="1"/>
  <c r="N311" i="1"/>
  <c r="N305" i="1"/>
  <c r="N218" i="1"/>
  <c r="N219" i="1"/>
  <c r="N220" i="1"/>
  <c r="N217" i="1"/>
  <c r="N180" i="1"/>
  <c r="O150" i="1"/>
  <c r="O151" i="1"/>
  <c r="O152" i="1"/>
  <c r="O153" i="1"/>
  <c r="O154" i="1"/>
  <c r="O155" i="1"/>
  <c r="O156" i="1"/>
  <c r="O157" i="1"/>
  <c r="O149" i="1"/>
  <c r="O140" i="1"/>
  <c r="O141" i="1"/>
  <c r="O142" i="1"/>
  <c r="O143" i="1"/>
  <c r="O144" i="1"/>
  <c r="O145" i="1"/>
  <c r="O139" i="1"/>
  <c r="O124" i="1"/>
  <c r="O125" i="1"/>
  <c r="O123" i="1"/>
  <c r="O119" i="1"/>
  <c r="O115" i="1"/>
  <c r="O117" i="1"/>
  <c r="O93" i="1"/>
  <c r="P70" i="1"/>
  <c r="P63" i="1"/>
  <c r="O62" i="1"/>
  <c r="N60" i="1"/>
  <c r="P15" i="1"/>
  <c r="O11" i="1"/>
  <c r="N376" i="1" l="1"/>
  <c r="H372" i="1"/>
  <c r="I372" i="1" s="1"/>
  <c r="J372" i="1" s="1"/>
  <c r="K372" i="1" s="1"/>
  <c r="H371" i="1"/>
  <c r="I371" i="1" s="1"/>
  <c r="J371" i="1" s="1"/>
  <c r="K371" i="1" s="1"/>
  <c r="H370" i="1"/>
  <c r="I370" i="1" s="1"/>
  <c r="J370" i="1" s="1"/>
  <c r="K370" i="1" s="1"/>
  <c r="H368" i="1"/>
  <c r="I368" i="1" s="1"/>
  <c r="J368" i="1" s="1"/>
  <c r="K368" i="1" s="1"/>
  <c r="H367" i="1"/>
  <c r="I367" i="1" s="1"/>
  <c r="O365" i="1"/>
  <c r="H365" i="1"/>
  <c r="I365" i="1" s="1"/>
  <c r="J365" i="1" s="1"/>
  <c r="K365" i="1" s="1"/>
  <c r="O364" i="1"/>
  <c r="H364" i="1"/>
  <c r="I364" i="1" s="1"/>
  <c r="O363" i="1"/>
  <c r="H363" i="1"/>
  <c r="I363" i="1" s="1"/>
  <c r="J363" i="1" s="1"/>
  <c r="K363" i="1" s="1"/>
  <c r="H361" i="1"/>
  <c r="I361" i="1" s="1"/>
  <c r="J361" i="1" s="1"/>
  <c r="K361" i="1" s="1"/>
  <c r="H360" i="1"/>
  <c r="I360" i="1" s="1"/>
  <c r="J360" i="1" s="1"/>
  <c r="K360" i="1" s="1"/>
  <c r="H359" i="1"/>
  <c r="I359" i="1" s="1"/>
  <c r="J359" i="1" s="1"/>
  <c r="K359" i="1" s="1"/>
  <c r="H358" i="1"/>
  <c r="I358" i="1" s="1"/>
  <c r="J358" i="1" s="1"/>
  <c r="K358" i="1" s="1"/>
  <c r="H357" i="1"/>
  <c r="I357" i="1" s="1"/>
  <c r="J357" i="1" s="1"/>
  <c r="K357" i="1" s="1"/>
  <c r="H356" i="1"/>
  <c r="I356" i="1" s="1"/>
  <c r="J356" i="1" s="1"/>
  <c r="K356" i="1" s="1"/>
  <c r="H355" i="1"/>
  <c r="I355" i="1" s="1"/>
  <c r="J355" i="1" s="1"/>
  <c r="K355" i="1" s="1"/>
  <c r="H353" i="1"/>
  <c r="I353" i="1" s="1"/>
  <c r="J353" i="1" s="1"/>
  <c r="K353" i="1" s="1"/>
  <c r="H352" i="1"/>
  <c r="I352" i="1" s="1"/>
  <c r="J352" i="1" s="1"/>
  <c r="K352" i="1" s="1"/>
  <c r="H351" i="1"/>
  <c r="I351" i="1" s="1"/>
  <c r="J351" i="1" s="1"/>
  <c r="K351" i="1" s="1"/>
  <c r="H350" i="1"/>
  <c r="I350" i="1" s="1"/>
  <c r="J350" i="1" s="1"/>
  <c r="K350" i="1" s="1"/>
  <c r="H349" i="1"/>
  <c r="I349" i="1" s="1"/>
  <c r="J349" i="1" s="1"/>
  <c r="K349" i="1" s="1"/>
  <c r="H348" i="1"/>
  <c r="I348" i="1" s="1"/>
  <c r="J348" i="1" s="1"/>
  <c r="K348" i="1" s="1"/>
  <c r="H346" i="1"/>
  <c r="I346" i="1" s="1"/>
  <c r="J346" i="1" s="1"/>
  <c r="K346" i="1" s="1"/>
  <c r="H345" i="1"/>
  <c r="I345" i="1" s="1"/>
  <c r="J345" i="1" s="1"/>
  <c r="K345" i="1" s="1"/>
  <c r="H344" i="1"/>
  <c r="I344" i="1" s="1"/>
  <c r="J344" i="1" s="1"/>
  <c r="K344" i="1" s="1"/>
  <c r="H343" i="1"/>
  <c r="I343" i="1" s="1"/>
  <c r="J343" i="1" s="1"/>
  <c r="K343" i="1" s="1"/>
  <c r="H342" i="1"/>
  <c r="I342" i="1" s="1"/>
  <c r="J342" i="1" s="1"/>
  <c r="K342" i="1" s="1"/>
  <c r="H341" i="1"/>
  <c r="I341" i="1" s="1"/>
  <c r="J341" i="1" s="1"/>
  <c r="K341" i="1" s="1"/>
  <c r="H340" i="1"/>
  <c r="I340" i="1" s="1"/>
  <c r="J340" i="1" s="1"/>
  <c r="K340" i="1" s="1"/>
  <c r="H339" i="1"/>
  <c r="I339" i="1" s="1"/>
  <c r="J339" i="1" s="1"/>
  <c r="K339" i="1" s="1"/>
  <c r="H338" i="1"/>
  <c r="I338" i="1" s="1"/>
  <c r="J338" i="1" s="1"/>
  <c r="K338" i="1" s="1"/>
  <c r="H337" i="1"/>
  <c r="I337" i="1" s="1"/>
  <c r="J337" i="1" s="1"/>
  <c r="K337" i="1" s="1"/>
  <c r="H336" i="1"/>
  <c r="I336" i="1" s="1"/>
  <c r="J336" i="1" s="1"/>
  <c r="K336" i="1" s="1"/>
  <c r="H335" i="1"/>
  <c r="I335" i="1" s="1"/>
  <c r="J335" i="1" s="1"/>
  <c r="K335" i="1" s="1"/>
  <c r="H334" i="1"/>
  <c r="I334" i="1" s="1"/>
  <c r="J334" i="1" s="1"/>
  <c r="K334" i="1" s="1"/>
  <c r="H333" i="1"/>
  <c r="I333" i="1" s="1"/>
  <c r="J333" i="1" s="1"/>
  <c r="K333" i="1" s="1"/>
  <c r="H332" i="1"/>
  <c r="I332" i="1" s="1"/>
  <c r="J332" i="1" s="1"/>
  <c r="K332" i="1" s="1"/>
  <c r="H331" i="1"/>
  <c r="I331" i="1" s="1"/>
  <c r="J331" i="1" s="1"/>
  <c r="K331" i="1" s="1"/>
  <c r="H330" i="1"/>
  <c r="I330" i="1" s="1"/>
  <c r="H328" i="1"/>
  <c r="I328" i="1" s="1"/>
  <c r="J328" i="1" s="1"/>
  <c r="K328" i="1" s="1"/>
  <c r="H327" i="1"/>
  <c r="I327" i="1" s="1"/>
  <c r="J327" i="1" s="1"/>
  <c r="K327" i="1" s="1"/>
  <c r="H326" i="1"/>
  <c r="I326" i="1" s="1"/>
  <c r="J326" i="1" s="1"/>
  <c r="K326" i="1" s="1"/>
  <c r="H325" i="1"/>
  <c r="I325" i="1" s="1"/>
  <c r="J325" i="1" s="1"/>
  <c r="K325" i="1" s="1"/>
  <c r="H324" i="1"/>
  <c r="I324" i="1" s="1"/>
  <c r="J324" i="1" s="1"/>
  <c r="K324" i="1" s="1"/>
  <c r="H323" i="1"/>
  <c r="I323" i="1" s="1"/>
  <c r="J323" i="1" s="1"/>
  <c r="K323" i="1" s="1"/>
  <c r="H321" i="1"/>
  <c r="I321" i="1" s="1"/>
  <c r="J321" i="1" s="1"/>
  <c r="K321" i="1" s="1"/>
  <c r="H320" i="1"/>
  <c r="I320" i="1" s="1"/>
  <c r="J320" i="1" s="1"/>
  <c r="K320" i="1" s="1"/>
  <c r="H319" i="1"/>
  <c r="I319" i="1" s="1"/>
  <c r="J319" i="1" s="1"/>
  <c r="K319" i="1" s="1"/>
  <c r="H318" i="1"/>
  <c r="I318" i="1" s="1"/>
  <c r="J318" i="1" s="1"/>
  <c r="K318" i="1" s="1"/>
  <c r="H317" i="1"/>
  <c r="I317" i="1" s="1"/>
  <c r="J317" i="1" s="1"/>
  <c r="K317" i="1" s="1"/>
  <c r="H315" i="1"/>
  <c r="I315" i="1" s="1"/>
  <c r="J315" i="1" s="1"/>
  <c r="K315" i="1" s="1"/>
  <c r="H314" i="1"/>
  <c r="I314" i="1" s="1"/>
  <c r="J314" i="1" s="1"/>
  <c r="K314" i="1" s="1"/>
  <c r="H313" i="1"/>
  <c r="I313" i="1" s="1"/>
  <c r="H311" i="1"/>
  <c r="I311" i="1" s="1"/>
  <c r="J311" i="1" s="1"/>
  <c r="K311" i="1" s="1"/>
  <c r="H310" i="1"/>
  <c r="I310" i="1" s="1"/>
  <c r="J310" i="1" s="1"/>
  <c r="K310" i="1" s="1"/>
  <c r="H309" i="1"/>
  <c r="I309" i="1" s="1"/>
  <c r="J309" i="1" s="1"/>
  <c r="K309" i="1" s="1"/>
  <c r="H308" i="1"/>
  <c r="I308" i="1" s="1"/>
  <c r="H307" i="1"/>
  <c r="I307" i="1" s="1"/>
  <c r="J307" i="1" s="1"/>
  <c r="K307" i="1" s="1"/>
  <c r="H305" i="1"/>
  <c r="I305" i="1" s="1"/>
  <c r="H304" i="1" s="1"/>
  <c r="I304" i="1" s="1"/>
  <c r="J304" i="1" s="1"/>
  <c r="K304" i="1" s="1"/>
  <c r="H301" i="1"/>
  <c r="I301" i="1" s="1"/>
  <c r="J301" i="1" s="1"/>
  <c r="K301" i="1" s="1"/>
  <c r="H300" i="1"/>
  <c r="I300" i="1" s="1"/>
  <c r="H298" i="1"/>
  <c r="I298" i="1" s="1"/>
  <c r="J298" i="1" s="1"/>
  <c r="K298" i="1" s="1"/>
  <c r="H297" i="1"/>
  <c r="I297" i="1" s="1"/>
  <c r="H295" i="1"/>
  <c r="I295" i="1" s="1"/>
  <c r="J295" i="1" s="1"/>
  <c r="K295" i="1" s="1"/>
  <c r="H294" i="1"/>
  <c r="I294" i="1" s="1"/>
  <c r="J294" i="1" s="1"/>
  <c r="K294" i="1" s="1"/>
  <c r="H293" i="1"/>
  <c r="I293" i="1" s="1"/>
  <c r="J293" i="1" s="1"/>
  <c r="K293" i="1" s="1"/>
  <c r="H292" i="1"/>
  <c r="I292" i="1" s="1"/>
  <c r="J292" i="1" s="1"/>
  <c r="K292" i="1" s="1"/>
  <c r="H291" i="1"/>
  <c r="I291" i="1" s="1"/>
  <c r="J291" i="1" s="1"/>
  <c r="K291" i="1" s="1"/>
  <c r="H290" i="1"/>
  <c r="I290" i="1" s="1"/>
  <c r="J290" i="1" s="1"/>
  <c r="K290" i="1" s="1"/>
  <c r="H289" i="1"/>
  <c r="I289" i="1" s="1"/>
  <c r="J289" i="1" s="1"/>
  <c r="K289" i="1" s="1"/>
  <c r="H288" i="1"/>
  <c r="I288" i="1" s="1"/>
  <c r="J288" i="1" s="1"/>
  <c r="K288" i="1" s="1"/>
  <c r="H285" i="1"/>
  <c r="I285" i="1" s="1"/>
  <c r="J285" i="1" s="1"/>
  <c r="K285" i="1" s="1"/>
  <c r="O284" i="1"/>
  <c r="H284" i="1"/>
  <c r="I284" i="1" s="1"/>
  <c r="J284" i="1" s="1"/>
  <c r="K284" i="1" s="1"/>
  <c r="O283" i="1"/>
  <c r="H283" i="1"/>
  <c r="I283" i="1" s="1"/>
  <c r="J283" i="1" s="1"/>
  <c r="K283" i="1" s="1"/>
  <c r="O282" i="1"/>
  <c r="H282" i="1"/>
  <c r="I282" i="1" s="1"/>
  <c r="J282" i="1" s="1"/>
  <c r="K282" i="1" s="1"/>
  <c r="O281" i="1"/>
  <c r="H281" i="1"/>
  <c r="I281" i="1" s="1"/>
  <c r="J281" i="1" s="1"/>
  <c r="K281" i="1" s="1"/>
  <c r="O280" i="1"/>
  <c r="H280" i="1"/>
  <c r="I280" i="1" s="1"/>
  <c r="J280" i="1" s="1"/>
  <c r="K280" i="1" s="1"/>
  <c r="O279" i="1"/>
  <c r="H279" i="1"/>
  <c r="I279" i="1" s="1"/>
  <c r="J279" i="1" s="1"/>
  <c r="K279" i="1" s="1"/>
  <c r="O278" i="1"/>
  <c r="H278" i="1"/>
  <c r="I278" i="1" s="1"/>
  <c r="H276" i="1"/>
  <c r="I276" i="1" s="1"/>
  <c r="J276" i="1" s="1"/>
  <c r="K276" i="1" s="1"/>
  <c r="H275" i="1"/>
  <c r="I275" i="1" s="1"/>
  <c r="J275" i="1" s="1"/>
  <c r="K275" i="1" s="1"/>
  <c r="H274" i="1"/>
  <c r="I274" i="1" s="1"/>
  <c r="J274" i="1" s="1"/>
  <c r="K274" i="1" s="1"/>
  <c r="H273" i="1"/>
  <c r="I273" i="1" s="1"/>
  <c r="J273" i="1" s="1"/>
  <c r="K273" i="1" s="1"/>
  <c r="H272" i="1"/>
  <c r="I272" i="1" s="1"/>
  <c r="J272" i="1" s="1"/>
  <c r="K272" i="1" s="1"/>
  <c r="H271" i="1"/>
  <c r="I271" i="1" s="1"/>
  <c r="J271" i="1" s="1"/>
  <c r="K271" i="1" s="1"/>
  <c r="H270" i="1"/>
  <c r="I270" i="1" s="1"/>
  <c r="J270" i="1" s="1"/>
  <c r="K270" i="1" s="1"/>
  <c r="H269" i="1"/>
  <c r="I269" i="1" s="1"/>
  <c r="J269" i="1" s="1"/>
  <c r="K269" i="1" s="1"/>
  <c r="H268" i="1"/>
  <c r="I268" i="1" s="1"/>
  <c r="J268" i="1" s="1"/>
  <c r="K268" i="1" s="1"/>
  <c r="H267" i="1"/>
  <c r="I267" i="1" s="1"/>
  <c r="J267" i="1" s="1"/>
  <c r="K267" i="1" s="1"/>
  <c r="H266" i="1"/>
  <c r="I266" i="1" s="1"/>
  <c r="H264" i="1"/>
  <c r="I264" i="1" s="1"/>
  <c r="J264" i="1" s="1"/>
  <c r="K264" i="1" s="1"/>
  <c r="H263" i="1"/>
  <c r="I263" i="1" s="1"/>
  <c r="J263" i="1" s="1"/>
  <c r="K263" i="1" s="1"/>
  <c r="H262" i="1"/>
  <c r="I262" i="1" s="1"/>
  <c r="J262" i="1" s="1"/>
  <c r="K262" i="1" s="1"/>
  <c r="H261" i="1"/>
  <c r="I261" i="1" s="1"/>
  <c r="H259" i="1"/>
  <c r="I259" i="1" s="1"/>
  <c r="J259" i="1" s="1"/>
  <c r="K259" i="1" s="1"/>
  <c r="H258" i="1"/>
  <c r="I258" i="1" s="1"/>
  <c r="J258" i="1" s="1"/>
  <c r="K258" i="1" s="1"/>
  <c r="H257" i="1"/>
  <c r="I257" i="1" s="1"/>
  <c r="J257" i="1" s="1"/>
  <c r="K257" i="1" s="1"/>
  <c r="H256" i="1"/>
  <c r="I256" i="1" s="1"/>
  <c r="J256" i="1" s="1"/>
  <c r="K256" i="1" s="1"/>
  <c r="H255" i="1"/>
  <c r="I255" i="1" s="1"/>
  <c r="J255" i="1" s="1"/>
  <c r="K255" i="1" s="1"/>
  <c r="H254" i="1"/>
  <c r="I254" i="1" s="1"/>
  <c r="J254" i="1" s="1"/>
  <c r="K254" i="1" s="1"/>
  <c r="H253" i="1"/>
  <c r="I253" i="1" s="1"/>
  <c r="J253" i="1" s="1"/>
  <c r="K253" i="1" s="1"/>
  <c r="H252" i="1"/>
  <c r="I252" i="1" s="1"/>
  <c r="J252" i="1" s="1"/>
  <c r="K252" i="1" s="1"/>
  <c r="H251" i="1"/>
  <c r="I251" i="1" s="1"/>
  <c r="J251" i="1" s="1"/>
  <c r="K251" i="1" s="1"/>
  <c r="H250" i="1"/>
  <c r="I250" i="1" s="1"/>
  <c r="J250" i="1" s="1"/>
  <c r="K250" i="1" s="1"/>
  <c r="H249" i="1"/>
  <c r="I249" i="1" s="1"/>
  <c r="J249" i="1" s="1"/>
  <c r="K249" i="1" s="1"/>
  <c r="H248" i="1"/>
  <c r="I248" i="1" s="1"/>
  <c r="J248" i="1" s="1"/>
  <c r="K248" i="1" s="1"/>
  <c r="H247" i="1"/>
  <c r="I247" i="1" s="1"/>
  <c r="J247" i="1" s="1"/>
  <c r="K247" i="1" s="1"/>
  <c r="H246" i="1"/>
  <c r="I246" i="1" s="1"/>
  <c r="J246" i="1" s="1"/>
  <c r="K246" i="1" s="1"/>
  <c r="H245" i="1"/>
  <c r="I245" i="1" s="1"/>
  <c r="J245" i="1" s="1"/>
  <c r="K245" i="1" s="1"/>
  <c r="H244" i="1"/>
  <c r="I244" i="1" s="1"/>
  <c r="J244" i="1" s="1"/>
  <c r="K244" i="1" s="1"/>
  <c r="H243" i="1"/>
  <c r="I243" i="1" s="1"/>
  <c r="J243" i="1" s="1"/>
  <c r="K243" i="1" s="1"/>
  <c r="H242" i="1"/>
  <c r="I242" i="1" s="1"/>
  <c r="J242" i="1" s="1"/>
  <c r="K242" i="1" s="1"/>
  <c r="H241" i="1"/>
  <c r="I241" i="1" s="1"/>
  <c r="J241" i="1" s="1"/>
  <c r="K241" i="1" s="1"/>
  <c r="H240" i="1"/>
  <c r="I240" i="1" s="1"/>
  <c r="J240" i="1" s="1"/>
  <c r="K240" i="1" s="1"/>
  <c r="H239" i="1"/>
  <c r="I239" i="1" s="1"/>
  <c r="J239" i="1" s="1"/>
  <c r="K239" i="1" s="1"/>
  <c r="H238" i="1"/>
  <c r="I238" i="1" s="1"/>
  <c r="J238" i="1" s="1"/>
  <c r="K238" i="1" s="1"/>
  <c r="H237" i="1"/>
  <c r="I237" i="1" s="1"/>
  <c r="J237" i="1" s="1"/>
  <c r="K237" i="1" s="1"/>
  <c r="H236" i="1"/>
  <c r="I236" i="1" s="1"/>
  <c r="J236" i="1" s="1"/>
  <c r="K236" i="1" s="1"/>
  <c r="H235" i="1"/>
  <c r="I235" i="1" s="1"/>
  <c r="J235" i="1" s="1"/>
  <c r="K235" i="1" s="1"/>
  <c r="H234" i="1"/>
  <c r="I234" i="1" s="1"/>
  <c r="J234" i="1" s="1"/>
  <c r="K234" i="1" s="1"/>
  <c r="H233" i="1"/>
  <c r="I233" i="1" s="1"/>
  <c r="J233" i="1" s="1"/>
  <c r="K233" i="1" s="1"/>
  <c r="H231" i="1"/>
  <c r="I231" i="1" s="1"/>
  <c r="J231" i="1" s="1"/>
  <c r="K231" i="1" s="1"/>
  <c r="H230" i="1"/>
  <c r="I230" i="1" s="1"/>
  <c r="J230" i="1" s="1"/>
  <c r="K230" i="1" s="1"/>
  <c r="H229" i="1"/>
  <c r="I229" i="1" s="1"/>
  <c r="J229" i="1" s="1"/>
  <c r="K229" i="1" s="1"/>
  <c r="H228" i="1"/>
  <c r="I228" i="1" s="1"/>
  <c r="H226" i="1"/>
  <c r="I226" i="1" s="1"/>
  <c r="H223" i="1"/>
  <c r="I223" i="1" s="1"/>
  <c r="J223" i="1" s="1"/>
  <c r="K223" i="1" s="1"/>
  <c r="H222" i="1"/>
  <c r="I222" i="1" s="1"/>
  <c r="J222" i="1" s="1"/>
  <c r="K222" i="1" s="1"/>
  <c r="H220" i="1"/>
  <c r="I220" i="1" s="1"/>
  <c r="J220" i="1" s="1"/>
  <c r="K220" i="1" s="1"/>
  <c r="H219" i="1"/>
  <c r="I219" i="1" s="1"/>
  <c r="J219" i="1" s="1"/>
  <c r="K219" i="1" s="1"/>
  <c r="H218" i="1"/>
  <c r="I218" i="1" s="1"/>
  <c r="J218" i="1" s="1"/>
  <c r="K218" i="1" s="1"/>
  <c r="H217" i="1"/>
  <c r="I217" i="1" s="1"/>
  <c r="H215" i="1"/>
  <c r="I215" i="1" s="1"/>
  <c r="J215" i="1" s="1"/>
  <c r="K215" i="1" s="1"/>
  <c r="H214" i="1"/>
  <c r="I214" i="1" s="1"/>
  <c r="J214" i="1" s="1"/>
  <c r="K214" i="1" s="1"/>
  <c r="H213" i="1"/>
  <c r="I213" i="1" s="1"/>
  <c r="J213" i="1" s="1"/>
  <c r="K213" i="1" s="1"/>
  <c r="H212" i="1"/>
  <c r="I212" i="1" s="1"/>
  <c r="J212" i="1" s="1"/>
  <c r="K212" i="1" s="1"/>
  <c r="H211" i="1"/>
  <c r="I211" i="1" s="1"/>
  <c r="J211" i="1" s="1"/>
  <c r="K211" i="1" s="1"/>
  <c r="H210" i="1"/>
  <c r="I210" i="1" s="1"/>
  <c r="J210" i="1" s="1"/>
  <c r="K210" i="1" s="1"/>
  <c r="H209" i="1"/>
  <c r="I209" i="1" s="1"/>
  <c r="J209" i="1" s="1"/>
  <c r="K209" i="1" s="1"/>
  <c r="H208" i="1"/>
  <c r="I208" i="1" s="1"/>
  <c r="J208" i="1" s="1"/>
  <c r="K208" i="1" s="1"/>
  <c r="H207" i="1"/>
  <c r="I207" i="1" s="1"/>
  <c r="J207" i="1" s="1"/>
  <c r="K207" i="1" s="1"/>
  <c r="H206" i="1"/>
  <c r="I206" i="1" s="1"/>
  <c r="J206" i="1" s="1"/>
  <c r="K206" i="1" s="1"/>
  <c r="H205" i="1"/>
  <c r="I205" i="1" s="1"/>
  <c r="J205" i="1" s="1"/>
  <c r="K205" i="1" s="1"/>
  <c r="H204" i="1"/>
  <c r="I204" i="1" s="1"/>
  <c r="J204" i="1" s="1"/>
  <c r="K204" i="1" s="1"/>
  <c r="H203" i="1"/>
  <c r="I203" i="1" s="1"/>
  <c r="J203" i="1" s="1"/>
  <c r="K203" i="1" s="1"/>
  <c r="H202" i="1"/>
  <c r="I202" i="1" s="1"/>
  <c r="J202" i="1" s="1"/>
  <c r="K202" i="1" s="1"/>
  <c r="H201" i="1"/>
  <c r="I201" i="1" s="1"/>
  <c r="J201" i="1" s="1"/>
  <c r="K201" i="1" s="1"/>
  <c r="H200" i="1"/>
  <c r="I200" i="1" s="1"/>
  <c r="J200" i="1" s="1"/>
  <c r="K200" i="1" s="1"/>
  <c r="H199" i="1"/>
  <c r="I199" i="1" s="1"/>
  <c r="J199" i="1" s="1"/>
  <c r="K199" i="1" s="1"/>
  <c r="H198" i="1"/>
  <c r="I198" i="1" s="1"/>
  <c r="J198" i="1" s="1"/>
  <c r="K198" i="1" s="1"/>
  <c r="H197" i="1"/>
  <c r="I197" i="1" s="1"/>
  <c r="J197" i="1" s="1"/>
  <c r="K197" i="1" s="1"/>
  <c r="H196" i="1"/>
  <c r="I196" i="1" s="1"/>
  <c r="J196" i="1" s="1"/>
  <c r="K196" i="1" s="1"/>
  <c r="H195" i="1"/>
  <c r="I195" i="1" s="1"/>
  <c r="J195" i="1" s="1"/>
  <c r="K195" i="1" s="1"/>
  <c r="H194" i="1"/>
  <c r="I194" i="1" s="1"/>
  <c r="J194" i="1" s="1"/>
  <c r="K194" i="1" s="1"/>
  <c r="H193" i="1"/>
  <c r="I193" i="1" s="1"/>
  <c r="J193" i="1" s="1"/>
  <c r="K193" i="1" s="1"/>
  <c r="H192" i="1"/>
  <c r="I192" i="1" s="1"/>
  <c r="J192" i="1" s="1"/>
  <c r="K192" i="1" s="1"/>
  <c r="H191" i="1"/>
  <c r="I191" i="1" s="1"/>
  <c r="J191" i="1" s="1"/>
  <c r="K191" i="1" s="1"/>
  <c r="H190" i="1"/>
  <c r="I190" i="1" s="1"/>
  <c r="H189" i="1"/>
  <c r="I189" i="1" s="1"/>
  <c r="J189" i="1" s="1"/>
  <c r="K189" i="1" s="1"/>
  <c r="H187" i="1"/>
  <c r="I187" i="1" s="1"/>
  <c r="J187" i="1" s="1"/>
  <c r="K187" i="1" s="1"/>
  <c r="H186" i="1"/>
  <c r="I186" i="1" s="1"/>
  <c r="H183" i="1"/>
  <c r="I183" i="1" s="1"/>
  <c r="J183" i="1" s="1"/>
  <c r="K183" i="1" s="1"/>
  <c r="H182" i="1"/>
  <c r="I182" i="1" s="1"/>
  <c r="J182" i="1" s="1"/>
  <c r="K182" i="1" s="1"/>
  <c r="H181" i="1"/>
  <c r="I181" i="1" s="1"/>
  <c r="J181" i="1" s="1"/>
  <c r="K181" i="1" s="1"/>
  <c r="H180" i="1"/>
  <c r="I180" i="1" s="1"/>
  <c r="H178" i="1"/>
  <c r="I178" i="1" s="1"/>
  <c r="J178" i="1" s="1"/>
  <c r="K178" i="1" s="1"/>
  <c r="H177" i="1"/>
  <c r="I177" i="1" s="1"/>
  <c r="J177" i="1" s="1"/>
  <c r="K177" i="1" s="1"/>
  <c r="H176" i="1"/>
  <c r="I176" i="1" s="1"/>
  <c r="J176" i="1" s="1"/>
  <c r="K176" i="1" s="1"/>
  <c r="H175" i="1"/>
  <c r="I175" i="1" s="1"/>
  <c r="J175" i="1" s="1"/>
  <c r="K175" i="1" s="1"/>
  <c r="H174" i="1"/>
  <c r="I174" i="1" s="1"/>
  <c r="J174" i="1" s="1"/>
  <c r="K174" i="1" s="1"/>
  <c r="H173" i="1"/>
  <c r="I173" i="1" s="1"/>
  <c r="J173" i="1" s="1"/>
  <c r="K173" i="1" s="1"/>
  <c r="H171" i="1"/>
  <c r="I171" i="1" s="1"/>
  <c r="J171" i="1" s="1"/>
  <c r="K171" i="1" s="1"/>
  <c r="H170" i="1"/>
  <c r="I170" i="1" s="1"/>
  <c r="J170" i="1" s="1"/>
  <c r="K170" i="1" s="1"/>
  <c r="H169" i="1"/>
  <c r="I169" i="1" s="1"/>
  <c r="J169" i="1" s="1"/>
  <c r="K169" i="1" s="1"/>
  <c r="H168" i="1"/>
  <c r="I168" i="1" s="1"/>
  <c r="J168" i="1" s="1"/>
  <c r="K168" i="1" s="1"/>
  <c r="H167" i="1"/>
  <c r="I167" i="1" s="1"/>
  <c r="J167" i="1" s="1"/>
  <c r="K167" i="1" s="1"/>
  <c r="H166" i="1"/>
  <c r="I166" i="1" s="1"/>
  <c r="J166" i="1" s="1"/>
  <c r="K166" i="1" s="1"/>
  <c r="H165" i="1"/>
  <c r="I165" i="1" s="1"/>
  <c r="J165" i="1" s="1"/>
  <c r="K165" i="1" s="1"/>
  <c r="H164" i="1"/>
  <c r="I164" i="1" s="1"/>
  <c r="J164" i="1" s="1"/>
  <c r="K164" i="1" s="1"/>
  <c r="H163" i="1"/>
  <c r="I163" i="1" s="1"/>
  <c r="J163" i="1" s="1"/>
  <c r="K163" i="1" s="1"/>
  <c r="H162" i="1"/>
  <c r="I162" i="1" s="1"/>
  <c r="J162" i="1" s="1"/>
  <c r="K162" i="1" s="1"/>
  <c r="H161" i="1"/>
  <c r="I161" i="1" s="1"/>
  <c r="J161" i="1" s="1"/>
  <c r="K161" i="1" s="1"/>
  <c r="H159" i="1"/>
  <c r="I159" i="1" s="1"/>
  <c r="J159" i="1" s="1"/>
  <c r="K159" i="1" s="1"/>
  <c r="H157" i="1"/>
  <c r="I157" i="1" s="1"/>
  <c r="J157" i="1" s="1"/>
  <c r="K157" i="1" s="1"/>
  <c r="H156" i="1"/>
  <c r="I156" i="1" s="1"/>
  <c r="J156" i="1" s="1"/>
  <c r="K156" i="1" s="1"/>
  <c r="H155" i="1"/>
  <c r="I155" i="1" s="1"/>
  <c r="J155" i="1" s="1"/>
  <c r="K155" i="1" s="1"/>
  <c r="H154" i="1"/>
  <c r="I154" i="1" s="1"/>
  <c r="J154" i="1" s="1"/>
  <c r="K154" i="1" s="1"/>
  <c r="H153" i="1"/>
  <c r="I153" i="1" s="1"/>
  <c r="J153" i="1" s="1"/>
  <c r="K153" i="1" s="1"/>
  <c r="H152" i="1"/>
  <c r="I152" i="1" s="1"/>
  <c r="J152" i="1" s="1"/>
  <c r="K152" i="1" s="1"/>
  <c r="H151" i="1"/>
  <c r="I151" i="1" s="1"/>
  <c r="J151" i="1" s="1"/>
  <c r="K151" i="1" s="1"/>
  <c r="H150" i="1"/>
  <c r="I150" i="1" s="1"/>
  <c r="J150" i="1" s="1"/>
  <c r="K150" i="1" s="1"/>
  <c r="H149" i="1"/>
  <c r="I149" i="1" s="1"/>
  <c r="J149" i="1" s="1"/>
  <c r="K149" i="1" s="1"/>
  <c r="H147" i="1"/>
  <c r="I147" i="1" s="1"/>
  <c r="J147" i="1" s="1"/>
  <c r="K147" i="1" s="1"/>
  <c r="H146" i="1"/>
  <c r="I146" i="1" s="1"/>
  <c r="J146" i="1" s="1"/>
  <c r="K146" i="1" s="1"/>
  <c r="H145" i="1"/>
  <c r="I145" i="1" s="1"/>
  <c r="J145" i="1" s="1"/>
  <c r="K145" i="1" s="1"/>
  <c r="H144" i="1"/>
  <c r="I144" i="1" s="1"/>
  <c r="J144" i="1" s="1"/>
  <c r="K144" i="1" s="1"/>
  <c r="H143" i="1"/>
  <c r="I143" i="1" s="1"/>
  <c r="J143" i="1" s="1"/>
  <c r="K143" i="1" s="1"/>
  <c r="H142" i="1"/>
  <c r="I142" i="1" s="1"/>
  <c r="J142" i="1" s="1"/>
  <c r="K142" i="1" s="1"/>
  <c r="H141" i="1"/>
  <c r="I141" i="1" s="1"/>
  <c r="J141" i="1" s="1"/>
  <c r="K141" i="1" s="1"/>
  <c r="H140" i="1"/>
  <c r="I140" i="1" s="1"/>
  <c r="J140" i="1" s="1"/>
  <c r="K140" i="1" s="1"/>
  <c r="H139" i="1"/>
  <c r="I139" i="1" s="1"/>
  <c r="H137" i="1"/>
  <c r="I137" i="1" s="1"/>
  <c r="J137" i="1" s="1"/>
  <c r="K137" i="1" s="1"/>
  <c r="H136" i="1"/>
  <c r="I136" i="1" s="1"/>
  <c r="J136" i="1" s="1"/>
  <c r="K136" i="1" s="1"/>
  <c r="H135" i="1"/>
  <c r="I135" i="1" s="1"/>
  <c r="J135" i="1" s="1"/>
  <c r="K135" i="1" s="1"/>
  <c r="H134" i="1"/>
  <c r="I134" i="1" s="1"/>
  <c r="J134" i="1" s="1"/>
  <c r="K134" i="1" s="1"/>
  <c r="H133" i="1"/>
  <c r="I133" i="1" s="1"/>
  <c r="J133" i="1" s="1"/>
  <c r="K133" i="1" s="1"/>
  <c r="H132" i="1"/>
  <c r="I132" i="1" s="1"/>
  <c r="H130" i="1"/>
  <c r="I130" i="1" s="1"/>
  <c r="H127" i="1"/>
  <c r="I127" i="1" s="1"/>
  <c r="J127" i="1" s="1"/>
  <c r="K127" i="1" s="1"/>
  <c r="H126" i="1"/>
  <c r="I126" i="1" s="1"/>
  <c r="J126" i="1" s="1"/>
  <c r="K126" i="1" s="1"/>
  <c r="H125" i="1"/>
  <c r="I125" i="1" s="1"/>
  <c r="J125" i="1" s="1"/>
  <c r="K125" i="1" s="1"/>
  <c r="H124" i="1"/>
  <c r="I124" i="1" s="1"/>
  <c r="J124" i="1" s="1"/>
  <c r="K124" i="1" s="1"/>
  <c r="H123" i="1"/>
  <c r="I123" i="1" s="1"/>
  <c r="J123" i="1" s="1"/>
  <c r="K123" i="1" s="1"/>
  <c r="H122" i="1"/>
  <c r="I122" i="1" s="1"/>
  <c r="J122" i="1" s="1"/>
  <c r="K122" i="1" s="1"/>
  <c r="H121" i="1"/>
  <c r="I121" i="1" s="1"/>
  <c r="J121" i="1" s="1"/>
  <c r="K121" i="1" s="1"/>
  <c r="H119" i="1"/>
  <c r="I119" i="1" s="1"/>
  <c r="J119" i="1" s="1"/>
  <c r="K119" i="1" s="1"/>
  <c r="H117" i="1"/>
  <c r="I117" i="1" s="1"/>
  <c r="J117" i="1" s="1"/>
  <c r="K117" i="1" s="1"/>
  <c r="H116" i="1"/>
  <c r="I116" i="1" s="1"/>
  <c r="J116" i="1" s="1"/>
  <c r="K116" i="1" s="1"/>
  <c r="H115" i="1"/>
  <c r="I115" i="1" s="1"/>
  <c r="O113" i="1"/>
  <c r="H113" i="1"/>
  <c r="I113" i="1" s="1"/>
  <c r="J113" i="1" s="1"/>
  <c r="K113" i="1" s="1"/>
  <c r="O112" i="1"/>
  <c r="H112" i="1"/>
  <c r="I112" i="1" s="1"/>
  <c r="O109" i="1"/>
  <c r="H109" i="1"/>
  <c r="I109" i="1" s="1"/>
  <c r="J109" i="1" s="1"/>
  <c r="K109" i="1" s="1"/>
  <c r="O108" i="1"/>
  <c r="H108" i="1"/>
  <c r="I108" i="1" s="1"/>
  <c r="J108" i="1" s="1"/>
  <c r="O107" i="1"/>
  <c r="H107" i="1"/>
  <c r="I107" i="1" s="1"/>
  <c r="J107" i="1" s="1"/>
  <c r="K107" i="1" s="1"/>
  <c r="O106" i="1"/>
  <c r="H106" i="1"/>
  <c r="I106" i="1" s="1"/>
  <c r="J106" i="1" s="1"/>
  <c r="K106" i="1" s="1"/>
  <c r="O105" i="1"/>
  <c r="H105" i="1"/>
  <c r="I105" i="1" s="1"/>
  <c r="O103" i="1"/>
  <c r="H103" i="1"/>
  <c r="I103" i="1" s="1"/>
  <c r="J103" i="1" s="1"/>
  <c r="K103" i="1" s="1"/>
  <c r="O102" i="1"/>
  <c r="H102" i="1"/>
  <c r="I102" i="1" s="1"/>
  <c r="O100" i="1"/>
  <c r="H100" i="1"/>
  <c r="I100" i="1" s="1"/>
  <c r="J100" i="1" s="1"/>
  <c r="K100" i="1" s="1"/>
  <c r="O99" i="1"/>
  <c r="H99" i="1"/>
  <c r="I99" i="1" s="1"/>
  <c r="J99" i="1" s="1"/>
  <c r="K99" i="1" s="1"/>
  <c r="O98" i="1"/>
  <c r="H98" i="1"/>
  <c r="I98" i="1" s="1"/>
  <c r="J98" i="1" s="1"/>
  <c r="K98" i="1" s="1"/>
  <c r="O96" i="1"/>
  <c r="H96" i="1"/>
  <c r="I96" i="1" s="1"/>
  <c r="J96" i="1" s="1"/>
  <c r="K96" i="1" s="1"/>
  <c r="O95" i="1"/>
  <c r="H95" i="1"/>
  <c r="I95" i="1" s="1"/>
  <c r="J95" i="1" s="1"/>
  <c r="K95" i="1" s="1"/>
  <c r="O94" i="1"/>
  <c r="H94" i="1"/>
  <c r="I94" i="1" s="1"/>
  <c r="J94" i="1" s="1"/>
  <c r="K94" i="1" s="1"/>
  <c r="H93" i="1"/>
  <c r="I93" i="1" s="1"/>
  <c r="P91" i="1"/>
  <c r="H91" i="1"/>
  <c r="I91" i="1" s="1"/>
  <c r="J91" i="1" s="1"/>
  <c r="K91" i="1" s="1"/>
  <c r="P90" i="1"/>
  <c r="H90" i="1"/>
  <c r="I90" i="1" s="1"/>
  <c r="J90" i="1" s="1"/>
  <c r="K90" i="1" s="1"/>
  <c r="P89" i="1"/>
  <c r="H89" i="1"/>
  <c r="I89" i="1" s="1"/>
  <c r="J89" i="1" s="1"/>
  <c r="K89" i="1" s="1"/>
  <c r="P88" i="1"/>
  <c r="H88" i="1"/>
  <c r="I88" i="1" s="1"/>
  <c r="J88" i="1" s="1"/>
  <c r="K88" i="1" s="1"/>
  <c r="P87" i="1"/>
  <c r="H87" i="1"/>
  <c r="I87" i="1" s="1"/>
  <c r="J87" i="1" s="1"/>
  <c r="K87" i="1" s="1"/>
  <c r="P85" i="1"/>
  <c r="H85" i="1"/>
  <c r="I85" i="1" s="1"/>
  <c r="J85" i="1" s="1"/>
  <c r="K85" i="1" s="1"/>
  <c r="P84" i="1"/>
  <c r="H84" i="1"/>
  <c r="I84" i="1" s="1"/>
  <c r="J84" i="1" s="1"/>
  <c r="K84" i="1" s="1"/>
  <c r="P83" i="1"/>
  <c r="H83" i="1"/>
  <c r="I83" i="1" s="1"/>
  <c r="J83" i="1" s="1"/>
  <c r="K83" i="1" s="1"/>
  <c r="P82" i="1"/>
  <c r="H82" i="1"/>
  <c r="I82" i="1" s="1"/>
  <c r="J82" i="1" s="1"/>
  <c r="K82" i="1" s="1"/>
  <c r="P81" i="1"/>
  <c r="H81" i="1"/>
  <c r="I81" i="1" s="1"/>
  <c r="J81" i="1" s="1"/>
  <c r="K81" i="1" s="1"/>
  <c r="P80" i="1"/>
  <c r="H80" i="1"/>
  <c r="I80" i="1" s="1"/>
  <c r="P79" i="1"/>
  <c r="H79" i="1"/>
  <c r="I79" i="1" s="1"/>
  <c r="J79" i="1" s="1"/>
  <c r="K79" i="1" s="1"/>
  <c r="P78" i="1"/>
  <c r="H78" i="1"/>
  <c r="I78" i="1" s="1"/>
  <c r="J78" i="1" s="1"/>
  <c r="K78" i="1" s="1"/>
  <c r="P77" i="1"/>
  <c r="H77" i="1"/>
  <c r="I77" i="1" s="1"/>
  <c r="J77" i="1" s="1"/>
  <c r="K77" i="1" s="1"/>
  <c r="P75" i="1"/>
  <c r="H75" i="1"/>
  <c r="I75" i="1" s="1"/>
  <c r="J75" i="1" s="1"/>
  <c r="K75" i="1" s="1"/>
  <c r="P74" i="1"/>
  <c r="H74" i="1"/>
  <c r="I74" i="1" s="1"/>
  <c r="J74" i="1" s="1"/>
  <c r="K74" i="1" s="1"/>
  <c r="P73" i="1"/>
  <c r="H73" i="1"/>
  <c r="I73" i="1" s="1"/>
  <c r="J73" i="1" s="1"/>
  <c r="K73" i="1" s="1"/>
  <c r="P72" i="1"/>
  <c r="H72" i="1"/>
  <c r="I72" i="1" s="1"/>
  <c r="J72" i="1" s="1"/>
  <c r="K72" i="1" s="1"/>
  <c r="P71" i="1"/>
  <c r="H71" i="1"/>
  <c r="I71" i="1" s="1"/>
  <c r="J71" i="1" s="1"/>
  <c r="K71" i="1" s="1"/>
  <c r="H70" i="1"/>
  <c r="I70" i="1" s="1"/>
  <c r="J70" i="1" s="1"/>
  <c r="K70" i="1" s="1"/>
  <c r="P68" i="1"/>
  <c r="H68" i="1"/>
  <c r="I68" i="1" s="1"/>
  <c r="J68" i="1" s="1"/>
  <c r="K68" i="1" s="1"/>
  <c r="P67" i="1"/>
  <c r="H67" i="1"/>
  <c r="I67" i="1" s="1"/>
  <c r="J67" i="1" s="1"/>
  <c r="K67" i="1" s="1"/>
  <c r="P66" i="1"/>
  <c r="H66" i="1"/>
  <c r="I66" i="1" s="1"/>
  <c r="J66" i="1" s="1"/>
  <c r="K66" i="1" s="1"/>
  <c r="P65" i="1"/>
  <c r="H65" i="1"/>
  <c r="I65" i="1" s="1"/>
  <c r="J65" i="1" s="1"/>
  <c r="K65" i="1" s="1"/>
  <c r="P64" i="1"/>
  <c r="H64" i="1"/>
  <c r="I64" i="1" s="1"/>
  <c r="J64" i="1" s="1"/>
  <c r="K64" i="1" s="1"/>
  <c r="H63" i="1"/>
  <c r="I63" i="1" s="1"/>
  <c r="J63" i="1" s="1"/>
  <c r="K63" i="1" s="1"/>
  <c r="H62" i="1"/>
  <c r="I62" i="1" s="1"/>
  <c r="H60" i="1"/>
  <c r="I60" i="1" s="1"/>
  <c r="H59" i="1" s="1"/>
  <c r="I59" i="1" s="1"/>
  <c r="J59" i="1" s="1"/>
  <c r="K59" i="1" s="1"/>
  <c r="P58" i="1"/>
  <c r="H58" i="1"/>
  <c r="I58" i="1" s="1"/>
  <c r="J58" i="1" s="1"/>
  <c r="K58" i="1" s="1"/>
  <c r="P57" i="1"/>
  <c r="H57" i="1"/>
  <c r="I57" i="1" s="1"/>
  <c r="J57" i="1" s="1"/>
  <c r="K57" i="1" s="1"/>
  <c r="P56" i="1"/>
  <c r="H56" i="1"/>
  <c r="I56" i="1" s="1"/>
  <c r="J56" i="1" s="1"/>
  <c r="K56" i="1" s="1"/>
  <c r="P55" i="1"/>
  <c r="H55" i="1"/>
  <c r="I55" i="1" s="1"/>
  <c r="J55" i="1" s="1"/>
  <c r="K55" i="1" s="1"/>
  <c r="P54" i="1"/>
  <c r="H54" i="1"/>
  <c r="I54" i="1" s="1"/>
  <c r="J54" i="1" s="1"/>
  <c r="K54" i="1" s="1"/>
  <c r="P53" i="1"/>
  <c r="H53" i="1"/>
  <c r="I53" i="1" s="1"/>
  <c r="J53" i="1" s="1"/>
  <c r="K53" i="1" s="1"/>
  <c r="P52" i="1"/>
  <c r="H52" i="1"/>
  <c r="I52" i="1" s="1"/>
  <c r="J52" i="1" s="1"/>
  <c r="K52" i="1" s="1"/>
  <c r="P51" i="1"/>
  <c r="H51" i="1"/>
  <c r="I51" i="1" s="1"/>
  <c r="J51" i="1" s="1"/>
  <c r="K51" i="1" s="1"/>
  <c r="P50" i="1"/>
  <c r="H50" i="1"/>
  <c r="I50" i="1" s="1"/>
  <c r="P49" i="1"/>
  <c r="H49" i="1"/>
  <c r="I49" i="1" s="1"/>
  <c r="J49" i="1" s="1"/>
  <c r="K49" i="1" s="1"/>
  <c r="P47" i="1"/>
  <c r="H47" i="1"/>
  <c r="I47" i="1" s="1"/>
  <c r="J47" i="1" s="1"/>
  <c r="K47" i="1" s="1"/>
  <c r="P46" i="1"/>
  <c r="H46" i="1"/>
  <c r="I46" i="1" s="1"/>
  <c r="J46" i="1" s="1"/>
  <c r="K46" i="1" s="1"/>
  <c r="P45" i="1"/>
  <c r="H45" i="1"/>
  <c r="I45" i="1" s="1"/>
  <c r="J45" i="1" s="1"/>
  <c r="K45" i="1" s="1"/>
  <c r="P44" i="1"/>
  <c r="H44" i="1"/>
  <c r="I44" i="1" s="1"/>
  <c r="J44" i="1" s="1"/>
  <c r="K44" i="1" s="1"/>
  <c r="P43" i="1"/>
  <c r="H43" i="1"/>
  <c r="I43" i="1" s="1"/>
  <c r="J43" i="1" s="1"/>
  <c r="K43" i="1" s="1"/>
  <c r="P42" i="1"/>
  <c r="H42" i="1"/>
  <c r="I42" i="1" s="1"/>
  <c r="J42" i="1" s="1"/>
  <c r="K42" i="1" s="1"/>
  <c r="P41" i="1"/>
  <c r="I41" i="1"/>
  <c r="J41" i="1" s="1"/>
  <c r="K41" i="1" s="1"/>
  <c r="H41" i="1"/>
  <c r="P40" i="1"/>
  <c r="H40" i="1"/>
  <c r="I40" i="1" s="1"/>
  <c r="J40" i="1" s="1"/>
  <c r="K40" i="1" s="1"/>
  <c r="P39" i="1"/>
  <c r="H39" i="1"/>
  <c r="I39" i="1" s="1"/>
  <c r="J39" i="1" s="1"/>
  <c r="K39" i="1" s="1"/>
  <c r="O38" i="1"/>
  <c r="H38" i="1"/>
  <c r="I38" i="1" s="1"/>
  <c r="O35" i="1"/>
  <c r="H35" i="1"/>
  <c r="I35" i="1" s="1"/>
  <c r="J35" i="1" s="1"/>
  <c r="K35" i="1" s="1"/>
  <c r="O34" i="1"/>
  <c r="H34" i="1"/>
  <c r="I34" i="1" s="1"/>
  <c r="J34" i="1" s="1"/>
  <c r="K34" i="1" s="1"/>
  <c r="O33" i="1"/>
  <c r="H33" i="1"/>
  <c r="I33" i="1" s="1"/>
  <c r="J33" i="1" s="1"/>
  <c r="K33" i="1" s="1"/>
  <c r="O32" i="1"/>
  <c r="H32" i="1"/>
  <c r="I32" i="1" s="1"/>
  <c r="J32" i="1" s="1"/>
  <c r="K32" i="1" s="1"/>
  <c r="O31" i="1"/>
  <c r="H31" i="1"/>
  <c r="I31" i="1" s="1"/>
  <c r="J31" i="1" s="1"/>
  <c r="K31" i="1" s="1"/>
  <c r="O30" i="1"/>
  <c r="H30" i="1"/>
  <c r="I30" i="1" s="1"/>
  <c r="O27" i="1"/>
  <c r="H27" i="1"/>
  <c r="I27" i="1" s="1"/>
  <c r="J27" i="1" s="1"/>
  <c r="K27" i="1" s="1"/>
  <c r="O26" i="1"/>
  <c r="H26" i="1"/>
  <c r="I26" i="1" s="1"/>
  <c r="J26" i="1" s="1"/>
  <c r="K26" i="1" s="1"/>
  <c r="O25" i="1"/>
  <c r="H25" i="1"/>
  <c r="I25" i="1" s="1"/>
  <c r="O23" i="1"/>
  <c r="H23" i="1"/>
  <c r="I23" i="1" s="1"/>
  <c r="J23" i="1" s="1"/>
  <c r="K23" i="1" s="1"/>
  <c r="H22" i="1"/>
  <c r="I22" i="1" s="1"/>
  <c r="J22" i="1" s="1"/>
  <c r="K22" i="1" s="1"/>
  <c r="H21" i="1"/>
  <c r="I21" i="1" s="1"/>
  <c r="J21" i="1" s="1"/>
  <c r="K21" i="1" s="1"/>
  <c r="H20" i="1"/>
  <c r="I20" i="1" s="1"/>
  <c r="H18" i="1"/>
  <c r="I18" i="1" s="1"/>
  <c r="P16" i="1"/>
  <c r="H16" i="1"/>
  <c r="I16" i="1" s="1"/>
  <c r="J16" i="1" s="1"/>
  <c r="K16" i="1" s="1"/>
  <c r="H15" i="1"/>
  <c r="I15" i="1" s="1"/>
  <c r="H13" i="1"/>
  <c r="I13" i="1" s="1"/>
  <c r="J13" i="1" s="1"/>
  <c r="K13" i="1" s="1"/>
  <c r="H12" i="1"/>
  <c r="I12" i="1" s="1"/>
  <c r="J12" i="1" s="1"/>
  <c r="K12" i="1" s="1"/>
  <c r="H11" i="1"/>
  <c r="I11" i="1" s="1"/>
  <c r="H8" i="1"/>
  <c r="I8" i="1" s="1"/>
  <c r="H118" i="1" l="1"/>
  <c r="I118" i="1" s="1"/>
  <c r="J118" i="1" s="1"/>
  <c r="K118" i="1" s="1"/>
  <c r="H306" i="1"/>
  <c r="I306" i="1" s="1"/>
  <c r="J306" i="1" s="1"/>
  <c r="K306" i="1" s="1"/>
  <c r="H7" i="1"/>
  <c r="I7" i="1" s="1"/>
  <c r="J8" i="1"/>
  <c r="K8" i="1" s="1"/>
  <c r="J261" i="1"/>
  <c r="K261" i="1" s="1"/>
  <c r="H260" i="1"/>
  <c r="I260" i="1" s="1"/>
  <c r="J260" i="1" s="1"/>
  <c r="K260" i="1" s="1"/>
  <c r="H299" i="1"/>
  <c r="I299" i="1" s="1"/>
  <c r="J299" i="1" s="1"/>
  <c r="K299" i="1" s="1"/>
  <c r="J300" i="1"/>
  <c r="K300" i="1" s="1"/>
  <c r="J367" i="1"/>
  <c r="K367" i="1" s="1"/>
  <c r="H366" i="1"/>
  <c r="I366" i="1" s="1"/>
  <c r="J366" i="1" s="1"/>
  <c r="K366" i="1" s="1"/>
  <c r="J25" i="1"/>
  <c r="K25" i="1" s="1"/>
  <c r="H24" i="1"/>
  <c r="I24" i="1" s="1"/>
  <c r="J24" i="1" s="1"/>
  <c r="K24" i="1" s="1"/>
  <c r="H61" i="1"/>
  <c r="I61" i="1" s="1"/>
  <c r="J61" i="1" s="1"/>
  <c r="K61" i="1" s="1"/>
  <c r="J364" i="1"/>
  <c r="K364" i="1" s="1"/>
  <c r="H362" i="1"/>
  <c r="I362" i="1" s="1"/>
  <c r="J362" i="1" s="1"/>
  <c r="J7" i="1"/>
  <c r="J15" i="1"/>
  <c r="K15" i="1" s="1"/>
  <c r="H14" i="1"/>
  <c r="I14" i="1" s="1"/>
  <c r="J14" i="1" s="1"/>
  <c r="K14" i="1" s="1"/>
  <c r="J80" i="1"/>
  <c r="K80" i="1" s="1"/>
  <c r="H76" i="1"/>
  <c r="I76" i="1" s="1"/>
  <c r="J76" i="1" s="1"/>
  <c r="H104" i="1"/>
  <c r="I104" i="1" s="1"/>
  <c r="J104" i="1" s="1"/>
  <c r="J105" i="1"/>
  <c r="K105" i="1" s="1"/>
  <c r="H48" i="1"/>
  <c r="I48" i="1" s="1"/>
  <c r="J48" i="1" s="1"/>
  <c r="K48" i="1" s="1"/>
  <c r="J50" i="1"/>
  <c r="K50" i="1" s="1"/>
  <c r="H10" i="1"/>
  <c r="I10" i="1" s="1"/>
  <c r="J18" i="1"/>
  <c r="K18" i="1" s="1"/>
  <c r="H17" i="1"/>
  <c r="I17" i="1" s="1"/>
  <c r="J17" i="1" s="1"/>
  <c r="K17" i="1" s="1"/>
  <c r="J38" i="1"/>
  <c r="K38" i="1" s="1"/>
  <c r="H37" i="1"/>
  <c r="I37" i="1" s="1"/>
  <c r="H188" i="1"/>
  <c r="I188" i="1" s="1"/>
  <c r="J188" i="1" s="1"/>
  <c r="K188" i="1" s="1"/>
  <c r="J20" i="1"/>
  <c r="K20" i="1" s="1"/>
  <c r="H19" i="1"/>
  <c r="I19" i="1" s="1"/>
  <c r="J19" i="1" s="1"/>
  <c r="K19" i="1" s="1"/>
  <c r="J30" i="1"/>
  <c r="K30" i="1" s="1"/>
  <c r="H29" i="1"/>
  <c r="I29" i="1" s="1"/>
  <c r="H131" i="1"/>
  <c r="I131" i="1" s="1"/>
  <c r="J131" i="1" s="1"/>
  <c r="K131" i="1" s="1"/>
  <c r="J132" i="1"/>
  <c r="K132" i="1" s="1"/>
  <c r="H101" i="1"/>
  <c r="I101" i="1" s="1"/>
  <c r="J101" i="1" s="1"/>
  <c r="K101" i="1" s="1"/>
  <c r="J102" i="1"/>
  <c r="K102" i="1" s="1"/>
  <c r="H158" i="1"/>
  <c r="I158" i="1" s="1"/>
  <c r="J158" i="1" s="1"/>
  <c r="K158" i="1" s="1"/>
  <c r="H227" i="1"/>
  <c r="I227" i="1" s="1"/>
  <c r="J227" i="1" s="1"/>
  <c r="K227" i="1" s="1"/>
  <c r="J228" i="1"/>
  <c r="K228" i="1" s="1"/>
  <c r="H296" i="1"/>
  <c r="I296" i="1" s="1"/>
  <c r="J296" i="1" s="1"/>
  <c r="K296" i="1" s="1"/>
  <c r="H312" i="1"/>
  <c r="I312" i="1" s="1"/>
  <c r="J312" i="1" s="1"/>
  <c r="K312" i="1" s="1"/>
  <c r="H322" i="1"/>
  <c r="I322" i="1" s="1"/>
  <c r="J322" i="1" s="1"/>
  <c r="K322" i="1" s="1"/>
  <c r="J11" i="1"/>
  <c r="K11" i="1" s="1"/>
  <c r="J62" i="1"/>
  <c r="K62" i="1" s="1"/>
  <c r="H69" i="1"/>
  <c r="I69" i="1" s="1"/>
  <c r="J69" i="1" s="1"/>
  <c r="K69" i="1" s="1"/>
  <c r="J93" i="1"/>
  <c r="K93" i="1" s="1"/>
  <c r="H92" i="1"/>
  <c r="I92" i="1" s="1"/>
  <c r="J92" i="1" s="1"/>
  <c r="J190" i="1"/>
  <c r="K190" i="1" s="1"/>
  <c r="H221" i="1"/>
  <c r="I221" i="1" s="1"/>
  <c r="J221" i="1" s="1"/>
  <c r="K221" i="1" s="1"/>
  <c r="J297" i="1"/>
  <c r="K297" i="1" s="1"/>
  <c r="J308" i="1"/>
  <c r="K308" i="1" s="1"/>
  <c r="J313" i="1"/>
  <c r="K313" i="1" s="1"/>
  <c r="H369" i="1"/>
  <c r="I369" i="1" s="1"/>
  <c r="J369" i="1" s="1"/>
  <c r="K369" i="1" s="1"/>
  <c r="H216" i="1"/>
  <c r="I216" i="1" s="1"/>
  <c r="J216" i="1" s="1"/>
  <c r="K216" i="1" s="1"/>
  <c r="H354" i="1"/>
  <c r="I354" i="1" s="1"/>
  <c r="J354" i="1" s="1"/>
  <c r="K354" i="1" s="1"/>
  <c r="H179" i="1"/>
  <c r="I179" i="1" s="1"/>
  <c r="J179" i="1" s="1"/>
  <c r="K179" i="1" s="1"/>
  <c r="J180" i="1"/>
  <c r="K180" i="1" s="1"/>
  <c r="H86" i="1"/>
  <c r="I86" i="1" s="1"/>
  <c r="J86" i="1" s="1"/>
  <c r="H160" i="1"/>
  <c r="I160" i="1" s="1"/>
  <c r="J160" i="1" s="1"/>
  <c r="K160" i="1" s="1"/>
  <c r="J217" i="1"/>
  <c r="K217" i="1" s="1"/>
  <c r="J266" i="1"/>
  <c r="K266" i="1" s="1"/>
  <c r="H265" i="1"/>
  <c r="I265" i="1" s="1"/>
  <c r="J265" i="1" s="1"/>
  <c r="K265" i="1" s="1"/>
  <c r="J305" i="1"/>
  <c r="K305" i="1" s="1"/>
  <c r="J60" i="1"/>
  <c r="K60" i="1" s="1"/>
  <c r="H114" i="1"/>
  <c r="I114" i="1" s="1"/>
  <c r="J114" i="1" s="1"/>
  <c r="K114" i="1" s="1"/>
  <c r="J115" i="1"/>
  <c r="K115" i="1" s="1"/>
  <c r="H138" i="1"/>
  <c r="I138" i="1" s="1"/>
  <c r="J138" i="1" s="1"/>
  <c r="K138" i="1" s="1"/>
  <c r="J139" i="1"/>
  <c r="K139" i="1" s="1"/>
  <c r="H148" i="1"/>
  <c r="I148" i="1" s="1"/>
  <c r="J148" i="1" s="1"/>
  <c r="K148" i="1" s="1"/>
  <c r="H172" i="1"/>
  <c r="I172" i="1" s="1"/>
  <c r="J172" i="1" s="1"/>
  <c r="K172" i="1" s="1"/>
  <c r="H277" i="1"/>
  <c r="I277" i="1" s="1"/>
  <c r="J277" i="1" s="1"/>
  <c r="J186" i="1"/>
  <c r="K186" i="1" s="1"/>
  <c r="H185" i="1"/>
  <c r="I185" i="1" s="1"/>
  <c r="J130" i="1"/>
  <c r="K130" i="1" s="1"/>
  <c r="H129" i="1"/>
  <c r="I129" i="1" s="1"/>
  <c r="J226" i="1"/>
  <c r="K226" i="1" s="1"/>
  <c r="H225" i="1"/>
  <c r="I225" i="1" s="1"/>
  <c r="J278" i="1"/>
  <c r="K278" i="1" s="1"/>
  <c r="H287" i="1"/>
  <c r="I287" i="1" s="1"/>
  <c r="J330" i="1"/>
  <c r="K330" i="1" s="1"/>
  <c r="H329" i="1"/>
  <c r="I329" i="1" s="1"/>
  <c r="J329" i="1" s="1"/>
  <c r="K329" i="1" s="1"/>
  <c r="H347" i="1"/>
  <c r="I347" i="1" s="1"/>
  <c r="J347" i="1" s="1"/>
  <c r="K347" i="1" s="1"/>
  <c r="H97" i="1"/>
  <c r="I97" i="1" s="1"/>
  <c r="J97" i="1" s="1"/>
  <c r="J112" i="1"/>
  <c r="K112" i="1" s="1"/>
  <c r="H111" i="1"/>
  <c r="I111" i="1" s="1"/>
  <c r="H120" i="1"/>
  <c r="I120" i="1" s="1"/>
  <c r="J120" i="1" s="1"/>
  <c r="K120" i="1" s="1"/>
  <c r="H232" i="1"/>
  <c r="I232" i="1" s="1"/>
  <c r="J232" i="1" s="1"/>
  <c r="K232" i="1" s="1"/>
  <c r="H316" i="1"/>
  <c r="I316" i="1" s="1"/>
  <c r="J316" i="1" s="1"/>
  <c r="K316" i="1" s="1"/>
  <c r="H303" i="1" l="1"/>
  <c r="I303" i="1" s="1"/>
  <c r="H302" i="1" s="1"/>
  <c r="I302" i="1" s="1"/>
  <c r="J302" i="1" s="1"/>
  <c r="K302" i="1" s="1"/>
  <c r="H128" i="1"/>
  <c r="I128" i="1" s="1"/>
  <c r="J128" i="1" s="1"/>
  <c r="J129" i="1"/>
  <c r="K129" i="1" s="1"/>
  <c r="H224" i="1"/>
  <c r="I224" i="1" s="1"/>
  <c r="J224" i="1" s="1"/>
  <c r="K224" i="1" s="1"/>
  <c r="J225" i="1"/>
  <c r="K225" i="1" s="1"/>
  <c r="J37" i="1"/>
  <c r="K37" i="1" s="1"/>
  <c r="H36" i="1"/>
  <c r="I36" i="1" s="1"/>
  <c r="J36" i="1" s="1"/>
  <c r="H110" i="1"/>
  <c r="I110" i="1" s="1"/>
  <c r="J110" i="1" s="1"/>
  <c r="K110" i="1" s="1"/>
  <c r="J111" i="1"/>
  <c r="K111" i="1" s="1"/>
  <c r="J10" i="1"/>
  <c r="K10" i="1" s="1"/>
  <c r="H9" i="1"/>
  <c r="I9" i="1" s="1"/>
  <c r="H184" i="1"/>
  <c r="I184" i="1" s="1"/>
  <c r="J184" i="1" s="1"/>
  <c r="K184" i="1" s="1"/>
  <c r="J185" i="1"/>
  <c r="K185" i="1" s="1"/>
  <c r="J287" i="1"/>
  <c r="K287" i="1" s="1"/>
  <c r="J29" i="1"/>
  <c r="K29" i="1" s="1"/>
  <c r="J303" i="1" l="1"/>
  <c r="K303" i="1" s="1"/>
  <c r="H286" i="1"/>
  <c r="I286" i="1" s="1"/>
  <c r="J286" i="1" s="1"/>
  <c r="J9" i="1"/>
  <c r="K9" i="1" s="1"/>
  <c r="H28" i="1" l="1"/>
  <c r="I28" i="1" s="1"/>
  <c r="J28" i="1" s="1"/>
  <c r="J1" i="1" l="1"/>
</calcChain>
</file>

<file path=xl/sharedStrings.xml><?xml version="1.0" encoding="utf-8"?>
<sst xmlns="http://schemas.openxmlformats.org/spreadsheetml/2006/main" count="1865" uniqueCount="1047">
  <si>
    <t>Obra</t>
  </si>
  <si>
    <t>Bancos</t>
  </si>
  <si>
    <t>B.D.I.</t>
  </si>
  <si>
    <t>Encargos Sociais</t>
  </si>
  <si>
    <t>CONSTRUÇÃO DO PRÉDIO DA PREFEITURA MUNICIPAL DE RIACHUELO</t>
  </si>
  <si>
    <t xml:space="preserve">SINAPI - 02/2026 - Sergipe
ORSE - 02/2026 - Sergipe
</t>
  </si>
  <si>
    <t>22,88%</t>
  </si>
  <si>
    <t>Não Desonerado: embutido nos preços unitário dos insumos de mão de obra, de acordo com as bases.</t>
  </si>
  <si>
    <t>Orçamento Sintético com Fórmulas</t>
  </si>
  <si>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</si>
  <si>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</si>
  <si>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</si>
  <si>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</si>
  <si>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</si>
  <si>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</si>
  <si>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</si>
  <si>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</si>
  <si>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</si>
  <si>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</si>
  <si>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</si>
  <si>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</si>
  <si>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</si>
  <si>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</si>
  <si>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</si>
  <si>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/>
  </si>
  <si>
    <t xml:space="preserve"> 1.1 </t>
  </si>
  <si>
    <t>PMR 0001</t>
  </si>
  <si>
    <t>Próprio</t>
  </si>
  <si>
    <t>un</t>
  </si>
  <si>
    <t xml:space="preserve"> 2 </t>
  </si>
  <si>
    <t>SERVIÇOS PRELIMINARES</t>
  </si>
  <si>
    <t xml:space="preserve"> 2.1 </t>
  </si>
  <si>
    <t>DESPESAS LEGAIS / LEGALIZAÇÃO DA OBRA</t>
  </si>
  <si>
    <t xml:space="preserve"> 2.1.1 </t>
  </si>
  <si>
    <t xml:space="preserve"> 51 </t>
  </si>
  <si>
    <t>ORSE</t>
  </si>
  <si>
    <t>Placa de obra em chapa aço galvanizado, instalada - Rev 02_01/2022</t>
  </si>
  <si>
    <t>m²</t>
  </si>
  <si>
    <t>DEIXAR 2,5X3,5</t>
  </si>
  <si>
    <t xml:space="preserve"> 2.1.2 </t>
  </si>
  <si>
    <t xml:space="preserve"> 6096 </t>
  </si>
  <si>
    <t>Ligação Predial de Água em Mureta de Concreto, Provisória ou Definitiva, com Fornecimento de Material, inclusive Mureta e Hidrômetro, Rede DN 50mm - Rev 03_10/2022</t>
  </si>
  <si>
    <t>UN</t>
  </si>
  <si>
    <t>ORSE 6090</t>
  </si>
  <si>
    <t xml:space="preserve"> 2.1.3 </t>
  </si>
  <si>
    <t xml:space="preserve"> 11386 </t>
  </si>
  <si>
    <t>Entrada de energia elétrica trifásica demanda entre 0 e 15,2 kw - Rev 01</t>
  </si>
  <si>
    <t>ORSE 11138</t>
  </si>
  <si>
    <t xml:space="preserve"> 2.2 </t>
  </si>
  <si>
    <t>LEVANTAMENTO TOPOGRÁFICO</t>
  </si>
  <si>
    <t xml:space="preserve"> 2.2.1 </t>
  </si>
  <si>
    <t xml:space="preserve"> 99059 </t>
  </si>
  <si>
    <t>SINAPI</t>
  </si>
  <si>
    <t>LOCAÇÃO CONVENCIONAL DE OBRA, UTILIZANDO GABARITO DE TÁBUAS CORRIDAS PONTALETADAS A CADA 2,00M - 2 UTILIZAÇÕES. AF_03/2024</t>
  </si>
  <si>
    <t>M</t>
  </si>
  <si>
    <t>SINAPI 105009</t>
  </si>
  <si>
    <t xml:space="preserve"> 2.2.2 </t>
  </si>
  <si>
    <t>PMR 0002</t>
  </si>
  <si>
    <t>Levantamento topográfico planialtimétrico cadastral</t>
  </si>
  <si>
    <t>ORSE9346</t>
  </si>
  <si>
    <t xml:space="preserve"> 2.3 </t>
  </si>
  <si>
    <t>SONDAGEM</t>
  </si>
  <si>
    <t xml:space="preserve"> 2.3.1 </t>
  </si>
  <si>
    <t>PMR 0003</t>
  </si>
  <si>
    <t>SONDAGEM DE SIMPLES RECONHECIMENTO DO SUB-SOLO (PERCUSSÃO)</t>
  </si>
  <si>
    <t>CONSIDERAR AQUI 8 METROS POR FURO SENDO 6 FUROS = 48M</t>
  </si>
  <si>
    <t xml:space="preserve"> 2.4 </t>
  </si>
  <si>
    <t>CANTEIRO DE OBRAS</t>
  </si>
  <si>
    <t xml:space="preserve"> 2.4.1 </t>
  </si>
  <si>
    <t xml:space="preserve"> 4654 </t>
  </si>
  <si>
    <t>Locação de container - Almoxarifado sem banheiro - 6,00 x 2,40m - Rev 02_02/2022</t>
  </si>
  <si>
    <t>mês</t>
  </si>
  <si>
    <t>OK</t>
  </si>
  <si>
    <t xml:space="preserve"> 2.4.2 </t>
  </si>
  <si>
    <t xml:space="preserve"> 4657 </t>
  </si>
  <si>
    <t>Locação de container - Escritório com banheiro - 6,20 x 2,40m - Rev 02_02/2022</t>
  </si>
  <si>
    <t xml:space="preserve"> 2.4.3 </t>
  </si>
  <si>
    <t xml:space="preserve"> 4656 </t>
  </si>
  <si>
    <t>Locação de container - Banheiro com chuveiros e vasos - 4,30 x 2,30m</t>
  </si>
  <si>
    <t xml:space="preserve"> 2.4.4 </t>
  </si>
  <si>
    <t xml:space="preserve"> 98459 </t>
  </si>
  <si>
    <t>TAPUME COM TELHA METÁLICA. AF_03/2024</t>
  </si>
  <si>
    <t>ORSE12254</t>
  </si>
  <si>
    <t xml:space="preserve"> 2.5 </t>
  </si>
  <si>
    <t>DEMOLIÇÃO</t>
  </si>
  <si>
    <t xml:space="preserve"> 2.5.1 </t>
  </si>
  <si>
    <t xml:space="preserve"> 6 </t>
  </si>
  <si>
    <t>Demolição de alvenaria de bloco cerâmico e=0,09m - revestida</t>
  </si>
  <si>
    <t>m³</t>
  </si>
  <si>
    <t>SINAPI97622</t>
  </si>
  <si>
    <t xml:space="preserve"> 2.5.2 </t>
  </si>
  <si>
    <t xml:space="preserve"> 16 </t>
  </si>
  <si>
    <t>Demolição manual de piso cimentado sobre lastro de concreto - Rev 01</t>
  </si>
  <si>
    <t>ORSE13952</t>
  </si>
  <si>
    <t xml:space="preserve"> 2.5.3 </t>
  </si>
  <si>
    <t xml:space="preserve"> 97629 </t>
  </si>
  <si>
    <t>DEMOLIÇÃO DE LAJES, EM CONCRETO ARMADO, DE FORMA MECANIZADA COM MARTELETE, SEM REAPROVEITAMENTO. AF_09/2023</t>
  </si>
  <si>
    <t xml:space="preserve"> 3 </t>
  </si>
  <si>
    <t>EDIFICAÇÃO</t>
  </si>
  <si>
    <t xml:space="preserve"> 3.1 </t>
  </si>
  <si>
    <t>ESCAVAÇÃO E REATERRO</t>
  </si>
  <si>
    <t xml:space="preserve"> 3.1.1 </t>
  </si>
  <si>
    <t xml:space="preserve"> 104739 </t>
  </si>
  <si>
    <t>ATERRO MECANIZADO DE VALA COM MINICARREGADEIRA, COM AREIA PARA ATERRO. AF_08/2023</t>
  </si>
  <si>
    <t>ORSE4358</t>
  </si>
  <si>
    <t xml:space="preserve"> 3.1.2 </t>
  </si>
  <si>
    <t xml:space="preserve"> 97084 </t>
  </si>
  <si>
    <t>COMPACTAÇÃO MECÂNICA DE SOLO PARA EXECUÇÃO DE RADIER, PISO DE CONCRETO OU LAJE SOBRE SOLO, COM COMPACTADOR DE SOLOS TIPO PLACA VIBRATÓRIA. AF_09/2021</t>
  </si>
  <si>
    <t>SINAPI97083</t>
  </si>
  <si>
    <t xml:space="preserve"> 3.1.3 </t>
  </si>
  <si>
    <t xml:space="preserve"> 96521 </t>
  </si>
  <si>
    <t>ESCAVAÇÃO MECANIZADA PARA BLOCO DE COROAMENTO OU SAPATA COM RETROESCAVADEIRA (INCLUINDO ESCAVAÇÃO PARA COLOCAÇÃO DE FÔRMAS). AF_01/2024</t>
  </si>
  <si>
    <t>SINAPI96527</t>
  </si>
  <si>
    <t xml:space="preserve"> 3.1.4 </t>
  </si>
  <si>
    <t xml:space="preserve"> 93381 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</si>
  <si>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</si>
  <si>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SINAPI104737</t>
  </si>
  <si>
    <t xml:space="preserve"> 3.1.5 </t>
  </si>
  <si>
    <t xml:space="preserve"> 100990 </t>
  </si>
  <si>
    <t>CARGA, MANOBRA E DESCARGA DE SOLOS E MATERIAIS GRANULARES EM CAMINHÃO BASCULANTE 10 M³ - CARGA COM PÁ CARREGADEIRA (CAÇAMBA DE 1,7 A 2,8 M³ / 128 HP) E DESCARGA LIVRE (UNIDADE: T). AF_02/2026</t>
  </si>
  <si>
    <t>T</t>
  </si>
  <si>
    <t>SINAPI100974</t>
  </si>
  <si>
    <t xml:space="preserve"> 3.1.6 </t>
  </si>
  <si>
    <t xml:space="preserve"> 95878 </t>
  </si>
  <si>
    <t>TRANSPORTE COM CAMINHÃO BASCULANTE DE 10 M³, EM VIA URBANA PAVIMENTADA, DMT ATÉ 30 KM (UNIDADE: TXKM). AF_02/2026</t>
  </si>
  <si>
    <t>TXKM</t>
  </si>
  <si>
    <t>SINAPI95875</t>
  </si>
  <si>
    <t xml:space="preserve"> 3.2 </t>
  </si>
  <si>
    <t>ESTRUTURA</t>
  </si>
  <si>
    <t xml:space="preserve"> 3.2.1 </t>
  </si>
  <si>
    <t>SAPATAS</t>
  </si>
  <si>
    <t xml:space="preserve"> 3.2.1.1 </t>
  </si>
  <si>
    <t xml:space="preserve"> 96535 </t>
  </si>
  <si>
    <t>FABRICAÇÃO, MONTAGEM E DESMONTAGEM DE FÔRMA PARA SAPATA, EM MADEIRA SERRADA, E=25 MM, 4 UTILIZAÇÕES. AF_01/2024</t>
  </si>
  <si>
    <t>SINAPI 96532</t>
  </si>
  <si>
    <t xml:space="preserve"> 3.2.1.2 </t>
  </si>
  <si>
    <t xml:space="preserve"> 96619 </t>
  </si>
  <si>
    <t>LASTRO DE CONCRETO MAGRO, APLICADO EM BLOCOS DE COROAMENTO OU SAPATAS, ESPESSURA DE 5 CM. AF_01/2024</t>
  </si>
  <si>
    <t>SINAPI 96616</t>
  </si>
  <si>
    <t xml:space="preserve">AQUI FOI CONSIDERADO ESSE VOLUME DE CONCRETO = 0,05X 199,67 ESPESSURA VEZES ÁREA </t>
  </si>
  <si>
    <t xml:space="preserve"> 3.2.1.3 </t>
  </si>
  <si>
    <t xml:space="preserve"> 104917 </t>
  </si>
  <si>
    <t>ARMAÇÃO DE SAPATA ISOLADA, VIGA BALDRAME E SAPATA CORRIDA UTILIZANDO AÇO CA-50 DE 6,3 MM - MONTAGEM. AF_01/2024</t>
  </si>
  <si>
    <t>KG</t>
  </si>
  <si>
    <t xml:space="preserve"> 3.2.1.4 </t>
  </si>
  <si>
    <t xml:space="preserve"> 104918 </t>
  </si>
  <si>
    <t>ARMAÇÃO DE SAPATA ISOLADA, VIGA BALDRAME E SAPATA CORRIDA UTILIZANDO AÇO CA-50 DE 8 MM - MONTAGEM. AF_01/2024</t>
  </si>
  <si>
    <t xml:space="preserve"> 3.2.1.5 </t>
  </si>
  <si>
    <t xml:space="preserve"> 104919 </t>
  </si>
  <si>
    <t>ARMAÇÃO DE SAPATA ISOLADA, VIGA BALDRAME E SAPATA CORRIDA UTILIZANDO AÇO CA-50 DE 10 MM - MONTAGEM. AF_01/2024</t>
  </si>
  <si>
    <t xml:space="preserve"> 3.2.1.6 </t>
  </si>
  <si>
    <t xml:space="preserve"> 104920 </t>
  </si>
  <si>
    <t>ARMAÇÃO DE BLOCO, SAPATA ISOLADA, VIGA BALDRAME E SAPATA CORRIDA UTILIZANDO AÇO CA-50 DE 12,5 MM - MONTAGEM. AF_01/2024</t>
  </si>
  <si>
    <t xml:space="preserve"> 3.2.1.7 </t>
  </si>
  <si>
    <t xml:space="preserve"> 104921 </t>
  </si>
  <si>
    <t>ARMAÇÃO DE BLOCO, SAPATA ISOLADA, VIGA BALDRAME E SAPATA CORRIDA UTILIZANDO AÇO CA-50 DE 16 MM - MONTAGEM. AF_01/2024</t>
  </si>
  <si>
    <t xml:space="preserve"> 3.2.1.8 </t>
  </si>
  <si>
    <t xml:space="preserve"> 104916 </t>
  </si>
  <si>
    <t>ARMAÇÃO DE SAPATA ISOLADA, VIGA BALDRAME E SAPATA CORRIDA UTILIZANDO AÇO CA-60 DE 5 MM - MONTAGEM. AF_01/2024</t>
  </si>
  <si>
    <t xml:space="preserve"> 3.2.1.9 </t>
  </si>
  <si>
    <t xml:space="preserve"> 94972 </t>
  </si>
  <si>
    <t>CONCRETO FCK = 30MPA, TRAÇO 1:2,1:2,5 (EM MASSA SECA DE CIMENTO/ AREIA MÉDIA/ BRITA 1) - PREPARO MECÂNICO COM BETONEIRA 600 L. AF_05/2021</t>
  </si>
  <si>
    <t>SINAPI94966</t>
  </si>
  <si>
    <t xml:space="preserve"> 3.2.1.10 </t>
  </si>
  <si>
    <t xml:space="preserve"> 103670 </t>
  </si>
  <si>
    <t>LANÇAMENTO COM USO DE BALDES, ADENSAMENTO E ACABAMENTO DE CONCRETO EM ESTRUTURAS. AF_02/2022</t>
  </si>
  <si>
    <t xml:space="preserve"> 3.2.2 </t>
  </si>
  <si>
    <t>VIGAS BALDRAMES</t>
  </si>
  <si>
    <t xml:space="preserve"> 3.2.2.1 </t>
  </si>
  <si>
    <t xml:space="preserve"> 96536 </t>
  </si>
  <si>
    <t>FABRICAÇÃO, MONTAGEM E DESMONTAGEM DE FÔRMA PARA VIGA BALDRAME, EM MADEIRA SERRADA, E=25 MM, 4 UTILIZAÇÕES. AF_01/2024</t>
  </si>
  <si>
    <t>SINAPI96533</t>
  </si>
  <si>
    <t xml:space="preserve"> 3.2.2.2 </t>
  </si>
  <si>
    <t xml:space="preserve"> 3.2.2.3 </t>
  </si>
  <si>
    <t xml:space="preserve"> 3.2.2.4 </t>
  </si>
  <si>
    <t xml:space="preserve"> 3.2.2.5 </t>
  </si>
  <si>
    <t xml:space="preserve"> 3.2.2.6 </t>
  </si>
  <si>
    <t xml:space="preserve"> 3.2.2.7 </t>
  </si>
  <si>
    <t xml:space="preserve"> 3.2.2.8 </t>
  </si>
  <si>
    <t xml:space="preserve"> 3.2.2.9 </t>
  </si>
  <si>
    <t xml:space="preserve"> 3.2.2.10 </t>
  </si>
  <si>
    <t xml:space="preserve"> 3.2.3 </t>
  </si>
  <si>
    <t>IMPERMEABILIZAÇÃO - SAPATAS E BALDRAMES</t>
  </si>
  <si>
    <t xml:space="preserve"> 3.2.3.1 </t>
  </si>
  <si>
    <t xml:space="preserve"> 98557 </t>
  </si>
  <si>
    <t>IMPERMEABILIZAÇÃO DE SUPERFÍCIE COM EMULSÃO ASFÁLTICA, 2 DEMÃOS. AF_09/2023</t>
  </si>
  <si>
    <t xml:space="preserve"> 3.2.4 </t>
  </si>
  <si>
    <t>PILARES</t>
  </si>
  <si>
    <t xml:space="preserve"> 3.2.4.1 </t>
  </si>
  <si>
    <t xml:space="preserve"> 92431 </t>
  </si>
  <si>
    <t>MONTAGEM E DESMONTAGEM DE FÔRMA DE PILARES RETANGULARES E ESTRUTURAS SIMILARES, PÉ-DIREITO SIMPLES, EM CHAPA DE MADEIRA COMPENSADA PLASTIFICADA, 10 UTILIZAÇÕES. AF_09/2020</t>
  </si>
  <si>
    <t xml:space="preserve"> 3.2.4.2 </t>
  </si>
  <si>
    <t xml:space="preserve"> 92759 </t>
  </si>
  <si>
    <t>ARMAÇÃO DE PILAR OU VIGA DE ESTRUTURA CONVENCIONAL DE CONCRETO ARMADO UTILIZANDO AÇO CA-60 DE 5,0 MM - MONTAGEM. AF_06/2022</t>
  </si>
  <si>
    <t xml:space="preserve"> 3.2.4.3 </t>
  </si>
  <si>
    <t xml:space="preserve"> 92762 </t>
  </si>
  <si>
    <t>ARMAÇÃO DE PILAR OU VIGA DE ESTRUTURA CONVENCIONAL DE CONCRETO ARMADO UTILIZANDO AÇO CA-50 DE 10,0 MM - MONTAGEM. AF_06/2022</t>
  </si>
  <si>
    <t xml:space="preserve"> 3.2.4.4 </t>
  </si>
  <si>
    <t xml:space="preserve"> 92763 </t>
  </si>
  <si>
    <t>ARMAÇÃO DE PILAR OU VIGA DE ESTRUTURA CONVENCIONAL DE CONCRETO ARMADO UTILIZANDO AÇO CA-50 DE 12,5 MM - MONTAGEM. AF_06/2022</t>
  </si>
  <si>
    <t xml:space="preserve"> 3.2.4.5 </t>
  </si>
  <si>
    <t xml:space="preserve"> 92764 </t>
  </si>
  <si>
    <t>ARMAÇÃO DE PILAR OU VIGA DE ESTRUTURA CONVENCIONAL DE CONCRETO ARMADO UTILIZANDO AÇO CA-50 DE 16,0 MM - MONTAGEM. AF_06/2022</t>
  </si>
  <si>
    <t xml:space="preserve"> 3.2.4.6 </t>
  </si>
  <si>
    <t xml:space="preserve"> 3.2.4.7 </t>
  </si>
  <si>
    <t xml:space="preserve"> 3.2.5 </t>
  </si>
  <si>
    <t>ESCADAS</t>
  </si>
  <si>
    <t xml:space="preserve"> 3.2.5.1 </t>
  </si>
  <si>
    <t xml:space="preserve"> 101983 </t>
  </si>
  <si>
    <t>MONTAGEM E DESMONTAGEM DE FÔRMA PARA ESCADAS, COM 2 LANCES EM "U" E LAJE PLANA, EM CHAPA DE MADEIRA COMPENSADA PLASTIFICADA, 10 UTILIZAÇÕES. AF_11/2020</t>
  </si>
  <si>
    <t xml:space="preserve"> 3.2.5.2 </t>
  </si>
  <si>
    <t xml:space="preserve"> 95944 </t>
  </si>
  <si>
    <t>ARMAÇÃO DE ESCADA, DE UMA ESTRUTURA CONVENCIONAL DE CONCRETO ARMADO UTILIZANDO AÇO CA-50 DE 6,3 MM - MONTAGEM. AF_11/2020</t>
  </si>
  <si>
    <t xml:space="preserve"> 3.2.5.3 </t>
  </si>
  <si>
    <t xml:space="preserve"> 95945 </t>
  </si>
  <si>
    <t>ARMAÇÃO DE ESCADA, DE UMA ESTRUTURA CONVENCIONAL DE CONCRETO ARMADO UTILIZANDO AÇO CA-50 DE 8,0 MM - MONTAGEM. AF_11/2020</t>
  </si>
  <si>
    <t xml:space="preserve"> 3.2.5.4 </t>
  </si>
  <si>
    <t xml:space="preserve"> 95946 </t>
  </si>
  <si>
    <t>ARMAÇÃO DE ESCADA, DE UMA ESTRUTURA CONVENCIONAL DE CONCRETO ARMADO UTILIZANDO AÇO CA-50 DE 10,0 MM - MONTAGEM. AF_11/2020</t>
  </si>
  <si>
    <t xml:space="preserve"> 3.2.5.5 </t>
  </si>
  <si>
    <t xml:space="preserve"> 3.2.5.6 </t>
  </si>
  <si>
    <t xml:space="preserve"> 3.2.6 </t>
  </si>
  <si>
    <t>VIGAS</t>
  </si>
  <si>
    <t xml:space="preserve"> 3.2.6.1 </t>
  </si>
  <si>
    <t xml:space="preserve"> 92467 </t>
  </si>
  <si>
    <t>MONTAGEM E DESMONTAGEM DE FÔRMA DE VIGA, ESCORAMENTO COM GARFO DE MADEIRA, PÉ-DIREITO SIMPLES, EM CHAPA DE MADEIRA PLASTIFICADA, 10 UTILIZAÇÕES. AF_09/2020</t>
  </si>
  <si>
    <t xml:space="preserve"> 3.2.6.2 </t>
  </si>
  <si>
    <t xml:space="preserve"> 3.2.6.3 </t>
  </si>
  <si>
    <t xml:space="preserve"> 92760 </t>
  </si>
  <si>
    <t>ARMAÇÃO DE PILAR OU VIGA DE ESTRUTURA CONVENCIONAL DE CONCRETO ARMADO UTILIZANDO AÇO CA-50 DE 6,3 MM - MONTAGEM. AF_06/2022</t>
  </si>
  <si>
    <t xml:space="preserve"> 3.2.6.4 </t>
  </si>
  <si>
    <t xml:space="preserve"> 92761 </t>
  </si>
  <si>
    <t>ARMAÇÃO DE PILAR OU VIGA DE ESTRUTURA CONVENCIONAL DE CONCRETO ARMADO UTILIZANDO AÇO CA-50 DE 8,0 MM - MONTAGEM. AF_06/2022</t>
  </si>
  <si>
    <t xml:space="preserve"> 3.2.6.5 </t>
  </si>
  <si>
    <t xml:space="preserve"> 3.2.6.6 </t>
  </si>
  <si>
    <t xml:space="preserve"> 3.2.6.7 </t>
  </si>
  <si>
    <t xml:space="preserve"> 3.2.6.8 </t>
  </si>
  <si>
    <t xml:space="preserve"> 3.2.6.9 </t>
  </si>
  <si>
    <t xml:space="preserve"> 3.2.7 </t>
  </si>
  <si>
    <t>LAJES</t>
  </si>
  <si>
    <t xml:space="preserve"> 3.2.7.1 </t>
  </si>
  <si>
    <t xml:space="preserve"> 9458 </t>
  </si>
  <si>
    <t>Laje pré-fabricada treliçada para piso ou cobertura, intereixo 38cm, h=21cm, el. enchimento em EPS h=16cm, inclusive escoramento em madeira e capeamento 4cm.</t>
  </si>
  <si>
    <t xml:space="preserve"> 3.2.7.2 </t>
  </si>
  <si>
    <t xml:space="preserve"> 92770 </t>
  </si>
  <si>
    <t>ARMAÇÃO DE LAJE DE ESTRUTURA CONVENCIONAL DE CONCRETO ARMADO UTILIZANDO AÇO CA-50 DE 8,0 MM - MONTAGEM. AF_06/2022</t>
  </si>
  <si>
    <t xml:space="preserve"> 3.2.7.3 </t>
  </si>
  <si>
    <t xml:space="preserve"> 92771 </t>
  </si>
  <si>
    <t>ARMAÇÃO DE LAJE DE ESTRUTURA CONVENCIONAL DE CONCRETO ARMADO UTILIZANDO AÇO CA-50 DE 10,0 MM - MONTAGEM. AF_06/2022</t>
  </si>
  <si>
    <t xml:space="preserve"> 3.2.7.4 </t>
  </si>
  <si>
    <t xml:space="preserve"> 92768 </t>
  </si>
  <si>
    <t>ARMAÇÃO DE LAJE DE ESTRUTURA CONVENCIONAL DE CONCRETO ARMADO UTILIZANDO AÇO CA-60 DE 5,0 MM - MONTAGEM. AF_06/2022</t>
  </si>
  <si>
    <t xml:space="preserve"> 3.2.7.5 </t>
  </si>
  <si>
    <t xml:space="preserve"> 92769 </t>
  </si>
  <si>
    <t>ARMAÇÃO DE LAJE DE ESTRUTURA CONVENCIONAL DE CONCRETO ARMADO UTILIZANDO AÇO CA-50 DE 6,3 MM - MONTAGEM. AF_06/2022</t>
  </si>
  <si>
    <t xml:space="preserve"> 3.3 </t>
  </si>
  <si>
    <t>ELEVAÇÕES</t>
  </si>
  <si>
    <t xml:space="preserve"> 3.3.1 </t>
  </si>
  <si>
    <t xml:space="preserve"> 103357 </t>
  </si>
  <si>
    <t>ALVENARIA DE VEDAÇÃO DE BLOCOS CERÂMICOS FURADOS NA HORIZONTAL DE 9X19X29 CM (ESPESSURA 9 CM) E ARGAMASSA DE ASSENTAMENTO COM PREPARO MANUAL. AF_12/2021</t>
  </si>
  <si>
    <t xml:space="preserve">NÃO CORRIGIR OS FUROS DE ALVENARIA REVESTIMENTOS E PINTURA DEIXAR PARA O ADITIVO </t>
  </si>
  <si>
    <t xml:space="preserve"> 3.3.2 </t>
  </si>
  <si>
    <t xml:space="preserve"> 10410 </t>
  </si>
  <si>
    <t>Parede de gesso acartonado - dry - wall d 95/70/60 1 st/1st 12,5mm sistemas lafarge gypsum ou similar</t>
  </si>
  <si>
    <t xml:space="preserve"> 3.3.3 </t>
  </si>
  <si>
    <t xml:space="preserve"> 191 </t>
  </si>
  <si>
    <t>Divisória em granito cinza andorinha polido, e=2cm, inclusive montagem com ferragens - Rev 02</t>
  </si>
  <si>
    <t xml:space="preserve"> 3.3.4 </t>
  </si>
  <si>
    <t xml:space="preserve"> 167 </t>
  </si>
  <si>
    <t>Cintas e vergas em blocos de concreto tipo "u" (calha) 9x16x30cm, preenchidoscom concreto armado fck=15 mpa</t>
  </si>
  <si>
    <t>m</t>
  </si>
  <si>
    <t xml:space="preserve"> 3.4 </t>
  </si>
  <si>
    <t>REVESTIMENTOS ARGAMASSADOS</t>
  </si>
  <si>
    <t xml:space="preserve"> 3.4.1 </t>
  </si>
  <si>
    <t xml:space="preserve"> 3310 </t>
  </si>
  <si>
    <t>Chapisco em parede com argamassa traço t1 - 1:3 (cimento / areia) - Revisado 08/2015</t>
  </si>
  <si>
    <t xml:space="preserve"> 3.4.2 </t>
  </si>
  <si>
    <t xml:space="preserve"> 7602 </t>
  </si>
  <si>
    <t>Reboco ou emboço interno, de parede, com argamassa traço t6 - 1:2:10 (cimento/ cal / areia), espessura 3,0 cm</t>
  </si>
  <si>
    <t xml:space="preserve"> 3.4.3 </t>
  </si>
  <si>
    <t xml:space="preserve"> 3316 </t>
  </si>
  <si>
    <t>Reboco ou emboço externo, de parede, com argamassa traço t5 - 1:2:8 (cimento / cal / areia), espessura 2,5 cm</t>
  </si>
  <si>
    <t xml:space="preserve"> 3.5 </t>
  </si>
  <si>
    <t>REVESTIMENTOS - PAREDES</t>
  </si>
  <si>
    <t xml:space="preserve"> 3.5.1 </t>
  </si>
  <si>
    <t xml:space="preserve"> 87265 </t>
  </si>
  <si>
    <t>REVESTIMENTO CERÂMICO PARA PAREDES INTERNAS COM PLACAS TIPO ESMALTADA DE DIMENSÕES 20X20 CM APLICADAS NA ALTURA INTEIRA DAS PAREDES. AF_02/2023_PE</t>
  </si>
  <si>
    <t xml:space="preserve"> 3.5.2 </t>
  </si>
  <si>
    <t xml:space="preserve"> 12441 </t>
  </si>
  <si>
    <t>Revestimento cerâmico para piso ou parede, 90 x 90 cm, porcelanato, natural, retificado, linha bianco carrara, Portobello ou similar, aplicado com argamassa industrializada ac-iii, rejuntado, exclusive regularização de base ou emboço</t>
  </si>
  <si>
    <t xml:space="preserve"> 3.6 </t>
  </si>
  <si>
    <t>REVESTIMENTOS - PISOS</t>
  </si>
  <si>
    <t xml:space="preserve"> 3.6.1 </t>
  </si>
  <si>
    <t xml:space="preserve"> 95240 </t>
  </si>
  <si>
    <t>LASTRO DE CONCRETO MAGRO, APLICADO EM PISOS, LAJES SOBRE SOLO OU RADIERS, ESPESSURA DE 3 CM. AF_01/2024</t>
  </si>
  <si>
    <t xml:space="preserve"> 3.6.2 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</si>
  <si>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</si>
  <si>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</si>
  <si>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 xml:space="preserve"> 3.6.3 </t>
  </si>
  <si>
    <t xml:space="preserve"> 3.6.4 </t>
  </si>
  <si>
    <t xml:space="preserve"> 92400 </t>
  </si>
  <si>
    <t>EXECUÇÃO DE PAVIMENTO EM PISO INTERTRAVADO, COM BLOCO RETANGULAR DE 20 X 10 CM, ESPESSURA 10 CM. AF_10/2022</t>
  </si>
  <si>
    <t xml:space="preserve"> 3.6.5 </t>
  </si>
  <si>
    <t xml:space="preserve"> 13170 </t>
  </si>
  <si>
    <t>Meio-fio ou guia de concreto pre-moldado, tipo chapeu para boca de lobo, dimensoes *1,20* x 0,15 x 0,30 m, rejuntado com argamassa de cimento e areia no traço 1:3</t>
  </si>
  <si>
    <t xml:space="preserve"> 3.7 </t>
  </si>
  <si>
    <t>COBERTURA</t>
  </si>
  <si>
    <t xml:space="preserve"> 3.7.1 </t>
  </si>
  <si>
    <t>GERAL</t>
  </si>
  <si>
    <t xml:space="preserve"> 3.7.1.1 </t>
  </si>
  <si>
    <t xml:space="preserve"> 10029 </t>
  </si>
  <si>
    <t>Impermeabilização c/ manta asfáltica aluminizada 3mm, estruturada com não-tecido de poliéster, inclusive aplicação de 1 demão de primer</t>
  </si>
  <si>
    <t xml:space="preserve"> 3.7.1.2 </t>
  </si>
  <si>
    <t xml:space="preserve"> 13929 </t>
  </si>
  <si>
    <t>Fornecimento e instalação de chapas de policarbonato, branca, 3mm, aplicado em toldo/cobertura/fechamento/etc</t>
  </si>
  <si>
    <t xml:space="preserve"> 3.7.2 </t>
  </si>
  <si>
    <t>GARAGEM</t>
  </si>
  <si>
    <t xml:space="preserve"> 3.7.2.1 </t>
  </si>
  <si>
    <t xml:space="preserve"> 94201 </t>
  </si>
  <si>
    <t>TELHAMENTO COM TELHA CERÂMICA CAPA-CANAL, TIPO COLONIAL, COM ATÉ 2 ÁGUAS, INCLUSO TRANSPORTE VERTICAL. AF_07/2019</t>
  </si>
  <si>
    <t xml:space="preserve"> 3.7.2.2 </t>
  </si>
  <si>
    <t xml:space="preserve"> 92550 </t>
  </si>
  <si>
    <t>FABRICAÇÃO E INSTALAÇÃO DE TESOURA INTEIRA EM MADEIRA NÃO APARELHADA, VÃO DE 8 M, PARA TELHA CERÂMICA OU DE CONCRETO, INCLUSO IÇAMENTO. AF_10/2025</t>
  </si>
  <si>
    <t xml:space="preserve"> 3.7.2.3 </t>
  </si>
  <si>
    <t xml:space="preserve"> 92539 </t>
  </si>
  <si>
    <t>TRAMA DE MADEIRA COMPOSTA POR RIPAS, CAIBROS E TERÇAS PARA TELHADOS DE ATÉ 2 ÁGUAS PARA TELHA CERÂMICA OU DE CONCRETO, INCLUSO TRANSPORTE VERTICAL. AF_10/2025</t>
  </si>
  <si>
    <t xml:space="preserve"> 3.7.3 </t>
  </si>
  <si>
    <t>FORRO</t>
  </si>
  <si>
    <t xml:space="preserve"> 3.7.3.1 </t>
  </si>
  <si>
    <t xml:space="preserve"> 96113 </t>
  </si>
  <si>
    <t>FORRO EM PLACAS DE GESSO, PARA AMBIENTES COMERCIAIS. AF_08/2023_PS</t>
  </si>
  <si>
    <t xml:space="preserve"> 3.8 </t>
  </si>
  <si>
    <t>DRENAGEM PLUVIAL</t>
  </si>
  <si>
    <t xml:space="preserve"> 3.8.1 </t>
  </si>
  <si>
    <t xml:space="preserve"> 4283 </t>
  </si>
  <si>
    <t>Ralo hemisférico em fº fº, tipo abacaxi Ø 100mm</t>
  </si>
  <si>
    <t xml:space="preserve"> 3.8.2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</si>
  <si>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</si>
  <si>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</si>
  <si>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3.8.3 </t>
  </si>
  <si>
    <t xml:space="preserve"> 89578 </t>
  </si>
  <si>
    <t>TUBO PVC, SÉRIE R, ÁGUA PLUVIAL, DN 100 MM, FORNECIDO E INSTALADO EM CONDUTORES VERTICAIS DE ÁGUAS PLUVIAIS. AF_06/2022</t>
  </si>
  <si>
    <t xml:space="preserve"> 3.8.4 </t>
  </si>
  <si>
    <t xml:space="preserve"> 9101 </t>
  </si>
  <si>
    <t>Calha em chapa de aluminio, desenvolvimento 85 cm</t>
  </si>
  <si>
    <t xml:space="preserve"> 3.8.5 </t>
  </si>
  <si>
    <t xml:space="preserve"> 3.8.6 </t>
  </si>
  <si>
    <t xml:space="preserve"> 89693 </t>
  </si>
  <si>
    <t>TÊ, PVC, SERIE R, ÁGUA PLUVIAL, DN 100 X 100 MM, JUNTA ELÁSTICA, FORNECIDO E INSTALADO EM CONDUTORES VERTICAIS DE ÁGUAS PLUVIAIS. AF_06/2022</t>
  </si>
  <si>
    <t xml:space="preserve"> 3.8.7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</si>
  <si>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</si>
  <si>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</si>
  <si>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3.9 </t>
  </si>
  <si>
    <t>INSTALAÇÕES ELÉTRICAS</t>
  </si>
  <si>
    <t xml:space="preserve"> 3.9.1 </t>
  </si>
  <si>
    <t>ENTRADA DE ENERGIA</t>
  </si>
  <si>
    <t xml:space="preserve"> 3.9.1.1 </t>
  </si>
  <si>
    <t xml:space="preserve"> 11140 </t>
  </si>
  <si>
    <t>Entrada de energia elétrica trifásica demanda entre 57,1 e 75 kw</t>
  </si>
  <si>
    <t xml:space="preserve"> 3.9.2 </t>
  </si>
  <si>
    <t>CAIXAS E ACESSÓRIOS</t>
  </si>
  <si>
    <t xml:space="preserve"> 3.9.2.1 </t>
  </si>
  <si>
    <t xml:space="preserve"> 91941 </t>
  </si>
  <si>
    <t>CAIXA RETANGULAR 4" X 2" BAIXA (0,30 M DO PISO), PVC, INSTALADA EM PAREDE - FORNECIMENTO E INSTALAÇÃO. AF_03/2023</t>
  </si>
  <si>
    <t xml:space="preserve"> 3.9.2.2 </t>
  </si>
  <si>
    <t xml:space="preserve"> 743 </t>
  </si>
  <si>
    <t>Caixa de passagem pvc, 4" x 4" cm, embutir, p/eletroduto</t>
  </si>
  <si>
    <t xml:space="preserve"> 3.9.2.3 </t>
  </si>
  <si>
    <t xml:space="preserve"> 91940 </t>
  </si>
  <si>
    <t>CAIXA RETANGULAR 4" X 2" MÉDIA (1,30 M DO PISO), PVC, INSTALADA EM PAREDE - FORNECIMENTO E INSTALAÇÃO. AF_03/2023</t>
  </si>
  <si>
    <t xml:space="preserve"> 3.9.2.4 </t>
  </si>
  <si>
    <t xml:space="preserve"> 3.9.2.5 </t>
  </si>
  <si>
    <t xml:space="preserve"> 12890 </t>
  </si>
  <si>
    <t>Caixa de Passagem de Alumínio para piso 30x30x12cm, da marca Wetzel Mod: Cp-3030-12 ou similar.</t>
  </si>
  <si>
    <t xml:space="preserve"> 3.9.2.6 </t>
  </si>
  <si>
    <t xml:space="preserve"> 8998 </t>
  </si>
  <si>
    <t>Placa cega para caixa de pvc 4"x 4", p/eletroduto</t>
  </si>
  <si>
    <t xml:space="preserve"> 3.9.3 </t>
  </si>
  <si>
    <t>ELETRODUTOS</t>
  </si>
  <si>
    <t xml:space="preserve"> 3.9.3.1 </t>
  </si>
  <si>
    <t xml:space="preserve"> 91854 </t>
  </si>
  <si>
    <t>ELETRODUTO FLEXÍVEL CORRUGADO, PVC, DN 25 MM (3/4"), PARA CIRCUITOS TERMINAIS, INSTALADO EM PAREDE - FORNECIMENTO E INSTALAÇÃO. AF_03/2023</t>
  </si>
  <si>
    <t xml:space="preserve"> 3.9.3.2 </t>
  </si>
  <si>
    <t xml:space="preserve"> 91834 </t>
  </si>
  <si>
    <t>ELETRODUTO FLEXÍVEL CORRUGADO, PVC, DN 25 MM (3/4"), PARA CIRCUITOS TERMINAIS, INSTALADO EM FORRO - FORNECIMENTO E INSTALAÇÃO. AF_03/2023</t>
  </si>
  <si>
    <t xml:space="preserve"> 3.9.3.3 </t>
  </si>
  <si>
    <t xml:space="preserve"> 91865 </t>
  </si>
  <si>
    <t>ELETRODUTO RÍGIDO ROSCÁVEL, PVC, DN 40 MM (1 1/4"), PARA CIRCUITOS TERMINAIS, INSTALADO EM FORRO - FORNECIMENTO E INSTALAÇÃO. AF_03/2023</t>
  </si>
  <si>
    <t xml:space="preserve"> 3.9.3.4 </t>
  </si>
  <si>
    <t xml:space="preserve"> 91863 </t>
  </si>
  <si>
    <t>ELETRODUTO RÍGIDO ROSCÁVEL, PVC, DN 25 MM (3/4"), PARA CIRCUITOS TERMINAIS, INSTALADO EM FORRO - FORNECIMENTO E INSTALAÇÃO. AF_03/2023</t>
  </si>
  <si>
    <t xml:space="preserve"> 3.9.3.5 </t>
  </si>
  <si>
    <t xml:space="preserve"> 91836 </t>
  </si>
  <si>
    <t>ELETRODUTO FLEXÍVEL CORRUGADO, PVC, DN 32 MM (1"), PARA CIRCUITOS TERMINAIS, INSTALADO EM FORRO - FORNECIMENTO E INSTALAÇÃO. AF_03/2023</t>
  </si>
  <si>
    <t xml:space="preserve"> 3.9.3.6 </t>
  </si>
  <si>
    <t>PMR 0004</t>
  </si>
  <si>
    <t>ELETRODUTO RÍGIDO ROSCÁVEL, PVC, DN 25 MM (3/4"), PARA REDE ENTERRADA DE DISTRIBUIÇÃO DE ENERGIA ELÉTRICA - FORNECIMENTO E INSTALAÇÃO. AF_12/2021</t>
  </si>
  <si>
    <t xml:space="preserve"> 3.9.3.7 </t>
  </si>
  <si>
    <t xml:space="preserve"> 358 </t>
  </si>
  <si>
    <t>Eletroduto de pvc rígido roscável, diâm = 75mm (2 1/2")</t>
  </si>
  <si>
    <t xml:space="preserve"> 3.9.3.8 </t>
  </si>
  <si>
    <t xml:space="preserve"> 373 </t>
  </si>
  <si>
    <t>Luva para eletroduto de pvc rígido roscável, diâm = 40mm (1 1/4")</t>
  </si>
  <si>
    <t xml:space="preserve"> 3.9.3.9 </t>
  </si>
  <si>
    <t xml:space="preserve"> 371 </t>
  </si>
  <si>
    <t>Luva para eletroduto de pvc rígido roscável, diâm = 25mm (3/4")</t>
  </si>
  <si>
    <t xml:space="preserve"> 3.9.4 </t>
  </si>
  <si>
    <t>CABOS</t>
  </si>
  <si>
    <t xml:space="preserve"> 3.9.4.1 </t>
  </si>
  <si>
    <t xml:space="preserve"> 91928 </t>
  </si>
  <si>
    <t>CABO DE COBRE FLEXÍVEL ISOLADO, 4 MM², ANTI-CHAMA 450/750 V, PARA CIRCUITOS TERMINAIS - FORNECIMENTO E INSTALAÇÃO. AF_03/2023</t>
  </si>
  <si>
    <t xml:space="preserve"> 3.9.4.2 </t>
  </si>
  <si>
    <t xml:space="preserve"> 91933 </t>
  </si>
  <si>
    <t>CABO DE COBRE FLEXÍVEL ISOLADO, 10 MM², ANTI-CHAMA 0,6/1,0 KV, PARA CIRCUITOS TERMINAIS - FORNECIMENTO E INSTALAÇÃO. AF_03/2023</t>
  </si>
  <si>
    <t xml:space="preserve"> 3.9.4.3 </t>
  </si>
  <si>
    <t xml:space="preserve"> 91935 </t>
  </si>
  <si>
    <t>CABO DE COBRE FLEXÍVEL ISOLADO, 16 MM², ANTI-CHAMA 0,6/1,0 KV, PARA CIRCUITOS TERMINAIS - FORNECIMENTO E INSTALAÇÃO. AF_03/2023</t>
  </si>
  <si>
    <t xml:space="preserve"> 3.9.4.4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</si>
  <si>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</si>
  <si>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</si>
  <si>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3.9.4.5 </t>
  </si>
  <si>
    <t xml:space="preserve"> 91924 </t>
  </si>
  <si>
    <t>CABO DE COBRE FLEXÍVEL ISOLADO, 1,5 MM², ANTI-CHAMA 450/750 V, PARA CIRCUITOS TERMINAIS - FORNECIMENTO E INSTALAÇÃO. AF_03/2023</t>
  </si>
  <si>
    <t xml:space="preserve"> 3.9.4.6 </t>
  </si>
  <si>
    <t xml:space="preserve"> 91926 </t>
  </si>
  <si>
    <t>CABO DE COBRE FLEXÍVEL ISOLADO, 2,5 MM², ANTI-CHAMA 450/750 V, PARA CIRCUITOS TERMINAIS - FORNECIMENTO E INSTALAÇÃO. AF_03/2023</t>
  </si>
  <si>
    <t xml:space="preserve"> 3.9.4.7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</si>
  <si>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</si>
  <si>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</si>
  <si>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3.9.4.8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</si>
  <si>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</si>
  <si>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</si>
  <si>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3.9.4.9 </t>
  </si>
  <si>
    <t xml:space="preserve"> 91930 </t>
  </si>
  <si>
    <t>CABO DE COBRE FLEXÍVEL ISOLADO, 6 MM², ANTI-CHAMA 450/750 V, PARA CIRCUITOS TERMINAIS - FORNECIMENTO E INSTALAÇÃO. AF_03/2023</t>
  </si>
  <si>
    <t xml:space="preserve"> 3.9.5 </t>
  </si>
  <si>
    <t>LUMINÁRIAS</t>
  </si>
  <si>
    <t xml:space="preserve"> 3.9.5.1 </t>
  </si>
  <si>
    <t xml:space="preserve"> 13598 </t>
  </si>
  <si>
    <t>Painel slim Led quadrado de sobrepor autovolt, potência 24W, 4000K, ângulo de120°</t>
  </si>
  <si>
    <t xml:space="preserve"> 3.9.6 </t>
  </si>
  <si>
    <t>QUADROS E DISJUNTORES</t>
  </si>
  <si>
    <t xml:space="preserve"> 3.9.6.1 </t>
  </si>
  <si>
    <t xml:space="preserve"> 93662 </t>
  </si>
  <si>
    <t>DISJUNTOR BIPOLAR TIPO DIN, CORRENTE NOMINAL DE 20A - FORNECIMENTO E INSTALAÇÃO. AF_07/2025</t>
  </si>
  <si>
    <t xml:space="preserve"> 3.9.6.2 </t>
  </si>
  <si>
    <t xml:space="preserve"> 93654 </t>
  </si>
  <si>
    <t>DISJUNTOR MONOPOLAR TIPO DIN, CORRENTE NOMINAL DE 16A - FORNECIMENTO E INSTALAÇÃO. AF_07/2025</t>
  </si>
  <si>
    <t xml:space="preserve"> 3.9.6.3 </t>
  </si>
  <si>
    <t xml:space="preserve"> 93655 </t>
  </si>
  <si>
    <t>DISJUNTOR MONOPOLAR TIPO DIN, CORRENTE NOMINAL DE 20A - FORNECIMENTO E INSTALAÇÃO. AF_07/2025</t>
  </si>
  <si>
    <t xml:space="preserve"> 3.9.6.4 </t>
  </si>
  <si>
    <t xml:space="preserve"> 106020 </t>
  </si>
  <si>
    <t>DISJUNTOR TRIPOLAR DIN 63A - FORNECIMENTO E INSTALAÇÃO. AF_07/2025</t>
  </si>
  <si>
    <t xml:space="preserve"> 3.9.6.5 </t>
  </si>
  <si>
    <t xml:space="preserve"> 11572 </t>
  </si>
  <si>
    <t>Disjuntor termomagnetico tripolar  70 A, padrão DIN (Europeu - linha branca),curva C, 10KA</t>
  </si>
  <si>
    <t xml:space="preserve"> 3.9.6.6 </t>
  </si>
  <si>
    <t xml:space="preserve"> 13815 </t>
  </si>
  <si>
    <t>Disjuntor termomagnético tripolar 90 A, padrão DIN (linha branca), curva de disparo C, corrente de interrupção 10KA</t>
  </si>
  <si>
    <t xml:space="preserve"> 3.9.6.7 </t>
  </si>
  <si>
    <t xml:space="preserve"> 101896 </t>
  </si>
  <si>
    <t>DISJUNTOR TERMOMAGNÉTICO TRIPOLAR, CORRENTE NOMINAL DE 200A - FORNECIMENTO E INSTALAÇÃO. AF_07/2025</t>
  </si>
  <si>
    <t xml:space="preserve"> 3.9.6.8 </t>
  </si>
  <si>
    <t xml:space="preserve"> 93676 </t>
  </si>
  <si>
    <t>DISJUNTOR TETRAPOLAR TIPO DR, CORRENTE NOMINAL DE 25A - FORNECIMENTO E INSTALAÇÃO. AF_07/2025</t>
  </si>
  <si>
    <t xml:space="preserve"> 3.9.6.9 </t>
  </si>
  <si>
    <t xml:space="preserve"> 106027 </t>
  </si>
  <si>
    <t>DISPOSITIVO DPS 20KA-175V OU 275V - FORNECIMENTO E INSTALAÇÃO. AF_07/2025</t>
  </si>
  <si>
    <t xml:space="preserve"> 3.9.6.10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</si>
  <si>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</si>
  <si>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</si>
  <si>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3.9.6.11 </t>
  </si>
  <si>
    <t xml:space="preserve"> 101881 </t>
  </si>
  <si>
    <t>QUADRO DE DISTRIBUIÇÃO DE ENERGIA EM CHAPA DE AÇO GALVANIZADO, DE EMBUTIR, COM BARRAMENTO TRIFÁSICO, PARA 40 DISJUNTORES DIN 100A - FORNECIMENTO E INSTALAÇÃO. AF_07/2025</t>
  </si>
  <si>
    <t xml:space="preserve"> 3.9.7 </t>
  </si>
  <si>
    <t>INTERRUPTORES E TOMADAS</t>
  </si>
  <si>
    <t xml:space="preserve"> 3.9.7.1 </t>
  </si>
  <si>
    <t xml:space="preserve"> 91953 </t>
  </si>
  <si>
    <t>INTERRUPTOR SIMPLES (1 MÓDULO), 10A/250V, INCLUINDO SUPORTE E PLACA - FORNECIMENTO E INSTALAÇÃO. AF_03/2023</t>
  </si>
  <si>
    <t xml:space="preserve"> 3.9.7.2 </t>
  </si>
  <si>
    <t xml:space="preserve"> 92027 </t>
  </si>
  <si>
    <t>INTERRUPTOR SIMPLES (2 MÓDULOS) COM 1 TOMADA DE EMBUTIR 2P+T 10 A, INCLUINDO SUPORTE E PLACA - FORNECIMENTO E INSTALAÇÃO. AF_03/2023</t>
  </si>
  <si>
    <t xml:space="preserve"> 3.9.7.3 </t>
  </si>
  <si>
    <t xml:space="preserve"> 92008 </t>
  </si>
  <si>
    <t>TOMADA BAIXA DE EMBUTIR (2 MÓDULOS), 2P+T 10 A, INCLUINDO SUPORTE E PLACA - FORNECIMENTO E INSTALAÇÃO. AF_03/2023</t>
  </si>
  <si>
    <t xml:space="preserve"> 3.9.7.4 </t>
  </si>
  <si>
    <t xml:space="preserve"> 91996 </t>
  </si>
  <si>
    <t>TOMADA MÉDIA DE EMBUTIR (1 MÓDULO), 2P+T 10 A, INCLUINDO SUPORTE E PLACA - FORNECIMENTO E INSTALAÇÃO. AF_03/2023</t>
  </si>
  <si>
    <t xml:space="preserve"> 3.9.7.5 </t>
  </si>
  <si>
    <t xml:space="preserve"> 11327 </t>
  </si>
  <si>
    <t>Tomada dupla, 2p + t, ABNT, de embutir, 20 A, com placa em pvc</t>
  </si>
  <si>
    <t xml:space="preserve"> 3.9.7.6 </t>
  </si>
  <si>
    <t xml:space="preserve"> 8818 </t>
  </si>
  <si>
    <t>Tomada 2p + t, ABNT, de embutir, 20 A, com placa em pvc</t>
  </si>
  <si>
    <t xml:space="preserve"> 3.9.8 </t>
  </si>
  <si>
    <t>ELETROCALHA</t>
  </si>
  <si>
    <t xml:space="preserve"> 3.9.8.1 </t>
  </si>
  <si>
    <t xml:space="preserve"> 97238 </t>
  </si>
  <si>
    <t>ELETROCALHA LISA OU PERFURADA EM AÇO GALVANIZADO, LARGURA 100MM E ALTURA 50MM, INCLUSIVE EMENDA E FIXAÇÃO - FORNECIMENTO E INSTALAÇÃO. AF_04/2023</t>
  </si>
  <si>
    <t xml:space="preserve"> 3.9.8.2 </t>
  </si>
  <si>
    <t xml:space="preserve"> 97315 </t>
  </si>
  <si>
    <t>TÊ HORIZONTAL 90º, PARA ELETROCALHA, LISA OU PERFURADA EM AÇO GALVANIZADO, LARGURA DE 100MM E ALTURA DE 50MM - FORNECIMENTO E INSTALAÇÃO. AF_04/2023</t>
  </si>
  <si>
    <t xml:space="preserve"> 3.9.8.3 </t>
  </si>
  <si>
    <t xml:space="preserve"> 7877 </t>
  </si>
  <si>
    <t>Curva horizontal 100 x 50 mm para eletrocalha metálica, com ângulo 90° (ref.:mopa ou similar)</t>
  </si>
  <si>
    <t xml:space="preserve"> 3.9.8.4 </t>
  </si>
  <si>
    <t xml:space="preserve"> 8318 </t>
  </si>
  <si>
    <t>Terminal 100 x 50 mm para eletrocalha metalica (ref. Mopa ou similar)</t>
  </si>
  <si>
    <t xml:space="preserve"> 3.10 </t>
  </si>
  <si>
    <t>INSTALAÇÕES HIDRÁULICAS</t>
  </si>
  <si>
    <t xml:space="preserve"> 3.10.1 </t>
  </si>
  <si>
    <t>HIDRÔMETRO</t>
  </si>
  <si>
    <t xml:space="preserve"> 3.10.1.1 </t>
  </si>
  <si>
    <t xml:space="preserve"> 104994 </t>
  </si>
  <si>
    <t>CAIXA DE EMBUTIR EM POLICARBONATO PARA ABRIGO DE HIDRÔMETRO - FORNECIMENTO E INSTALAÇÃO (EXCLUSIVE HIDRÔMETRO). AF_03/2024</t>
  </si>
  <si>
    <t xml:space="preserve"> 3.10.1.2 </t>
  </si>
  <si>
    <t xml:space="preserve"> 95674 </t>
  </si>
  <si>
    <t>HIDRÔMETRO DN 1/2", 3,0 M3/H - FORNECIMENTO E INSTALAÇÃO. AF_03/2024</t>
  </si>
  <si>
    <t xml:space="preserve"> 3.10.2 </t>
  </si>
  <si>
    <t>ACESSÓRIOS E CONEXÕES</t>
  </si>
  <si>
    <t xml:space="preserve"> 3.10.2.1 </t>
  </si>
  <si>
    <t xml:space="preserve"> 89987 </t>
  </si>
  <si>
    <t>REGISTRO DE GAVETA BRUTO, LATÃO, ROSCÁVEL, 3/4", COM ACABAMENTO E CANOPLA CROMADOS - FORNECIMENTO E INSTALAÇÃO. AF_08/2021</t>
  </si>
  <si>
    <t xml:space="preserve"> 3.10.2.2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</si>
  <si>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</si>
  <si>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</si>
  <si>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3.10.2.3 </t>
  </si>
  <si>
    <t xml:space="preserve"> 94490 </t>
  </si>
  <si>
    <t>REGISTRO DE ESFERA, PVC, SOLDÁVEL, COM VOLANTE, DN 32 MM - FORNECIMENTO E INSTALAÇÃO. AF_08/2021</t>
  </si>
  <si>
    <t xml:space="preserve"> 3.10.2.4 </t>
  </si>
  <si>
    <t xml:space="preserve"> 94492 </t>
  </si>
  <si>
    <t>REGISTRO DE ESFERA, PVC, SOLDÁVEL, COM VOLANTE, DN 50 MM - FORNECIMENTO E INSTALAÇÃO. AF_08/2021</t>
  </si>
  <si>
    <t xml:space="preserve"> 3.10.2.5 </t>
  </si>
  <si>
    <t xml:space="preserve"> 1058 </t>
  </si>
  <si>
    <t>Adaptador pvc rígido soldável c/ flange e anel, p/ caixa d'água diâm = 32mm x1"</t>
  </si>
  <si>
    <t xml:space="preserve"> 3.10.2.6 </t>
  </si>
  <si>
    <t xml:space="preserve"> 1060 </t>
  </si>
  <si>
    <t>Adaptador pvc rígido soldável c/ flange e anel, p/ caixa d'água diâm = 50mm x11/2"</t>
  </si>
  <si>
    <t xml:space="preserve"> 3.10.2.7 </t>
  </si>
  <si>
    <t xml:space="preserve"> 1056 </t>
  </si>
  <si>
    <t>Adaptador pvc rígido soldável c/ flange e anel, p/ caixa d'água diâm = 20mm x1/2"</t>
  </si>
  <si>
    <t xml:space="preserve"> 3.10.2.8 </t>
  </si>
  <si>
    <t xml:space="preserve"> 13550 </t>
  </si>
  <si>
    <t>Adaptador soldável com anel para caixa d'água com registro, de 25mm, PVC branco</t>
  </si>
  <si>
    <t xml:space="preserve"> 3.10.2.9 </t>
  </si>
  <si>
    <t xml:space="preserve"> 89425 </t>
  </si>
  <si>
    <t>LUVA DE CORRER, PVC, SOLDÁVEL, DN 25MM, INSTALADO EM RAMAL DE DISTRIBUIÇÃO DE ÁGUA - FORNECIMENTO E INSTALAÇÃO. AF_06/2022</t>
  </si>
  <si>
    <t xml:space="preserve"> 3.10.2.10 </t>
  </si>
  <si>
    <t xml:space="preserve"> 89418 </t>
  </si>
  <si>
    <t>LUVA DE CORRER, PVC, SOLDÁVEL, DN 20MM, INSTALADO EM RAMAL DE DISTRIBUIÇÃO DE ÁGUA - FORNECIMENTO E INSTALAÇÃO. AF_06/2022</t>
  </si>
  <si>
    <t xml:space="preserve"> 3.10.2.11 </t>
  </si>
  <si>
    <t xml:space="preserve"> 89404 </t>
  </si>
  <si>
    <t>JOELHO 90 GRAUS, PVC, SOLDÁVEL, DN 20MM, INSTALADO EM RAMAL DE DISTRIBUIÇÃO DE ÁGUA - FORNECIMENTO E INSTALAÇÃO. AF_06/2022</t>
  </si>
  <si>
    <t xml:space="preserve"> 3.10.2.12 </t>
  </si>
  <si>
    <t xml:space="preserve"> 89408 </t>
  </si>
  <si>
    <t>JOELHO 90 GRAUS, PVC, SOLDÁVEL, DN 25MM, INSTALADO EM RAMAL DE DISTRIBUIÇÃO DE ÁGUA - FORNECIMENTO E INSTALAÇÃO. AF_06/2022</t>
  </si>
  <si>
    <t xml:space="preserve"> 3.10.2.13 </t>
  </si>
  <si>
    <t xml:space="preserve"> 89413 </t>
  </si>
  <si>
    <t>JOELHO 90 GRAUS, PVC, SOLDÁVEL, DN 32MM, INSTALADO EM RAMAL DE DISTRIBUIÇÃO DE ÁGUA - FORNECIMENTO E INSTALAÇÃO. AF_06/2022</t>
  </si>
  <si>
    <t xml:space="preserve"> 3.10.2.14 </t>
  </si>
  <si>
    <t xml:space="preserve"> 103984 </t>
  </si>
  <si>
    <t>JOELHO 90 GRAUS, PVC, SOLDÁVEL, DN 50MM, INSTALADO EM RAMAL DE DISTRIBUIÇÃO DE ÁGUA - FORNECIMENTO E INSTALAÇÃO. AF_06/2022</t>
  </si>
  <si>
    <t xml:space="preserve"> 3.10.2.15 </t>
  </si>
  <si>
    <t xml:space="preserve"> 103956 </t>
  </si>
  <si>
    <t>JOELHO DE REDUÇÃO, 90 GRAUS, PVC, SOLDÁVEL, DN 32 MM X 25 MM, INSTALADO EM RAMAL DE DISTRIBUIÇÃO DE ÁGUA - FORNECIMENTO E INSTALAÇÃO. AF_06/2022</t>
  </si>
  <si>
    <t xml:space="preserve"> 3.10.2.16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</si>
  <si>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</si>
  <si>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</si>
  <si>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3.10.2.17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</si>
  <si>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</si>
  <si>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</si>
  <si>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3.10.2.18 </t>
  </si>
  <si>
    <t xml:space="preserve"> 89438 </t>
  </si>
  <si>
    <t>TE, PVC, SOLDÁVEL, DN 20MM, INSTALADO EM RAMAL DE DISTRIBUIÇÃO DE ÁGUA - FORNECIMENTO E INSTALAÇÃO. AF_06/2022</t>
  </si>
  <si>
    <t xml:space="preserve"> 3.10.2.19 </t>
  </si>
  <si>
    <t xml:space="preserve"> 89440 </t>
  </si>
  <si>
    <t>TE, PVC, SOLDÁVEL, DN 25MM, INSTALADO EM RAMAL DE DISTRIBUIÇÃO DE ÁGUA - FORNECIMENTO E INSTALAÇÃO. AF_06/2022</t>
  </si>
  <si>
    <t xml:space="preserve"> 3.10.2.20 </t>
  </si>
  <si>
    <t xml:space="preserve"> 89443 </t>
  </si>
  <si>
    <t>TE, PVC, SOLDÁVEL, DN 32MM, INSTALADO EM RAMAL DE DISTRIBUIÇÃO DE ÁGUA - FORNECIMENTO E INSTALAÇÃO. AF_06/2022</t>
  </si>
  <si>
    <t xml:space="preserve"> 3.10.2.21 </t>
  </si>
  <si>
    <t xml:space="preserve"> 104004 </t>
  </si>
  <si>
    <t>TE, PVC, SOLDÁVEL, DN 50MM, INSTALADO EM RAMAL DE DISTRIBUIÇÃO DE ÁGUA - FORNECIMENTO E INSTALAÇÃO. AF_06/2022</t>
  </si>
  <si>
    <t xml:space="preserve"> 3.10.2.22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</si>
  <si>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</si>
  <si>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</si>
  <si>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3.10.2.23 </t>
  </si>
  <si>
    <t xml:space="preserve"> 104003 </t>
  </si>
  <si>
    <t>BUCHA DE REDUÇÃO, LONGA, PVC, SOLDÁVEL, DN 50 X 32 MM, INSTALADO EM RAMAL DE DISTRIBUIÇÃO DE ÁGUA - FORNECIMENTO E INSTALAÇÃO. AF_06/2022</t>
  </si>
  <si>
    <t xml:space="preserve"> 3.10.2.24 </t>
  </si>
  <si>
    <t xml:space="preserve"> 94673 </t>
  </si>
  <si>
    <t>CURVA 90 GRAUS, PVC, SOLDÁVEL, DN 25 MM, INSTALADO EM RESERVAÇÃO PREDIAL DE ÁGUA - FORNECIMENTO E INSTALAÇÃO. AF_04/2024</t>
  </si>
  <si>
    <t xml:space="preserve"> 3.10.2.25 </t>
  </si>
  <si>
    <t xml:space="preserve"> 1356 </t>
  </si>
  <si>
    <t>Fornecimento e instalação de plug de pvc roscável d = 1/2" - Rev 01_10/2022</t>
  </si>
  <si>
    <t xml:space="preserve"> 3.10.2.26 </t>
  </si>
  <si>
    <t xml:space="preserve"> 1095 </t>
  </si>
  <si>
    <t>Cap de pvc rígido soldável, marrom, diâm = 32mm</t>
  </si>
  <si>
    <t xml:space="preserve"> 3.10.2.27 </t>
  </si>
  <si>
    <t xml:space="preserve"> 94795 </t>
  </si>
  <si>
    <t>TORNEIRA DE BOIA PARA CAIXA D'ÁGUA, ROSCÁVEL, 1/2" - FORNECIMENTO E INSTALAÇÃO. AF_08/2021</t>
  </si>
  <si>
    <t xml:space="preserve"> 3.10.3 </t>
  </si>
  <si>
    <t>TUBOS</t>
  </si>
  <si>
    <t xml:space="preserve"> 3.10.3.1 </t>
  </si>
  <si>
    <t xml:space="preserve"> 89355 </t>
  </si>
  <si>
    <t>TUBO, PVC, SOLDÁVEL, DE 20MM, INSTALADO EM RAMAL OU SUB-RAMAL DE ÁGUA - FORNECIMENTO E INSTALAÇÃO. AF_06/2022</t>
  </si>
  <si>
    <t xml:space="preserve"> 3.10.3.2 </t>
  </si>
  <si>
    <t xml:space="preserve"> 89402 </t>
  </si>
  <si>
    <t>TUBO, PVC, SOLDÁVEL, DE 25MM, INSTALADO EM RAMAL DE DISTRIBUIÇÃO DE ÁGUA - FORNECIMENTO E INSTALAÇÃO. AF_06/2022</t>
  </si>
  <si>
    <t xml:space="preserve"> 3.10.3.3 </t>
  </si>
  <si>
    <t xml:space="preserve"> 89403 </t>
  </si>
  <si>
    <t>TUBO, PVC, SOLDÁVEL, DE 32MM, INSTALADO EM RAMAL DE DISTRIBUIÇÃO DE ÁGUA - FORNECIMENTO E INSTALAÇÃO. AF_06/2022</t>
  </si>
  <si>
    <t xml:space="preserve"> 3.10.3.4 </t>
  </si>
  <si>
    <t xml:space="preserve"> 103979 </t>
  </si>
  <si>
    <t>TUBO, PVC, SOLDÁVEL, DE 50MM, INSTALADO EM RAMAL DE DISTRIBUIÇÃO DE ÁGUA - FORNECIMENTO E INSTALAÇÃO. AF_06/2022</t>
  </si>
  <si>
    <t xml:space="preserve"> 3.10.4 </t>
  </si>
  <si>
    <t>RESERVATÓRIO</t>
  </si>
  <si>
    <t xml:space="preserve"> 3.10.4.1 </t>
  </si>
  <si>
    <t xml:space="preserve"> 102605 </t>
  </si>
  <si>
    <t>CAIXA D´ÁGUA EM POLIETILENO, 500 LITROS - FORNECIMENTO E INSTALAÇÃO. AF_06/2021</t>
  </si>
  <si>
    <t xml:space="preserve"> 3.10.4.2 </t>
  </si>
  <si>
    <t xml:space="preserve"> 102608 </t>
  </si>
  <si>
    <t>CAIXA D´ÁGUA EM POLIETILENO, 1500 LITROS - FORNECIMENTO E INSTALAÇÃO. AF_06/2021</t>
  </si>
  <si>
    <t xml:space="preserve"> 3.11 </t>
  </si>
  <si>
    <t>INSTALAÇÕES SANITÁRIAS</t>
  </si>
  <si>
    <t xml:space="preserve"> 3.11.1 </t>
  </si>
  <si>
    <t>CAIXAS</t>
  </si>
  <si>
    <t xml:space="preserve"> 3.11.1.1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</si>
  <si>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</si>
  <si>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</si>
  <si>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3.11.2 </t>
  </si>
  <si>
    <t xml:space="preserve"> 3.11.2.1 </t>
  </si>
  <si>
    <t xml:space="preserve"> 89711 </t>
  </si>
  <si>
    <t>TUBO PVC, SERIE NORMAL, ESGOTO PREDIAL, DN 40 MM, FORNECIDO E INSTALADO EM RAMAL DE DESCARGA OU RAMAL DE ESGOTO SANITÁRIO. AF_08/2022</t>
  </si>
  <si>
    <t xml:space="preserve"> 3.11.2.2 </t>
  </si>
  <si>
    <t xml:space="preserve"> 89712 </t>
  </si>
  <si>
    <t>TUBO PVC, SERIE NORMAL, ESGOTO PREDIAL, DN 50 MM, FORNECIDO E INSTALADO EM RAMAL DE DESCARGA OU RAMAL DE ESGOTO SANITÁRIO. AF_08/2022</t>
  </si>
  <si>
    <t xml:space="preserve"> 3.11.2.3 </t>
  </si>
  <si>
    <t xml:space="preserve"> 89713 </t>
  </si>
  <si>
    <t>TUBO PVC, SERIE NORMAL, ESGOTO PREDIAL, DN 75 MM, FORNECIDO E INSTALADO EM RAMAL DE DESCARGA OU RAMAL DE ESGOTO SANITÁRIO. AF_08/2022</t>
  </si>
  <si>
    <t xml:space="preserve"> 3.11.2.4 </t>
  </si>
  <si>
    <t xml:space="preserve"> 89714 </t>
  </si>
  <si>
    <t>TUBO PVC, SERIE NORMAL, ESGOTO PREDIAL, DN 100 MM, FORNECIDO E INSTALADO EM RAMAL DE DESCARGA OU RAMAL DE ESGOTO SANITÁRIO. AF_08/2022</t>
  </si>
  <si>
    <t xml:space="preserve"> 3.11.3 </t>
  </si>
  <si>
    <t>CONEXÕES E ACESSÓRIOS</t>
  </si>
  <si>
    <t xml:space="preserve"> 3.11.3.1 </t>
  </si>
  <si>
    <t xml:space="preserve"> 89707 </t>
  </si>
  <si>
    <t>CAIXA SIFONADA, PVC, DN 100 X 100 X 50 MM, JUNTA ELÁSTICA, FORNECIDA E INSTALADA EM RAMAL DE DESCARGA OU EM RAMAL DE ESGOTO SANITÁRIO. AF_08/2022</t>
  </si>
  <si>
    <t xml:space="preserve"> 3.11.3.2 </t>
  </si>
  <si>
    <t xml:space="preserve"> 4280 </t>
  </si>
  <si>
    <t>Caixa sifonada em pvc,100x150x50mm, acabamento branco, c/grelha e porta grelha</t>
  </si>
  <si>
    <t xml:space="preserve"> 3.11.3.3 </t>
  </si>
  <si>
    <t xml:space="preserve"> 104329 </t>
  </si>
  <si>
    <t>CAIXA SIFONADA, COM GRELHA REDONDA, PVC, DN 150 X 150 X 50 MM, JUNTA SOLDÁVEL, FORNECIDA E INSTALADA EM RAMAL DE DESCARGA OU EM RAMAL DE ESGOTO SANITÁRIO. AF_08/2022</t>
  </si>
  <si>
    <t xml:space="preserve"> 3.11.3.4 </t>
  </si>
  <si>
    <t xml:space="preserve"> 89852 </t>
  </si>
  <si>
    <t>CURVA CURTA 90 GRAUS, PVC, SERIE NORMAL, ESGOTO PREDIAL, DN 100 MM, JUNTA ELÁSTICA, FORNECIDO E INSTALADO EM SUBCOLETOR AÉREO DE ESGOTO SANITÁRIO. AF_08/2022</t>
  </si>
  <si>
    <t xml:space="preserve"> 3.11.3.5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</si>
  <si>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</si>
  <si>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</si>
  <si>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3.11.3.6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</si>
  <si>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</si>
  <si>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</si>
  <si>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3.11.3.7 </t>
  </si>
  <si>
    <t xml:space="preserve"> 89806 </t>
  </si>
  <si>
    <t>JOELHO 45 GRAUS, PVC, SERIE NORMAL, ESGOTO PREDIAL, DN 75 MM, JUNTA ELÁSTICA, FORNECIDO E INSTALADO EM PRUMADA DE ESGOTO SANITÁRIO OU VENTILAÇÃO. AF_08/2022</t>
  </si>
  <si>
    <t xml:space="preserve"> 3.11.3.8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</si>
  <si>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</si>
  <si>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</si>
  <si>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3.11.3.9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</si>
  <si>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</si>
  <si>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</si>
  <si>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3.11.3.10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</si>
  <si>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</si>
  <si>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</si>
  <si>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3.11.3.11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</si>
  <si>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</si>
  <si>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</si>
  <si>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3.11.3.12 </t>
  </si>
  <si>
    <t xml:space="preserve"> 89809 </t>
  </si>
  <si>
    <t>JOELHO 90 GRAUS, PVC, SERIE NORMAL, ESGOTO PREDIAL, DN 100 MM, JUNTA ELÁSTICA, FORNECIDO E INSTALADO EM PRUMADA DE ESGOTO SANITÁRIO OU VENTILAÇÃO. AF_08/2022</t>
  </si>
  <si>
    <t xml:space="preserve"> 3.11.3.13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</si>
  <si>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</si>
  <si>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</si>
  <si>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3.11.3.14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</si>
  <si>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</si>
  <si>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</si>
  <si>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3.11.3.15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</si>
  <si>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</si>
  <si>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</si>
  <si>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3.11.3.16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</si>
  <si>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</si>
  <si>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</si>
  <si>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3.11.3.17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</si>
  <si>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</si>
  <si>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</si>
  <si>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3.11.3.18 </t>
  </si>
  <si>
    <t xml:space="preserve"> 104355 </t>
  </si>
  <si>
    <t>JUNÇÃO DE REDUCAO INVERTIDA, PVC, SÉRIE NORMAL, ESGOTO PREDIAL, DN 100 X 75 MM, JUNTA ELÁSTICA, FORNECIDO E INSTALADO EM PRUMADA DE ESGOTO SANITÁRIO OU VENTILAÇÃO. AF_08/2022</t>
  </si>
  <si>
    <t xml:space="preserve"> 3.11.3.19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</si>
  <si>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</si>
  <si>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</si>
  <si>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3.11.3.20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</si>
  <si>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</si>
  <si>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</si>
  <si>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3.11.3.21 </t>
  </si>
  <si>
    <t xml:space="preserve"> 104346 </t>
  </si>
  <si>
    <t>TE, PVC, SÉRIE NORMAL, ESGOTO PREDIAL, DN 100 X 75 MM, JUNTA ELÁSTICA, FORNECIDO E INSTALADO EM RAMAL DE DESCARGA OU RAMAL DE ESGOTO SANITÁRIO. AF_08/2022</t>
  </si>
  <si>
    <t xml:space="preserve"> 3.11.3.22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</si>
  <si>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</si>
  <si>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</si>
  <si>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3.11.3.23 </t>
  </si>
  <si>
    <t xml:space="preserve"> 1656 </t>
  </si>
  <si>
    <t>Redução excêntrica em pvc rígido c/ anéis, para esgoto primário, diâm =100 x 50mm</t>
  </si>
  <si>
    <t xml:space="preserve"> 3.11.3.24 </t>
  </si>
  <si>
    <t xml:space="preserve"> 1582 </t>
  </si>
  <si>
    <t>Redução excentrica em pvc rígido soldável, para esgoto primário, diâm =   75 x 50mm</t>
  </si>
  <si>
    <t xml:space="preserve"> 3.11.3.25 </t>
  </si>
  <si>
    <t xml:space="preserve"> 89821 </t>
  </si>
  <si>
    <t>LUVA SIMPLES, PVC, SERIE NORMAL, ESGOTO PREDIAL, DN 100 MM, JUNTA ELÁSTICA, FORNECIDO E INSTALADO EM PRUMADA DE ESGOTO SANITÁRIO OU VENTILAÇÃO. AF_08/2022</t>
  </si>
  <si>
    <t xml:space="preserve"> 3.11.3.26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</si>
  <si>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</si>
  <si>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</si>
  <si>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3.11.3.27 </t>
  </si>
  <si>
    <t xml:space="preserve"> 89774 </t>
  </si>
  <si>
    <t>LUVA SIMPLES, PVC, SERIE NORMAL, ESGOTO PREDIAL, DN 75 MM, JUNTA ELÁSTICA, FORNECIDO E INSTALADO EM RAMAL DE DESCARGA OU RAMAL DE ESGOTO SANITÁRIO. AF_08/2022</t>
  </si>
  <si>
    <t xml:space="preserve"> 3.11.4 </t>
  </si>
  <si>
    <t>SISTEMA DE TRATAMENTO</t>
  </si>
  <si>
    <t xml:space="preserve"> 3.11.4.1 </t>
  </si>
  <si>
    <t xml:space="preserve"> 98068 </t>
  </si>
  <si>
    <t>TANQUE SÉPTICO RETANGULAR, EM ALVENARIA COM TIJOLOS CERÂMICOS MACIÇOS, DIMENSÕES INTERNAS: 1,4 X 3,2 X H=1,8 M, VOLUME ÚTIL: 6272 L (PARA 32 CONTRIBUINTES). AF_12/2020</t>
  </si>
  <si>
    <t xml:space="preserve"> 3.11.4.2 </t>
  </si>
  <si>
    <t xml:space="preserve"> 98076 </t>
  </si>
  <si>
    <t>FILTRO ANAERÓBIO RETANGULAR, EM ALVENARIA COM TIJOLOS CERÂMICOS MACIÇOS, DIMENSÕES INTERNAS: 1,6 X 4,6 X H=1,67 M, VOLUME ÚTIL: 8832 L (PARA 84 CONTRIBUINTES). AF_12/2020</t>
  </si>
  <si>
    <t xml:space="preserve"> 3.11.4.3 </t>
  </si>
  <si>
    <t xml:space="preserve"> 3.11.4.4 </t>
  </si>
  <si>
    <t xml:space="preserve"> 89512 </t>
  </si>
  <si>
    <t>TUBO PVC, SÉRIE R, ÁGUA PLUVIAL, DN 100 MM, FORNECIDO E INSTALADO EM RAMAL DE ENCAMINHAMENTO. AF_06/2022</t>
  </si>
  <si>
    <t xml:space="preserve"> 3.12 </t>
  </si>
  <si>
    <t>LOUÇAS E METAIS</t>
  </si>
  <si>
    <t xml:space="preserve"> 3.12.1 </t>
  </si>
  <si>
    <t xml:space="preserve"> 86888 </t>
  </si>
  <si>
    <t>BACIA SANITÁRIA COM CAIXA ACOPLADA LOUÇA BRANCA - FORNECIMENTO E INSTALAÇÃO. AF_02/2026</t>
  </si>
  <si>
    <t xml:space="preserve"> 3.12.2 </t>
  </si>
  <si>
    <t xml:space="preserve"> 95471 </t>
  </si>
  <si>
    <t>BACIA SANITÁRIA EM LOUÇA BRANCA PARA PCD SEM FURO FRONTAL, COM TUBO DE LIGAÇÃO CROMADO, SEM ASSENTO - FORNECIMENTO E INSTALAÇÃO. AF_02/2026_PS</t>
  </si>
  <si>
    <t xml:space="preserve"> 3.12.3 </t>
  </si>
  <si>
    <t xml:space="preserve"> 12268 </t>
  </si>
  <si>
    <t>Pia de cozinha com bancada em granito cinza andorinha, e = 2cm, dim 2.20x0.60, com 01 cuba de aço inox, sifão cromado, válvula cromada, inclusive rodopia 10 cm, assentada.</t>
  </si>
  <si>
    <t xml:space="preserve"> 3.12.4 </t>
  </si>
  <si>
    <t xml:space="preserve"> 12263 </t>
  </si>
  <si>
    <t>Pia de cozinha com bancada em granito cinza andorinha, e = 2cm, dim 1.20x0.60, com 01 cuba de aço inox, sifão cromado, válvula cromada, torneira em aço inox, inclusive rodopia 10 cm, assentada.</t>
  </si>
  <si>
    <t xml:space="preserve"> 3.12.5 </t>
  </si>
  <si>
    <t xml:space="preserve"> 12266 </t>
  </si>
  <si>
    <t>Pia de cozinha com bancada em granito cinza andorinha, e = 2cm, dim 1.80x0.60, com 01 cuba de aço inox, sifão cromado, válvula cromada, torneira em aço inox, inclusive rodopia 10 cm, assentada.</t>
  </si>
  <si>
    <t xml:space="preserve"> 3.12.6 </t>
  </si>
  <si>
    <t xml:space="preserve"> 2146 </t>
  </si>
  <si>
    <t>Lavatório louça, sem coluna, padrão popular, c/ válvula, sifão, engate e torneira herc ref.1994, todos em plástico, inclusive conj. de fixação ou similares - Rev 03</t>
  </si>
  <si>
    <t xml:space="preserve"> 3.12.7 </t>
  </si>
  <si>
    <t xml:space="preserve"> 12291 </t>
  </si>
  <si>
    <t>Lavatório com bancada em granito cinza andorinha, e = 2cm, dim 1,30x0,60, com02 cubas de embutir de louça, sifão cromado, válvula cromada, torneira cromada, inclusive rodopia 10 cm, assentada</t>
  </si>
  <si>
    <t xml:space="preserve"> 3.12.8 </t>
  </si>
  <si>
    <t xml:space="preserve"> 12290 </t>
  </si>
  <si>
    <t>Lavatório com bancada em granito cinza andorinha, e = 2cm, dim 0.80x0.60, com01 cuba de louça de embutir, sifão cromado, válvula cromada, torneira cromada, inclusive rodopia 10 cm, assentada.</t>
  </si>
  <si>
    <t xml:space="preserve"> 3.12.9 </t>
  </si>
  <si>
    <t xml:space="preserve"> 86874 </t>
  </si>
  <si>
    <t>TANQUE DE LOUÇA BRANCA SUSPENSO, *20*L OU EQUIVALENTE - FORNECIMENTO E INSTALAÇÃO. AF_02/2026</t>
  </si>
  <si>
    <t xml:space="preserve"> 3.12.10 </t>
  </si>
  <si>
    <t>PMR 0005</t>
  </si>
  <si>
    <t>DUCHA HIGIENICA PLASTICA COM REGISTRO METALICO 1/2" - FORNECIMENTO E INSTALAÇÃO. AF_01/2020</t>
  </si>
  <si>
    <t xml:space="preserve"> 3.12.11 </t>
  </si>
  <si>
    <t>PMR 0006</t>
  </si>
  <si>
    <t>PEÇAS DE APOIO DEFICIENTES C/TUBO INOX  P/WC'S</t>
  </si>
  <si>
    <t xml:space="preserve"> 3.13 </t>
  </si>
  <si>
    <t>ESQUADRIAS</t>
  </si>
  <si>
    <t xml:space="preserve"> 3.13.1 </t>
  </si>
  <si>
    <t xml:space="preserve"> 11948 </t>
  </si>
  <si>
    <t>Porta ou janela em alumínio, cor N/P/B,tipo veneziana, de abrir ou correr, completa inclusive caixilhos, dobradiças ou roldanas e fechadura</t>
  </si>
  <si>
    <t xml:space="preserve"> 3.13.2 </t>
  </si>
  <si>
    <t xml:space="preserve"> 13996 </t>
  </si>
  <si>
    <t>Vidro temperado  6 mm, liso, transparente. Fornecimento</t>
  </si>
  <si>
    <t xml:space="preserve"> 3.13.3 </t>
  </si>
  <si>
    <t xml:space="preserve"> 11941 </t>
  </si>
  <si>
    <t>Janela em alumínio, cor N/P/B, tipo moldura-vidro, de correr, exclusive vidro</t>
  </si>
  <si>
    <t xml:space="preserve"> 3.13.4 </t>
  </si>
  <si>
    <t xml:space="preserve"> 14051 </t>
  </si>
  <si>
    <t>Porta de correr em vidro temperado incolor 10mm, inclusive fechadura, puxador, trilhos e roldanas</t>
  </si>
  <si>
    <t xml:space="preserve"> 3.13.5 </t>
  </si>
  <si>
    <t xml:space="preserve"> 101965 </t>
  </si>
  <si>
    <t>PEITORIL LINEAR EM GRANITO OU MÁRMORE, L = 15CM, ASSENTADO COM ARGAMASSA 1:6 COM ADITIVO. AF_11/2020</t>
  </si>
  <si>
    <t xml:space="preserve"> 3.13.6 </t>
  </si>
  <si>
    <t xml:space="preserve"> 4264 </t>
  </si>
  <si>
    <t>Corrimão em aço inox, escovado, d=1 1/2"</t>
  </si>
  <si>
    <t xml:space="preserve"> 3.13.7 </t>
  </si>
  <si>
    <t xml:space="preserve"> 10759 </t>
  </si>
  <si>
    <t>Bancada em granito cinza andorinha, e=2cm</t>
  </si>
  <si>
    <t xml:space="preserve"> 3.13.8 </t>
  </si>
  <si>
    <t xml:space="preserve"> 13886 </t>
  </si>
  <si>
    <t>Plataforma elevatória para PNE, semi cabinada, 2 paradas, 2 entradas opostas,dim. cabine 1 x 1,40 x 1,30m, em aço inox escovado, v = 6m/min, h percurso = até 4m, com cx panorâmica em estrutura metálica e vidro e=6mm, IB elevadores ou similar</t>
  </si>
  <si>
    <t xml:space="preserve"> 3.14 </t>
  </si>
  <si>
    <t>PREVENÇÃO E COMBATE A INCÊNDIO</t>
  </si>
  <si>
    <t xml:space="preserve"> 3.14.1 </t>
  </si>
  <si>
    <t>SINALIZAÇÃO</t>
  </si>
  <si>
    <t xml:space="preserve"> 3.14.1.1 </t>
  </si>
  <si>
    <t xml:space="preserve"> 14022 </t>
  </si>
  <si>
    <t>Placa de sinalização de combate a incêndio modelo "M1", 45x45 cm, em PVC 2mm fotoluminescente</t>
  </si>
  <si>
    <t>Un</t>
  </si>
  <si>
    <t xml:space="preserve"> 3.14.1.2 </t>
  </si>
  <si>
    <t>PMR 0007</t>
  </si>
  <si>
    <t>PLACA FOTOLUMINESCENTE DE SINALIZAÇÃO DE SAÍDA (15X30CM) - FORNECIMENTO E INSTALAÇÃO</t>
  </si>
  <si>
    <t xml:space="preserve"> 3.14.1.3 </t>
  </si>
  <si>
    <t xml:space="preserve"> 12888 </t>
  </si>
  <si>
    <t>Placa de sinalizacao, fotoluminescente, em pvc , com logotipo "Extintor de incêndio portátil"- Placa E5</t>
  </si>
  <si>
    <t xml:space="preserve"> 3.14.1.4 </t>
  </si>
  <si>
    <t xml:space="preserve"> 12886 </t>
  </si>
  <si>
    <t>Placa de sinalizacao, fotoluminescente, 30x30 cm, em pvc , com logotipo "Alarme sonoro"- Placa E1</t>
  </si>
  <si>
    <t xml:space="preserve"> 3.14.1.5 </t>
  </si>
  <si>
    <t xml:space="preserve"> 12887 </t>
  </si>
  <si>
    <t>Placa de sinalizacao, fotoluminescente, 38x19 cm, em pvc , com logotipo "Comando manual de alarme de incêndio"- Placa E2</t>
  </si>
  <si>
    <t xml:space="preserve"> 3.14.1.6 </t>
  </si>
  <si>
    <t xml:space="preserve"> 12885 </t>
  </si>
  <si>
    <t>Placa de sinalizacao, fotoluminescente, 30x30 cm, em pvc , com logotipo "Abrigo de mangueira e hidrante"- Placa E7</t>
  </si>
  <si>
    <t xml:space="preserve"> 3.14.1.7 </t>
  </si>
  <si>
    <t>PMR 0008</t>
  </si>
  <si>
    <t>PLACA FOTOLUMINESCENTE "NÃO UTILIZE ELEVADOR EM CASO DE INCÊNDIO" EM PVC</t>
  </si>
  <si>
    <t xml:space="preserve"> 3.14.1.8 </t>
  </si>
  <si>
    <t xml:space="preserve"> 10303 </t>
  </si>
  <si>
    <t>Placa de indicação de pavimentos em acrílico</t>
  </si>
  <si>
    <t xml:space="preserve"> 3.14.2 </t>
  </si>
  <si>
    <t>ILUMINAÇÃO DE EMERGÊNCIA</t>
  </si>
  <si>
    <t xml:space="preserve"> 3.14.2.1 </t>
  </si>
  <si>
    <t xml:space="preserve"> 11866 </t>
  </si>
  <si>
    <t>Luminária de emergência, de sobrepor, tipo balizamento com bloco autônomo, com autonomia de 3h, modelo LLE 1106-1DFB, da KBR ou similar</t>
  </si>
  <si>
    <t xml:space="preserve"> 3.14.2.2 </t>
  </si>
  <si>
    <t xml:space="preserve"> 11867 </t>
  </si>
  <si>
    <t>Luminária de emergência, de sobrepor, tipo bloco autônomo, com autonomia de 1h, modelo LLE-LLEDDF, da KBR ou si</t>
  </si>
  <si>
    <t xml:space="preserve"> 3.14.3 </t>
  </si>
  <si>
    <t>EXTINTORES E ACESSÓRIOS</t>
  </si>
  <si>
    <t xml:space="preserve"> 3.14.3.1 </t>
  </si>
  <si>
    <t xml:space="preserve"> 9221 </t>
  </si>
  <si>
    <t>Extintor de pó químico ABC, capacidade 8 kg, alcance médio do jato 5m , tempode descarga 12s, NBR9443, 9444, 10721</t>
  </si>
  <si>
    <t xml:space="preserve"> 3.14.3.2 </t>
  </si>
  <si>
    <t xml:space="preserve"> 9736 </t>
  </si>
  <si>
    <t>Barra antipânico simples sem chave para uma porta ref. MH2585 ou similar</t>
  </si>
  <si>
    <t xml:space="preserve"> 3.14.4 </t>
  </si>
  <si>
    <t>HIDRANTES</t>
  </si>
  <si>
    <t xml:space="preserve"> 3.14.4.1 </t>
  </si>
  <si>
    <t xml:space="preserve"> 3.14.4.1.1 </t>
  </si>
  <si>
    <t xml:space="preserve"> 3.14.4.1.1.1 </t>
  </si>
  <si>
    <t xml:space="preserve"> 4586 </t>
  </si>
  <si>
    <t>Escavação, carga e transporte de material de 1ª  categoria,  com escavadeira hidraúlica, dmt 2001  a 3000m</t>
  </si>
  <si>
    <t xml:space="preserve"> 3.14.4.1.2 </t>
  </si>
  <si>
    <t xml:space="preserve"> 3.14.4.1.2.1 </t>
  </si>
  <si>
    <t xml:space="preserve"> 2169 </t>
  </si>
  <si>
    <t>Lastro de concreto simples regularizado, fck=13,5 mpa,lançado e adensado</t>
  </si>
  <si>
    <t xml:space="preserve"> 3.14.4.1.2.2 </t>
  </si>
  <si>
    <t xml:space="preserve"> 140 </t>
  </si>
  <si>
    <t>Aço CA - 50 Ø 6,3 a 12,5mm, inclusive corte, dobragem, montagem e colocacao de ferragens nas formas, para superestruturas e fundações - R1</t>
  </si>
  <si>
    <t>kg</t>
  </si>
  <si>
    <t xml:space="preserve"> 3.14.4.1.2.3 </t>
  </si>
  <si>
    <t xml:space="preserve"> 141 </t>
  </si>
  <si>
    <t>Aço CA - 60 Ø 4,2 a 9,5mm, inclusive corte, dobragem, montagem e colocacao deferragens nas formas, para superestruturas e fundações - R1</t>
  </si>
  <si>
    <t xml:space="preserve"> 3.14.4.1.2.4 </t>
  </si>
  <si>
    <t xml:space="preserve"> 99439 </t>
  </si>
  <si>
    <t>CONCRETAGEM DE EDIFICAÇÕES (PAREDES E LAJES) FEITAS COM SISTEMA DE FÔRMAS MANUSEÁVEIS, COM CONCRETO USINADO BOMBEÁVEL FCK 25 MPA - LANÇAMENTO, ADENSAMENTO E ACABAMENTO. AF_09/2024</t>
  </si>
  <si>
    <t xml:space="preserve"> 3.14.4.1.2.5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</si>
  <si>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</si>
  <si>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</si>
  <si>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3.14.4.1.3 </t>
  </si>
  <si>
    <t>REVESTIMENTOS</t>
  </si>
  <si>
    <t xml:space="preserve"> 3.14.4.1.3.1 </t>
  </si>
  <si>
    <t xml:space="preserve"> 3.14.4.1.3.2 </t>
  </si>
  <si>
    <t xml:space="preserve"> 1908 </t>
  </si>
  <si>
    <t>Reboco ou emboço externo, de parede, com argamassa traço t5 - 1:2:8 (cimento / cal / areia), espessura 2,0 cm</t>
  </si>
  <si>
    <t xml:space="preserve"> 3.14.4.1.3.3 </t>
  </si>
  <si>
    <t xml:space="preserve"> 98555 </t>
  </si>
  <si>
    <t>IMPERMEABILIZAÇÃO DE SUPERFÍCIE COM ARGAMASSA POLIMÉRICA / MEMBRANA ACRÍLICA, 3 DEMÃOS. AF_09/2023</t>
  </si>
  <si>
    <t xml:space="preserve"> 3.14.4.2 </t>
  </si>
  <si>
    <t>INSTALAÇÕES ELETRICAS</t>
  </si>
  <si>
    <t xml:space="preserve"> 3.14.4.2.1 </t>
  </si>
  <si>
    <t xml:space="preserve"> 91929 </t>
  </si>
  <si>
    <t>CABO DE COBRE FLEXÍVEL ISOLADO, 4 MM², ANTI-CHAMA 0,6/1,0 KV, PARA CIRCUITOS TERMINAIS - FORNECIMENTO E INSTALAÇÃO. AF_03/2023</t>
  </si>
  <si>
    <t xml:space="preserve"> 3.14.4.2.2 </t>
  </si>
  <si>
    <t xml:space="preserve"> 93663 </t>
  </si>
  <si>
    <t>DISJUNTOR BIPOLAR TIPO DIN, CORRENTE NOMINAL DE 25A - FORNECIMENTO E INSTALAÇÃO. AF_07/2025</t>
  </si>
  <si>
    <t xml:space="preserve"> 3.14.4.2.3 </t>
  </si>
  <si>
    <t xml:space="preserve"> 3836 </t>
  </si>
  <si>
    <t>Caixa em chapa metálica galvanizada 60 x 50 x 20cm, para quadro de comando</t>
  </si>
  <si>
    <t xml:space="preserve"> 3.14.4.2.4 </t>
  </si>
  <si>
    <t xml:space="preserve"> 91872 </t>
  </si>
  <si>
    <t>ELETRODUTO RÍGIDO ROSCÁVEL, PVC, DN 32 MM (1"), PARA CIRCUITOS TERMINAIS, INSTALADO EM PAREDE - FORNECIMENTO E INSTALAÇÃO. AF_03/2023</t>
  </si>
  <si>
    <t xml:space="preserve"> 3.14.4.2.5 </t>
  </si>
  <si>
    <t xml:space="preserve"> 12015 </t>
  </si>
  <si>
    <t>Botoeira Liga-Desliga para Bomba de Incêndio Modelo BLD-1, marca VERIN  ou similar</t>
  </si>
  <si>
    <t xml:space="preserve"> 3.14.4.3 </t>
  </si>
  <si>
    <t>TUBULAÇÕES E CONEXÕES</t>
  </si>
  <si>
    <t xml:space="preserve"> 3.14.4.3.1 </t>
  </si>
  <si>
    <t xml:space="preserve"> 94473 </t>
  </si>
  <si>
    <t>COTOVELO 90 GRAUS, EM FERRO GALVANIZADO, CONEXÃO ROSQUEADA, DN 65 MM (2 1/2"), INSTALADO EM RESERVAÇÃO PREDIAL DE ÁGUA - FORNECIMENTO E INSTALAÇÃO. AF_04/2024</t>
  </si>
  <si>
    <t xml:space="preserve"> 3.14.4.3.2 </t>
  </si>
  <si>
    <t xml:space="preserve"> 92367 </t>
  </si>
  <si>
    <t>TUBO DE AÇO GALVANIZADO COM COSTURA, CLASSE MÉDIA, DN 65 (2 1/2"), CONEXÃO ROSQUEADA, INSTALADO EM REDE DE ALIMENTAÇÃO PARA HIDRANTE - FORNECIMENTO E INSTALAÇÃO. AF_01/2026</t>
  </si>
  <si>
    <t xml:space="preserve"> 3.14.4.3.3 </t>
  </si>
  <si>
    <t xml:space="preserve"> 92347 </t>
  </si>
  <si>
    <t>LUVA, EM FERRO GALVANIZADO, DN 65 (2 1/2"), CONEXÃO ROSQUEADA, INSTALADO EM PRUMADAS - FORNECIMENTO E INSTALAÇÃO. AF_01/2026</t>
  </si>
  <si>
    <t xml:space="preserve"> 3.14.4.3.4 </t>
  </si>
  <si>
    <t xml:space="preserve"> 92346 </t>
  </si>
  <si>
    <t>NIPLE, EM FERRO GALVANIZADO, DN 65 (2 1/2"), CONEXÃO ROSQUEADA, INSTALADO EM PRUMADAS - FORNECIMENTO E INSTALAÇÃO. AF_01/2026</t>
  </si>
  <si>
    <t xml:space="preserve"> 3.14.4.3.5 </t>
  </si>
  <si>
    <t xml:space="preserve"> 7787 </t>
  </si>
  <si>
    <t>Fornecimento e assentamento de niple duplo de ferro galvanizado de   2 1/2"</t>
  </si>
  <si>
    <t xml:space="preserve"> 3.14.4.3.6 </t>
  </si>
  <si>
    <t xml:space="preserve"> 94478 </t>
  </si>
  <si>
    <t>TÊ, EM FERRO GALVANIZADO, CONEXÃO ROSQUEADA, DN 65 MM (2 1/2"), INSTALADO EM RESERVAÇÃO PREDIAL DE ÁGUA - FORNECIMENTO E INSTALAÇÃO. AF_04/2024</t>
  </si>
  <si>
    <t xml:space="preserve"> 3.14.4.4 </t>
  </si>
  <si>
    <t>ACESSÓRIOS</t>
  </si>
  <si>
    <t xml:space="preserve"> 3.14.4.4.1 </t>
  </si>
  <si>
    <t xml:space="preserve"> 1521 </t>
  </si>
  <si>
    <t>Fornecimento e instalação de adaptador storz para engate rápido - 2 1/2" (incêndio)</t>
  </si>
  <si>
    <t xml:space="preserve"> 3.14.4.4.2 </t>
  </si>
  <si>
    <t xml:space="preserve"> 10445 </t>
  </si>
  <si>
    <t>Abrigo metálico de embutir para mangueira de incêndio - 0,75 x0,45 x 0,17m</t>
  </si>
  <si>
    <t xml:space="preserve"> 3.14.4.4.3 </t>
  </si>
  <si>
    <t xml:space="preserve"> 10444 </t>
  </si>
  <si>
    <t>Abrigo metálico de embutir para mangueira de incêndio - 0,90 x0,60 x 0,30m</t>
  </si>
  <si>
    <t xml:space="preserve"> 3.14.4.4.4 </t>
  </si>
  <si>
    <t xml:space="preserve"> 13829 </t>
  </si>
  <si>
    <t>Chave para engate rápido storz 2 1/2". Fornecimento</t>
  </si>
  <si>
    <t xml:space="preserve"> 3.14.4.4.5 </t>
  </si>
  <si>
    <t xml:space="preserve"> 12707 </t>
  </si>
  <si>
    <t>Esguicho jato regulavel de 2 1/2", para combate a incendio - Rev. 01</t>
  </si>
  <si>
    <t xml:space="preserve"> 3.14.4.4.6 </t>
  </si>
  <si>
    <t xml:space="preserve"> 12706 </t>
  </si>
  <si>
    <t>Esguicho jato regulavel de 1 1/2", para combate a incendio - Rev. 01</t>
  </si>
  <si>
    <t xml:space="preserve"> 3.14.4.4.7 </t>
  </si>
  <si>
    <t xml:space="preserve"> 00021034 </t>
  </si>
  <si>
    <t>MANGUEIRA DE INCENDIO, TIPO 2, DE 2 1/2", COMPRIMENTO = 15 M, TECIDO EM FIO DE POLIESTER E TUBO INTERNO EM BORRACHA SINTETICA, COM UNIOES ENGATE RAPIDO</t>
  </si>
  <si>
    <t xml:space="preserve"> 3.14.4.4.8 </t>
  </si>
  <si>
    <t xml:space="preserve"> 13577 </t>
  </si>
  <si>
    <t>Redução fixa tipo Storz engate rápido - 2 1/2" x 1 1/2" para incendio</t>
  </si>
  <si>
    <t xml:space="preserve"> 3.14.4.4.9 </t>
  </si>
  <si>
    <t xml:space="preserve"> 8023 </t>
  </si>
  <si>
    <t>Registro globo angular 45º para hidrante, d=2 1/2", incluso tampão com corrente</t>
  </si>
  <si>
    <t xml:space="preserve"> 3.14.4.4.10 </t>
  </si>
  <si>
    <t xml:space="preserve"> 11894 </t>
  </si>
  <si>
    <t>Hidrante de recalque incluindo caixa em alvenaria de tijolos maciços esp. = 0,12m,  dim. int. =  0.40 x 0.60 x 0.35m, com tampa em ferro fundido 0,40 x 0,60 e fundo com brita</t>
  </si>
  <si>
    <t xml:space="preserve"> 3.14.4.4.11 </t>
  </si>
  <si>
    <t xml:space="preserve"> 1461 </t>
  </si>
  <si>
    <t>Registro gaveta bruto, d = 65 mm (2 1/2") - ref.1502-B, Pn16, Deca ou similar</t>
  </si>
  <si>
    <t xml:space="preserve"> 3.14.4.4.12 </t>
  </si>
  <si>
    <t xml:space="preserve"> 13071 </t>
  </si>
  <si>
    <t>Bomba Autoaspirante Schneider BCA-40 2" 3cv Trifásico ou similar instalada</t>
  </si>
  <si>
    <t xml:space="preserve"> 3.14.4.4.13 </t>
  </si>
  <si>
    <t xml:space="preserve"> 13001 </t>
  </si>
  <si>
    <t>Motobomba Cento Monoestágio P/ incêndio 12,5 CV - 3,0/ 220/380 v. Modelo BPI - 22 R, Trifásica Schneider ou similar</t>
  </si>
  <si>
    <t xml:space="preserve"> 3.14.4.4.14 </t>
  </si>
  <si>
    <t xml:space="preserve"> 7859 </t>
  </si>
  <si>
    <t>Manômetro 0 a 10 Kgf/cm2, d=100mm, conexão 1/2" BSP - fornecimento e instalação</t>
  </si>
  <si>
    <t xml:space="preserve"> 3.14.4.4.15 </t>
  </si>
  <si>
    <t xml:space="preserve"> 3.14.4.4.16 </t>
  </si>
  <si>
    <t xml:space="preserve"> 9670 </t>
  </si>
  <si>
    <t>Fornecimento e instalação  de pressostato 0 a 10 kgf/cm2</t>
  </si>
  <si>
    <t xml:space="preserve"> 3.14.4.4.17 </t>
  </si>
  <si>
    <t xml:space="preserve"> 9905 </t>
  </si>
  <si>
    <t>Tanque de pressão capacidade 30 lt (p/incendio)</t>
  </si>
  <si>
    <t xml:space="preserve"> 3.14.5 </t>
  </si>
  <si>
    <t>ALARME</t>
  </si>
  <si>
    <t xml:space="preserve"> 3.14.5.1 </t>
  </si>
  <si>
    <t xml:space="preserve"> 8058 </t>
  </si>
  <si>
    <t>Central de alarme e detecção de incendio, capacidade: 8 laços, com 2 linhas, mod.VR-8L, Verin ou similar</t>
  </si>
  <si>
    <t xml:space="preserve"> 3.14.5.2 </t>
  </si>
  <si>
    <t xml:space="preserve"> 11824 </t>
  </si>
  <si>
    <t>Sirene aúdiovisual endereçavel, 120db, para alarme de incêndio</t>
  </si>
  <si>
    <t xml:space="preserve"> 3.14.5.3 </t>
  </si>
  <si>
    <t xml:space="preserve"> 13575 </t>
  </si>
  <si>
    <t>Eletroduto ferro galvanizado eletrolitico -  leve, d= 3/4"</t>
  </si>
  <si>
    <t xml:space="preserve"> 3.14.5.4 </t>
  </si>
  <si>
    <t xml:space="preserve"> 392 </t>
  </si>
  <si>
    <t>Condulete em alumínio tipo "C" de 3/4"</t>
  </si>
  <si>
    <t xml:space="preserve"> 3.14.5.5 </t>
  </si>
  <si>
    <t xml:space="preserve"> 391 </t>
  </si>
  <si>
    <t>Condulete em alumínio tipo t de 3/4"</t>
  </si>
  <si>
    <t xml:space="preserve"> 3.14.5.6 </t>
  </si>
  <si>
    <t xml:space="preserve"> 3796 </t>
  </si>
  <si>
    <t>Cabo de cobre flexível isolado, seção  1,5mm², 450/ 750v / 70°c</t>
  </si>
  <si>
    <t xml:space="preserve"> 3.15 </t>
  </si>
  <si>
    <t>CLIMATIZAÇÃO</t>
  </si>
  <si>
    <t xml:space="preserve"> 3.15.1 </t>
  </si>
  <si>
    <t xml:space="preserve"> 13912 </t>
  </si>
  <si>
    <t>Instalação de Ar condicionado split (evaporadora e condensadora), (piso-teto), de 36000 btu/h, com distância entre evaporadora e condensadora de 10m</t>
  </si>
  <si>
    <t xml:space="preserve"> 3.15.2 </t>
  </si>
  <si>
    <t xml:space="preserve"> 13911 </t>
  </si>
  <si>
    <t>Instalação de Ar condicionado split (evaporadora e condensadora), hi-wall (parede), de 24000 btu/h até 30000 btu/h, com distância entre evaporadora e condensadora de 10m</t>
  </si>
  <si>
    <t xml:space="preserve"> 3.15.3 </t>
  </si>
  <si>
    <t xml:space="preserve"> 13909 </t>
  </si>
  <si>
    <t>Instalação de Ar condicionado split (evaporadora e condensadora), hi-wall (parede), até 9000 btu/h, com distância entre evaporadora e condensadora de 10m</t>
  </si>
  <si>
    <t xml:space="preserve"> 3.15.4 </t>
  </si>
  <si>
    <t xml:space="preserve"> 13910 </t>
  </si>
  <si>
    <t>Instalação de Ar condicionado split (evaporadora e condensadora), hi-wall (parede), de 12000 btu/h até 18000 btu/h, com distância entre evaporadora e condensadora de 10m</t>
  </si>
  <si>
    <t xml:space="preserve"> 3.15.5 </t>
  </si>
  <si>
    <t xml:space="preserve"> 89865 </t>
  </si>
  <si>
    <t>TUBO, PVC, SOLDÁVEL, DE 25MM, INSTALADO EM DRENO DE AR-CONDICIONADO - FORNECIMENTO E INSTALAÇÃO. AF_08/2022</t>
  </si>
  <si>
    <t xml:space="preserve"> 3.15.6 </t>
  </si>
  <si>
    <t xml:space="preserve"> 89869 </t>
  </si>
  <si>
    <t>TE, PVC, SOLDÁVEL, DN 25MM, INSTALADO EM DRENO DE AR-CONDICIONADO - FORNECIMENTO E INSTALAÇÃO. AF_08/2022</t>
  </si>
  <si>
    <t xml:space="preserve"> 3.15.7 </t>
  </si>
  <si>
    <t xml:space="preserve"> 89866 </t>
  </si>
  <si>
    <t>JOELHO 90 GRAUS, PVC, SOLDÁVEL, DN 25MM, INSTALADO EM DRENO DE AR-CONDICIONADO - FORNECIMENTO E INSTALAÇÃO. AF_08/2022</t>
  </si>
  <si>
    <t xml:space="preserve"> 3.16 </t>
  </si>
  <si>
    <t>PINTURAS</t>
  </si>
  <si>
    <t xml:space="preserve"> 3.16.1 </t>
  </si>
  <si>
    <t xml:space="preserve"> 88485 </t>
  </si>
  <si>
    <t>FUNDO SELADOR ACRÍLICO, APLICAÇÃO MANUAL EM PAREDE, UMA DEMÃO. AF_04/2023</t>
  </si>
  <si>
    <t xml:space="preserve"> 3.16.2 </t>
  </si>
  <si>
    <t xml:space="preserve"> 88497 </t>
  </si>
  <si>
    <t>EMASSAMENTO COM MASSA LÁTEX, APLICAÇÃO EM PAREDE, DUAS DEMÃOS, LIXAMENTO MANUAL. AF_04/2023</t>
  </si>
  <si>
    <t xml:space="preserve"> 3.16.3 </t>
  </si>
  <si>
    <t xml:space="preserve"> 104642 </t>
  </si>
  <si>
    <t>PINTURA LÁTEX ACRÍLICA STANDARD, APLICAÇÃO MANUAL EM PAREDES, DUAS DEMÃOS. AF_04/2023</t>
  </si>
  <si>
    <t xml:space="preserve"> 4 </t>
  </si>
  <si>
    <t>PAISAGISMO</t>
  </si>
  <si>
    <t xml:space="preserve"> 4.1 </t>
  </si>
  <si>
    <t xml:space="preserve"> 103946 </t>
  </si>
  <si>
    <t>PLANTIO DE GRAMA ESMERALDA OU SÃO CARLOS OU CURITIBANA, EM PLACAS. AF_07/2024</t>
  </si>
  <si>
    <t xml:space="preserve"> 4.2 </t>
  </si>
  <si>
    <t xml:space="preserve"> 98509 </t>
  </si>
  <si>
    <t>PLANTIO DE ARBUSTO OU CERCA VIVA. AF_07/2024</t>
  </si>
  <si>
    <t xml:space="preserve"> 5 </t>
  </si>
  <si>
    <t>SERVIÇOS FINAIS</t>
  </si>
  <si>
    <t xml:space="preserve"> 5.1 </t>
  </si>
  <si>
    <t xml:space="preserve"> 2450 </t>
  </si>
  <si>
    <t>Limpeza geral</t>
  </si>
  <si>
    <t xml:space="preserve"> 5.2 </t>
  </si>
  <si>
    <t>PMR 0009</t>
  </si>
  <si>
    <t>ESTRUTURA METÁLICA GALVANIZADA, REVESTIDA POR PLACAS DE ACM (ALUMÍNIO COMPOSTO) RECORTADO  E=0,3MM</t>
  </si>
  <si>
    <t xml:space="preserve"> 5.3 </t>
  </si>
  <si>
    <t xml:space="preserve"> 00010848 </t>
  </si>
  <si>
    <t>PLACA DE INAUGURACAO METALICA, *40* CM X *60* CM</t>
  </si>
  <si>
    <t>Total sem BDI</t>
  </si>
  <si>
    <t>Total do BDI</t>
  </si>
  <si>
    <t>Total Geral</t>
  </si>
  <si>
    <t xml:space="preserve">ALTERAR para 12 meses e trocar de encarregado para mestre </t>
  </si>
  <si>
    <t xml:space="preserve">aumento do quantitativo </t>
  </si>
  <si>
    <t>ok</t>
  </si>
  <si>
    <t>ESSE NÃO PODE, NÃO TEMOS</t>
  </si>
  <si>
    <t>ATENDEMOS 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</si>
</sst>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%"/>
  </numFmts>
  <fonts count="10" x14ac:knownFonts="1">
    <font>
      <sz val="11"/>
      <name val="Arial"/>
      <family val="1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00"/>
        <bgColor rgb="FFDEE2E6"/>
      </patternFill>
    </fill>
    <fill>
      <patternFill patternType="solid">
        <fgColor rgb="FFBAD4EF"/>
        <bgColor rgb="FFBAD4EF"/>
      </patternFill>
    </fill>
    <fill>
      <patternFill patternType="solid">
        <fgColor rgb="FF00B050"/>
        <bgColor rgb="FFDEE2E6"/>
      </patternFill>
    </fill>
    <fill>
      <patternFill patternType="solid">
        <fgColor rgb="FFFFC000"/>
        <bgColor rgb="FFDEE2E6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0" fillId="0" borderId="0" xfId="0"/>
    <xf numFmtId="4" fontId="3" fillId="2" borderId="0" xfId="0" applyNumberFormat="1" applyFont="1" applyFill="1" applyAlignment="1">
      <alignment horizontal="right" vertical="top" wrapText="1"/>
    </xf>
    <xf numFmtId="164" fontId="3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righ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4" fontId="5" fillId="4" borderId="1" xfId="0" applyNumberFormat="1" applyFont="1" applyFill="1" applyBorder="1" applyAlignment="1">
      <alignment horizontal="right" vertical="top" wrapText="1"/>
    </xf>
    <xf numFmtId="164" fontId="5" fillId="4" borderId="1" xfId="0" applyNumberFormat="1" applyFont="1" applyFill="1" applyBorder="1" applyAlignment="1">
      <alignment horizontal="right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right" vertical="top" wrapText="1"/>
    </xf>
    <xf numFmtId="4" fontId="4" fillId="6" borderId="1" xfId="0" applyNumberFormat="1" applyFont="1" applyFill="1" applyBorder="1" applyAlignment="1">
      <alignment horizontal="right" vertical="top" wrapText="1"/>
    </xf>
    <xf numFmtId="164" fontId="4" fillId="6" borderId="1" xfId="0" applyNumberFormat="1" applyFont="1" applyFill="1" applyBorder="1" applyAlignment="1">
      <alignment horizontal="right" vertical="top" wrapText="1"/>
    </xf>
    <xf numFmtId="43" fontId="0" fillId="0" borderId="0" xfId="1" applyFont="1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right" vertical="top" wrapText="1"/>
    </xf>
    <xf numFmtId="4" fontId="5" fillId="2" borderId="1" xfId="0" applyNumberFormat="1" applyFont="1" applyFill="1" applyBorder="1" applyAlignment="1">
      <alignment horizontal="right" vertical="top" wrapText="1"/>
    </xf>
    <xf numFmtId="164" fontId="5" fillId="2" borderId="1" xfId="0" applyNumberFormat="1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left" vertical="top" wrapText="1"/>
    </xf>
    <xf numFmtId="4" fontId="3" fillId="2" borderId="0" xfId="0" applyNumberFormat="1" applyFont="1" applyFill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0" fillId="0" borderId="0" xfId="0"/>
    <xf numFmtId="0" fontId="2" fillId="2" borderId="0" xfId="0" applyFont="1" applyFill="1" applyAlignment="1">
      <alignment horizontal="left" vertical="top" wrapText="1"/>
    </xf>
    <xf numFmtId="4" fontId="5" fillId="7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0" fillId="0" borderId="0" xfId="0" applyNumberFormat="1"/>
    <xf numFmtId="4" fontId="0" fillId="0" borderId="0" xfId="0" applyNumberFormat="1"/>
    <xf numFmtId="43" fontId="0" fillId="0" borderId="0" xfId="1" applyNumberFormat="1" applyFont="1"/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4" fontId="3" fillId="2" borderId="0" xfId="0" applyNumberFormat="1" applyFont="1" applyFill="1" applyAlignment="1">
      <alignment horizontal="right" vertical="top" wrapText="1"/>
    </xf>
    <xf numFmtId="0" fontId="6" fillId="2" borderId="0" xfId="0" applyFont="1" applyFill="1" applyAlignment="1">
      <alignment horizontal="center" vertical="top" wrapText="1"/>
    </xf>
    <xf numFmtId="0" fontId="0" fillId="0" borderId="0" xfId="0"/>
    <xf numFmtId="0" fontId="2" fillId="2" borderId="0" xfId="0" applyFont="1" applyFill="1" applyAlignment="1">
      <alignment horizontal="center" wrapText="1"/>
    </xf>
    <xf numFmtId="0" fontId="5" fillId="8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center" vertical="top" wrapText="1"/>
    </xf>
    <xf numFmtId="0" fontId="5" fillId="8" borderId="1" xfId="0" applyFont="1" applyFill="1" applyBorder="1" applyAlignment="1">
      <alignment horizontal="right" vertical="top" wrapText="1"/>
    </xf>
    <xf numFmtId="4" fontId="5" fillId="8" borderId="1" xfId="0" applyNumberFormat="1" applyFont="1" applyFill="1" applyBorder="1" applyAlignment="1">
      <alignment horizontal="right" vertical="top" wrapText="1"/>
    </xf>
    <xf numFmtId="164" fontId="5" fillId="8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right" vertical="top" wrapText="1"/>
    </xf>
    <xf numFmtId="164" fontId="4" fillId="3" borderId="0" xfId="0" applyNumberFormat="1" applyFont="1" applyFill="1" applyBorder="1" applyAlignment="1">
      <alignment horizontal="right" vertical="top" wrapText="1"/>
    </xf>
    <xf numFmtId="164" fontId="5" fillId="4" borderId="0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left"/>
    </xf>
    <xf numFmtId="164" fontId="7" fillId="4" borderId="0" xfId="0" applyNumberFormat="1" applyFont="1" applyFill="1" applyBorder="1" applyAlignment="1">
      <alignment horizontal="right" vertical="top" wrapText="1"/>
    </xf>
    <xf numFmtId="0" fontId="8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8" fillId="0" borderId="0" xfId="0" applyFont="1"/>
    <xf numFmtId="4" fontId="9" fillId="2" borderId="0" xfId="0" applyNumberFormat="1" applyFont="1" applyFill="1" applyAlignment="1">
      <alignment horizontal="right" vertical="top" wrapText="1"/>
    </xf>
    <xf numFmtId="164" fontId="9" fillId="2" borderId="0" xfId="0" applyNumberFormat="1" applyFont="1" applyFill="1" applyAlignment="1">
      <alignment horizontal="right" vertical="top" wrapText="1"/>
    </xf>
    <xf numFmtId="0" fontId="8" fillId="2" borderId="0" xfId="0" applyFont="1" applyFill="1" applyBorder="1" applyAlignment="1">
      <alignment horizontal="right" vertical="top" wrapText="1"/>
    </xf>
    <xf numFmtId="164" fontId="7" fillId="3" borderId="0" xfId="0" applyNumberFormat="1" applyFont="1" applyFill="1" applyBorder="1" applyAlignment="1">
      <alignment horizontal="right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right" vertical="top" wrapText="1"/>
    </xf>
    <xf numFmtId="43" fontId="7" fillId="4" borderId="0" xfId="1" applyFont="1" applyFill="1" applyBorder="1" applyAlignment="1">
      <alignment horizontal="righ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BE730-F0D6-4044-917D-05262650E82E}">
  <sheetPr>
    <pageSetUpPr fitToPage="1"/>
  </sheetPr>
  <dimension ref="A1:Q378"/>
  <sheetViews>
    <sheetView tabSelected="1" showWhiteSpace="0" view="pageBreakPreview" topLeftCell="D1" zoomScale="70" zoomScaleNormal="100" zoomScaleSheetLayoutView="70" workbookViewId="0">
      <selection activeCell="C32" sqref="A32:XFD32"/>
    </sheetView>
  </sheetViews>
  <sheetFormatPr defaultRowHeight="15" x14ac:dyDescent="0.25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  <col min="11" max="11" width="18.375" style="68" customWidth="1"/>
    <col min="12" max="13" width="18.375" style="41" customWidth="1"/>
    <col min="14" max="14" width="14.625" customWidth="1"/>
    <col min="15" max="15" width="21.75" bestFit="1" customWidth="1"/>
    <col min="16" max="16" width="10.125" bestFit="1" customWidth="1"/>
  </cols>
  <sheetData>
    <row r="1" spans="1:16" x14ac:dyDescent="0.2">
      <c r="A1" s="1"/>
      <c r="B1" s="1"/>
      <c r="C1" s="1"/>
      <c r="D1" s="1" t="s">
        <v>0</v>
      </c>
      <c r="E1" s="49" t="s">
        <v>1</v>
      </c>
      <c r="F1" s="49"/>
      <c r="G1" s="49" t="s">
        <v>2</v>
      </c>
      <c r="H1" s="49"/>
      <c r="I1" s="49" t="s">
        <v>3</v>
      </c>
      <c r="J1" s="49">
        <f>I7 + I9 + I28 + I366 + I369</f>
        <v>3511477.9899999998</v>
      </c>
      <c r="K1" s="66"/>
      <c r="L1" s="42"/>
      <c r="M1" s="42"/>
    </row>
    <row r="2" spans="1:16" ht="80.099999999999994" customHeight="1" x14ac:dyDescent="0.2">
      <c r="A2" s="2"/>
      <c r="B2" s="2"/>
      <c r="C2" s="2"/>
      <c r="D2" s="2" t="s">
        <v>4</v>
      </c>
      <c r="E2" s="50" t="s">
        <v>5</v>
      </c>
      <c r="F2" s="50"/>
      <c r="G2" s="50" t="s">
        <v>6</v>
      </c>
      <c r="H2" s="50"/>
      <c r="I2" s="50" t="s">
        <v>7</v>
      </c>
      <c r="J2" s="50"/>
      <c r="K2" s="67"/>
      <c r="L2" s="38"/>
      <c r="M2" s="38"/>
    </row>
    <row r="3" spans="1:16" x14ac:dyDescent="0.25">
      <c r="A3" s="55" t="s">
        <v>8</v>
      </c>
      <c r="B3" s="54"/>
      <c r="C3" s="54"/>
      <c r="D3" s="54"/>
      <c r="E3" s="54"/>
      <c r="F3" s="54"/>
      <c r="G3" s="54"/>
      <c r="H3" s="54"/>
      <c r="I3" s="54"/>
      <c r="J3" s="54"/>
    </row>
    <row r="4" spans="1:16" ht="30" customHeight="1" x14ac:dyDescent="0.2">
      <c r="A4" s="2"/>
      <c r="B4" s="2"/>
      <c r="C4" s="2"/>
      <c r="D4" s="2"/>
      <c r="E4" s="2"/>
      <c r="F4" s="2"/>
      <c r="G4" s="2"/>
      <c r="H4" s="2" t="s">
        <v>9</v>
      </c>
      <c r="I4" s="2"/>
      <c r="J4" s="4">
        <v>3511477.99</v>
      </c>
      <c r="K4" s="69"/>
      <c r="L4" s="39"/>
      <c r="M4" s="39"/>
    </row>
    <row r="5" spans="1:16" ht="20.100000000000001" customHeight="1" x14ac:dyDescent="0.2">
      <c r="A5" s="2"/>
      <c r="B5" s="2"/>
      <c r="C5" s="2"/>
      <c r="D5" s="2"/>
      <c r="E5" s="2"/>
      <c r="F5" s="2"/>
      <c r="G5" s="2"/>
      <c r="H5" s="2" t="s">
        <v>10</v>
      </c>
      <c r="I5" s="2"/>
      <c r="J5" s="5">
        <v>0.2288</v>
      </c>
      <c r="K5" s="70"/>
      <c r="L5" s="5"/>
      <c r="M5" s="5"/>
    </row>
    <row r="6" spans="1:16" ht="30" customHeight="1" x14ac:dyDescent="0.2">
      <c r="A6" s="6" t="s">
        <v>11</v>
      </c>
      <c r="B6" s="7" t="s">
        <v>12</v>
      </c>
      <c r="C6" s="6" t="s">
        <v>13</v>
      </c>
      <c r="D6" s="6" t="s">
        <v>14</v>
      </c>
      <c r="E6" s="8" t="s">
        <v>15</v>
      </c>
      <c r="F6" s="7" t="s">
        <v>16</v>
      </c>
      <c r="G6" s="7" t="s">
        <v>17</v>
      </c>
      <c r="H6" s="7" t="s">
        <v>18</v>
      </c>
      <c r="I6" s="7" t="s">
        <v>19</v>
      </c>
      <c r="J6" s="7" t="s">
        <v>20</v>
      </c>
      <c r="K6" s="71"/>
      <c r="L6" s="61"/>
      <c r="M6" s="61"/>
    </row>
    <row r="7" spans="1:16" ht="24" customHeight="1" x14ac:dyDescent="0.2">
      <c r="A7" s="9" t="s">
        <v>21</v>
      </c>
      <c r="B7" s="9" t="s">
        <v>22</v>
      </c>
      <c r="C7" s="9"/>
      <c r="D7" s="9" t="s">
        <v>23</v>
      </c>
      <c r="E7" s="10"/>
      <c r="F7" s="11">
        <v>1</v>
      </c>
      <c r="G7" s="11" t="s">
        <v>24</v>
      </c>
      <c r="H7" s="12">
        <f>I8</f>
        <v>182407.87</v>
      </c>
      <c r="I7" s="12">
        <f t="shared" ref="I7:I70" si="0">TRUNC(F7 * H7,2)</f>
        <v>182407.87</v>
      </c>
      <c r="J7" s="13">
        <f>I7 / J4</f>
        <v>5.1946180645147652E-2</v>
      </c>
      <c r="K7" s="72"/>
      <c r="L7" s="62"/>
      <c r="M7" s="62"/>
    </row>
    <row r="8" spans="1:16" ht="24" customHeight="1" x14ac:dyDescent="0.2">
      <c r="A8" s="14" t="s">
        <v>25</v>
      </c>
      <c r="B8" s="15" t="s">
        <v>26</v>
      </c>
      <c r="C8" s="14" t="s">
        <v>27</v>
      </c>
      <c r="D8" s="14" t="s">
        <v>23</v>
      </c>
      <c r="E8" s="16" t="s">
        <v>28</v>
      </c>
      <c r="F8" s="17">
        <v>1</v>
      </c>
      <c r="G8" s="18">
        <v>148443.91</v>
      </c>
      <c r="H8" s="18">
        <f>TRUNC(TRUNC(G8 * J5, 2) + G8, 2)</f>
        <v>182407.87</v>
      </c>
      <c r="I8" s="43">
        <f t="shared" si="0"/>
        <v>182407.87</v>
      </c>
      <c r="J8" s="19">
        <f>I8 / J4</f>
        <v>5.1946180645147652E-2</v>
      </c>
      <c r="K8" s="65" t="str">
        <f>IF(J8&gt;=4%,"TEM ACERVO AQUI",(""))</f>
        <v>TEM ACERVO AQUI</v>
      </c>
      <c r="L8" s="63"/>
      <c r="M8" s="63"/>
      <c r="N8" s="64" t="s">
        <v>1042</v>
      </c>
    </row>
    <row r="9" spans="1:16" ht="24" customHeight="1" x14ac:dyDescent="0.2">
      <c r="A9" s="9" t="s">
        <v>29</v>
      </c>
      <c r="B9" s="9" t="s">
        <v>22</v>
      </c>
      <c r="C9" s="9"/>
      <c r="D9" s="9" t="s">
        <v>30</v>
      </c>
      <c r="E9" s="10"/>
      <c r="F9" s="11">
        <v>1</v>
      </c>
      <c r="G9" s="11" t="s">
        <v>24</v>
      </c>
      <c r="H9" s="12">
        <f>I10 + I14 + I17 + I19 + I24</f>
        <v>109061.75</v>
      </c>
      <c r="I9" s="12">
        <f t="shared" si="0"/>
        <v>109061.75</v>
      </c>
      <c r="J9" s="13">
        <f>I9 / J4</f>
        <v>3.1058645479364089E-2</v>
      </c>
      <c r="K9" s="65" t="str">
        <f t="shared" ref="K9:K72" si="1">IF(J9&gt;=4%,"TEM ACERVO AQUI",(""))</f>
        <v/>
      </c>
      <c r="L9" s="63"/>
      <c r="M9" s="63"/>
    </row>
    <row r="10" spans="1:16" ht="24" customHeight="1" x14ac:dyDescent="0.2">
      <c r="A10" s="20" t="s">
        <v>31</v>
      </c>
      <c r="B10" s="20" t="s">
        <v>22</v>
      </c>
      <c r="C10" s="20"/>
      <c r="D10" s="20" t="s">
        <v>32</v>
      </c>
      <c r="E10" s="21"/>
      <c r="F10" s="22">
        <v>1</v>
      </c>
      <c r="G10" s="22" t="s">
        <v>24</v>
      </c>
      <c r="H10" s="23">
        <f>I11 + I12 + I13</f>
        <v>5818.77</v>
      </c>
      <c r="I10" s="23">
        <f t="shared" si="0"/>
        <v>5818.77</v>
      </c>
      <c r="J10" s="24">
        <f>I10 / J4</f>
        <v>1.6570714714916953E-3</v>
      </c>
      <c r="K10" s="65" t="str">
        <f t="shared" si="1"/>
        <v/>
      </c>
      <c r="L10" s="63"/>
      <c r="M10" s="63"/>
    </row>
    <row r="11" spans="1:16" ht="26.1" customHeight="1" x14ac:dyDescent="0.2">
      <c r="A11" s="14" t="s">
        <v>33</v>
      </c>
      <c r="B11" s="14" t="s">
        <v>34</v>
      </c>
      <c r="C11" s="14" t="s">
        <v>35</v>
      </c>
      <c r="D11" s="14" t="s">
        <v>36</v>
      </c>
      <c r="E11" s="16" t="s">
        <v>37</v>
      </c>
      <c r="F11" s="17">
        <v>6</v>
      </c>
      <c r="G11" s="18">
        <v>363.78</v>
      </c>
      <c r="H11" s="18">
        <f>TRUNC(TRUNC(G11 * J5, 2) + G11, 2)</f>
        <v>447.01</v>
      </c>
      <c r="I11" s="43">
        <f t="shared" si="0"/>
        <v>2682.06</v>
      </c>
      <c r="J11" s="19">
        <f>I11 / J4</f>
        <v>7.6379803821581115E-4</v>
      </c>
      <c r="K11" s="65" t="str">
        <f t="shared" si="1"/>
        <v/>
      </c>
      <c r="L11" s="63"/>
      <c r="M11" s="63"/>
      <c r="N11" t="s">
        <v>38</v>
      </c>
      <c r="O11">
        <f>2.5*3.5</f>
        <v>8.75</v>
      </c>
    </row>
    <row r="12" spans="1:16" ht="51.95" customHeight="1" x14ac:dyDescent="0.2">
      <c r="A12" s="14" t="s">
        <v>39</v>
      </c>
      <c r="B12" s="14" t="s">
        <v>40</v>
      </c>
      <c r="C12" s="14" t="s">
        <v>35</v>
      </c>
      <c r="D12" s="14" t="s">
        <v>41</v>
      </c>
      <c r="E12" s="16" t="s">
        <v>42</v>
      </c>
      <c r="F12" s="17">
        <v>1</v>
      </c>
      <c r="G12" s="18">
        <v>608.29</v>
      </c>
      <c r="H12" s="18">
        <f>TRUNC(TRUNC(G12 * J5, 2) + G12, 2)</f>
        <v>747.46</v>
      </c>
      <c r="I12" s="43">
        <f t="shared" si="0"/>
        <v>747.46</v>
      </c>
      <c r="J12" s="19">
        <f>I12 / J4</f>
        <v>2.1286193509645207E-4</v>
      </c>
      <c r="K12" s="65" t="str">
        <f t="shared" si="1"/>
        <v/>
      </c>
      <c r="L12" s="63"/>
      <c r="M12" s="63"/>
      <c r="N12" t="s">
        <v>43</v>
      </c>
    </row>
    <row r="13" spans="1:16" ht="26.1" customHeight="1" x14ac:dyDescent="0.2">
      <c r="A13" s="14" t="s">
        <v>44</v>
      </c>
      <c r="B13" s="14" t="s">
        <v>45</v>
      </c>
      <c r="C13" s="14" t="s">
        <v>35</v>
      </c>
      <c r="D13" s="14" t="s">
        <v>46</v>
      </c>
      <c r="E13" s="16" t="s">
        <v>28</v>
      </c>
      <c r="F13" s="17">
        <v>1</v>
      </c>
      <c r="G13" s="18">
        <v>1944.38</v>
      </c>
      <c r="H13" s="18">
        <f>TRUNC(TRUNC(G13 * J5, 2) + G13, 2)</f>
        <v>2389.25</v>
      </c>
      <c r="I13" s="43">
        <f t="shared" si="0"/>
        <v>2389.25</v>
      </c>
      <c r="J13" s="19">
        <f>I13 / J4</f>
        <v>6.8041149817943175E-4</v>
      </c>
      <c r="K13" s="65" t="str">
        <f t="shared" si="1"/>
        <v/>
      </c>
      <c r="L13" s="63"/>
      <c r="M13" s="63"/>
      <c r="N13" t="s">
        <v>47</v>
      </c>
    </row>
    <row r="14" spans="1:16" ht="24" customHeight="1" x14ac:dyDescent="0.2">
      <c r="A14" s="9" t="s">
        <v>48</v>
      </c>
      <c r="B14" s="9" t="s">
        <v>22</v>
      </c>
      <c r="C14" s="9"/>
      <c r="D14" s="9" t="s">
        <v>49</v>
      </c>
      <c r="E14" s="10"/>
      <c r="F14" s="11">
        <v>1</v>
      </c>
      <c r="G14" s="11" t="s">
        <v>24</v>
      </c>
      <c r="H14" s="12">
        <f>I15 + I16</f>
        <v>11372.279999999999</v>
      </c>
      <c r="I14" s="12">
        <f t="shared" si="0"/>
        <v>11372.28</v>
      </c>
      <c r="J14" s="13">
        <f>I14 / J4</f>
        <v>3.2386021021307896E-3</v>
      </c>
      <c r="K14" s="65" t="str">
        <f t="shared" si="1"/>
        <v/>
      </c>
      <c r="L14" s="63"/>
      <c r="M14" s="63"/>
    </row>
    <row r="15" spans="1:16" ht="39" customHeight="1" x14ac:dyDescent="0.2">
      <c r="A15" s="14" t="s">
        <v>50</v>
      </c>
      <c r="B15" s="14" t="s">
        <v>51</v>
      </c>
      <c r="C15" s="14" t="s">
        <v>52</v>
      </c>
      <c r="D15" s="14" t="s">
        <v>53</v>
      </c>
      <c r="E15" s="16" t="s">
        <v>54</v>
      </c>
      <c r="F15" s="17">
        <v>140.9</v>
      </c>
      <c r="G15" s="18">
        <v>62.47</v>
      </c>
      <c r="H15" s="18">
        <f>TRUNC(TRUNC(G15 * J5, 2) + G15, 2)</f>
        <v>76.760000000000005</v>
      </c>
      <c r="I15" s="43">
        <f t="shared" si="0"/>
        <v>10815.48</v>
      </c>
      <c r="J15" s="19">
        <f>I15 / J4</f>
        <v>3.0800363923112611E-3</v>
      </c>
      <c r="K15" s="65" t="str">
        <f t="shared" si="1"/>
        <v/>
      </c>
      <c r="L15" s="63"/>
      <c r="M15" s="63"/>
      <c r="N15" s="26" t="s">
        <v>55</v>
      </c>
      <c r="P15" s="44">
        <f>0.1*F15+F15</f>
        <v>154.99</v>
      </c>
    </row>
    <row r="16" spans="1:16" ht="26.1" customHeight="1" x14ac:dyDescent="0.2">
      <c r="A16" s="14" t="s">
        <v>56</v>
      </c>
      <c r="B16" s="15" t="s">
        <v>57</v>
      </c>
      <c r="C16" s="14" t="s">
        <v>27</v>
      </c>
      <c r="D16" s="14" t="s">
        <v>58</v>
      </c>
      <c r="E16" s="16" t="s">
        <v>37</v>
      </c>
      <c r="F16" s="17">
        <v>960</v>
      </c>
      <c r="G16" s="18">
        <v>0.48</v>
      </c>
      <c r="H16" s="18">
        <f>TRUNC(TRUNC(G16 * J5, 2) + G16, 2)</f>
        <v>0.57999999999999996</v>
      </c>
      <c r="I16" s="43">
        <f t="shared" si="0"/>
        <v>556.79999999999995</v>
      </c>
      <c r="J16" s="19">
        <f>I16 / J4</f>
        <v>1.5856570981952813E-4</v>
      </c>
      <c r="K16" s="65" t="str">
        <f t="shared" si="1"/>
        <v/>
      </c>
      <c r="L16" s="63"/>
      <c r="M16" s="63"/>
      <c r="N16" s="26" t="s">
        <v>59</v>
      </c>
      <c r="P16" s="45">
        <f>0.1*F16+F16</f>
        <v>1056</v>
      </c>
    </row>
    <row r="17" spans="1:15" ht="24" customHeight="1" x14ac:dyDescent="0.2">
      <c r="A17" s="9" t="s">
        <v>60</v>
      </c>
      <c r="B17" s="9" t="s">
        <v>22</v>
      </c>
      <c r="C17" s="9"/>
      <c r="D17" s="9" t="s">
        <v>61</v>
      </c>
      <c r="E17" s="10"/>
      <c r="F17" s="11">
        <v>1</v>
      </c>
      <c r="G17" s="11" t="s">
        <v>24</v>
      </c>
      <c r="H17" s="12">
        <f>I18</f>
        <v>6082.5</v>
      </c>
      <c r="I17" s="12">
        <f t="shared" si="0"/>
        <v>6082.5</v>
      </c>
      <c r="J17" s="13">
        <f>I17 / J4</f>
        <v>1.7321765983787357E-3</v>
      </c>
      <c r="K17" s="65" t="str">
        <f t="shared" si="1"/>
        <v/>
      </c>
      <c r="L17" s="63"/>
      <c r="M17" s="63"/>
    </row>
    <row r="18" spans="1:15" ht="26.1" customHeight="1" x14ac:dyDescent="0.2">
      <c r="A18" s="14" t="s">
        <v>62</v>
      </c>
      <c r="B18" s="15" t="s">
        <v>63</v>
      </c>
      <c r="C18" s="14" t="s">
        <v>27</v>
      </c>
      <c r="D18" s="14" t="s">
        <v>64</v>
      </c>
      <c r="E18" s="16" t="s">
        <v>54</v>
      </c>
      <c r="F18" s="17">
        <v>30</v>
      </c>
      <c r="G18" s="18">
        <v>165</v>
      </c>
      <c r="H18" s="18">
        <f>TRUNC(TRUNC(G18 * J5, 2) + G18, 2)</f>
        <v>202.75</v>
      </c>
      <c r="I18" s="43">
        <f t="shared" si="0"/>
        <v>6082.5</v>
      </c>
      <c r="J18" s="19">
        <f>I18 / J4</f>
        <v>1.7321765983787357E-3</v>
      </c>
      <c r="K18" s="65" t="str">
        <f t="shared" si="1"/>
        <v/>
      </c>
      <c r="L18" s="63"/>
      <c r="M18" s="63"/>
      <c r="N18" t="s">
        <v>65</v>
      </c>
    </row>
    <row r="19" spans="1:15" ht="24" customHeight="1" x14ac:dyDescent="0.2">
      <c r="A19" s="9" t="s">
        <v>66</v>
      </c>
      <c r="B19" s="9" t="s">
        <v>22</v>
      </c>
      <c r="C19" s="9"/>
      <c r="D19" s="9" t="s">
        <v>67</v>
      </c>
      <c r="E19" s="10"/>
      <c r="F19" s="11">
        <v>1</v>
      </c>
      <c r="G19" s="11" t="s">
        <v>24</v>
      </c>
      <c r="H19" s="12">
        <f>I20 + I21 + I22 + I23</f>
        <v>55952.600000000006</v>
      </c>
      <c r="I19" s="12">
        <f t="shared" si="0"/>
        <v>55952.6</v>
      </c>
      <c r="J19" s="13">
        <f>I19 / J4</f>
        <v>1.5934202110718627E-2</v>
      </c>
      <c r="K19" s="65" t="str">
        <f t="shared" si="1"/>
        <v/>
      </c>
      <c r="L19" s="63"/>
      <c r="M19" s="63"/>
    </row>
    <row r="20" spans="1:15" ht="26.1" customHeight="1" x14ac:dyDescent="0.2">
      <c r="A20" s="14" t="s">
        <v>68</v>
      </c>
      <c r="B20" s="14" t="s">
        <v>69</v>
      </c>
      <c r="C20" s="14" t="s">
        <v>35</v>
      </c>
      <c r="D20" s="14" t="s">
        <v>70</v>
      </c>
      <c r="E20" s="16" t="s">
        <v>71</v>
      </c>
      <c r="F20" s="17">
        <v>12</v>
      </c>
      <c r="G20" s="18">
        <v>800</v>
      </c>
      <c r="H20" s="18">
        <f>TRUNC(TRUNC(G20 * J5, 2) + G20, 2)</f>
        <v>983.04</v>
      </c>
      <c r="I20" s="43">
        <f t="shared" si="0"/>
        <v>11796.48</v>
      </c>
      <c r="J20" s="19">
        <f>I20 / J4</f>
        <v>3.3594059349351065E-3</v>
      </c>
      <c r="K20" s="65" t="str">
        <f t="shared" si="1"/>
        <v/>
      </c>
      <c r="L20" s="63"/>
      <c r="M20" s="63"/>
      <c r="N20" t="s">
        <v>72</v>
      </c>
    </row>
    <row r="21" spans="1:15" ht="26.1" customHeight="1" x14ac:dyDescent="0.2">
      <c r="A21" s="14" t="s">
        <v>73</v>
      </c>
      <c r="B21" s="14" t="s">
        <v>74</v>
      </c>
      <c r="C21" s="14" t="s">
        <v>35</v>
      </c>
      <c r="D21" s="14" t="s">
        <v>75</v>
      </c>
      <c r="E21" s="16" t="s">
        <v>71</v>
      </c>
      <c r="F21" s="17">
        <v>12</v>
      </c>
      <c r="G21" s="18">
        <v>1600</v>
      </c>
      <c r="H21" s="18">
        <f>TRUNC(TRUNC(G21 * J5, 2) + G21, 2)</f>
        <v>1966.08</v>
      </c>
      <c r="I21" s="43">
        <f t="shared" si="0"/>
        <v>23592.959999999999</v>
      </c>
      <c r="J21" s="19">
        <f>I21 / J4</f>
        <v>6.7188118698702131E-3</v>
      </c>
      <c r="K21" s="65" t="str">
        <f t="shared" si="1"/>
        <v/>
      </c>
      <c r="L21" s="63"/>
      <c r="M21" s="63"/>
      <c r="N21" t="s">
        <v>72</v>
      </c>
    </row>
    <row r="22" spans="1:15" ht="26.1" customHeight="1" x14ac:dyDescent="0.2">
      <c r="A22" s="14" t="s">
        <v>76</v>
      </c>
      <c r="B22" s="14" t="s">
        <v>77</v>
      </c>
      <c r="C22" s="14" t="s">
        <v>35</v>
      </c>
      <c r="D22" s="14" t="s">
        <v>78</v>
      </c>
      <c r="E22" s="16" t="s">
        <v>71</v>
      </c>
      <c r="F22" s="17">
        <v>12</v>
      </c>
      <c r="G22" s="18">
        <v>1054.51</v>
      </c>
      <c r="H22" s="18">
        <f>TRUNC(TRUNC(G22 * J5, 2) + G22, 2)</f>
        <v>1295.78</v>
      </c>
      <c r="I22" s="43">
        <f t="shared" si="0"/>
        <v>15549.36</v>
      </c>
      <c r="J22" s="19">
        <f>I22 / J4</f>
        <v>4.4281524885764695E-3</v>
      </c>
      <c r="K22" s="65" t="str">
        <f t="shared" si="1"/>
        <v/>
      </c>
      <c r="L22" s="63"/>
      <c r="M22" s="63"/>
      <c r="N22" t="s">
        <v>72</v>
      </c>
    </row>
    <row r="23" spans="1:15" ht="24" customHeight="1" x14ac:dyDescent="0.2">
      <c r="A23" s="14" t="s">
        <v>79</v>
      </c>
      <c r="B23" s="14" t="s">
        <v>80</v>
      </c>
      <c r="C23" s="14" t="s">
        <v>52</v>
      </c>
      <c r="D23" s="14" t="s">
        <v>81</v>
      </c>
      <c r="E23" s="16" t="s">
        <v>37</v>
      </c>
      <c r="F23" s="17">
        <v>42.4</v>
      </c>
      <c r="G23" s="18">
        <v>96.24</v>
      </c>
      <c r="H23" s="18">
        <f>TRUNC(TRUNC(G23 * J5, 2) + G23, 2)</f>
        <v>118.25</v>
      </c>
      <c r="I23" s="43">
        <f t="shared" si="0"/>
        <v>5013.8</v>
      </c>
      <c r="J23" s="19">
        <f>I23 / J4</f>
        <v>1.4278318173368359E-3</v>
      </c>
      <c r="K23" s="65" t="str">
        <f t="shared" si="1"/>
        <v/>
      </c>
      <c r="L23" s="63"/>
      <c r="M23" s="63"/>
      <c r="N23" t="s">
        <v>82</v>
      </c>
      <c r="O23">
        <f>0.1*F23+F23</f>
        <v>46.64</v>
      </c>
    </row>
    <row r="24" spans="1:15" ht="24" customHeight="1" x14ac:dyDescent="0.2">
      <c r="A24" s="9" t="s">
        <v>83</v>
      </c>
      <c r="B24" s="9" t="s">
        <v>22</v>
      </c>
      <c r="C24" s="9"/>
      <c r="D24" s="9" t="s">
        <v>84</v>
      </c>
      <c r="E24" s="10"/>
      <c r="F24" s="11">
        <v>1</v>
      </c>
      <c r="G24" s="11" t="s">
        <v>24</v>
      </c>
      <c r="H24" s="12">
        <f>I25 + I26 + I27</f>
        <v>29835.600000000002</v>
      </c>
      <c r="I24" s="12">
        <f t="shared" si="0"/>
        <v>29835.599999999999</v>
      </c>
      <c r="J24" s="13">
        <f>I24 / J4</f>
        <v>8.496593196644241E-3</v>
      </c>
      <c r="K24" s="65" t="str">
        <f t="shared" si="1"/>
        <v/>
      </c>
      <c r="L24" s="63"/>
      <c r="M24" s="63"/>
    </row>
    <row r="25" spans="1:15" ht="26.1" customHeight="1" x14ac:dyDescent="0.2">
      <c r="A25" s="14" t="s">
        <v>85</v>
      </c>
      <c r="B25" s="14" t="s">
        <v>86</v>
      </c>
      <c r="C25" s="14" t="s">
        <v>35</v>
      </c>
      <c r="D25" s="14" t="s">
        <v>87</v>
      </c>
      <c r="E25" s="16" t="s">
        <v>88</v>
      </c>
      <c r="F25" s="17">
        <v>67.12</v>
      </c>
      <c r="G25" s="18">
        <v>32.840000000000003</v>
      </c>
      <c r="H25" s="18">
        <f>TRUNC(TRUNC(G25 * J5, 2) + G25, 2)</f>
        <v>40.35</v>
      </c>
      <c r="I25" s="43">
        <f t="shared" si="0"/>
        <v>2708.29</v>
      </c>
      <c r="J25" s="19">
        <f>I25 / J4</f>
        <v>7.7126782731165567E-4</v>
      </c>
      <c r="K25" s="65" t="str">
        <f t="shared" si="1"/>
        <v/>
      </c>
      <c r="L25" s="63"/>
      <c r="M25" s="63"/>
      <c r="N25" t="s">
        <v>89</v>
      </c>
      <c r="O25" s="25">
        <f>0.1*F25+F25</f>
        <v>73.832000000000008</v>
      </c>
    </row>
    <row r="26" spans="1:15" ht="26.1" customHeight="1" x14ac:dyDescent="0.2">
      <c r="A26" s="14" t="s">
        <v>90</v>
      </c>
      <c r="B26" s="14" t="s">
        <v>91</v>
      </c>
      <c r="C26" s="14" t="s">
        <v>35</v>
      </c>
      <c r="D26" s="14" t="s">
        <v>92</v>
      </c>
      <c r="E26" s="16" t="s">
        <v>37</v>
      </c>
      <c r="F26" s="17">
        <v>676.65</v>
      </c>
      <c r="G26" s="18">
        <v>28.44</v>
      </c>
      <c r="H26" s="18">
        <f>TRUNC(TRUNC(G26 * J5, 2) + G26, 2)</f>
        <v>34.94</v>
      </c>
      <c r="I26" s="43">
        <f t="shared" si="0"/>
        <v>23642.15</v>
      </c>
      <c r="J26" s="19">
        <f>I26 / J4</f>
        <v>6.7328202162531565E-3</v>
      </c>
      <c r="K26" s="65" t="str">
        <f t="shared" si="1"/>
        <v/>
      </c>
      <c r="L26" s="63"/>
      <c r="M26" s="63"/>
      <c r="N26" t="s">
        <v>93</v>
      </c>
      <c r="O26" s="25">
        <f>0.1*F26+F26</f>
        <v>744.31499999999994</v>
      </c>
    </row>
    <row r="27" spans="1:15" ht="39" customHeight="1" x14ac:dyDescent="0.2">
      <c r="A27" s="14" t="s">
        <v>94</v>
      </c>
      <c r="B27" s="14" t="s">
        <v>95</v>
      </c>
      <c r="C27" s="14" t="s">
        <v>52</v>
      </c>
      <c r="D27" s="14" t="s">
        <v>96</v>
      </c>
      <c r="E27" s="16" t="s">
        <v>88</v>
      </c>
      <c r="F27" s="17">
        <v>33.83</v>
      </c>
      <c r="G27" s="18">
        <v>83.84</v>
      </c>
      <c r="H27" s="18">
        <f>TRUNC(TRUNC(G27 * J5, 2) + G27, 2)</f>
        <v>103.02</v>
      </c>
      <c r="I27" s="43">
        <f t="shared" si="0"/>
        <v>3485.16</v>
      </c>
      <c r="J27" s="19">
        <f>I27 / J4</f>
        <v>9.9250515307943007E-4</v>
      </c>
      <c r="K27" s="65" t="str">
        <f t="shared" si="1"/>
        <v/>
      </c>
      <c r="L27" s="63"/>
      <c r="M27" s="63"/>
      <c r="N27" t="s">
        <v>72</v>
      </c>
      <c r="O27" s="25">
        <f>0.1*F27+F27</f>
        <v>37.213000000000001</v>
      </c>
    </row>
    <row r="28" spans="1:15" ht="24" customHeight="1" x14ac:dyDescent="0.2">
      <c r="A28" s="20" t="s">
        <v>97</v>
      </c>
      <c r="B28" s="20" t="s">
        <v>22</v>
      </c>
      <c r="C28" s="20"/>
      <c r="D28" s="20" t="s">
        <v>98</v>
      </c>
      <c r="E28" s="21"/>
      <c r="F28" s="22">
        <v>1</v>
      </c>
      <c r="G28" s="22" t="s">
        <v>24</v>
      </c>
      <c r="H28" s="23">
        <f>I29 + I36 + I92 + I97 + I101 + I104 + I110 + I120 + I128 + I184 + I224 + I265 + I277 + I286 + I354 + I362</f>
        <v>3196497.11</v>
      </c>
      <c r="I28" s="23">
        <f t="shared" si="0"/>
        <v>3196497.11</v>
      </c>
      <c r="J28" s="24">
        <f>I28 / J4</f>
        <v>0.91029962856181812</v>
      </c>
      <c r="K28" s="65"/>
      <c r="L28" s="63"/>
      <c r="M28" s="63"/>
    </row>
    <row r="29" spans="1:15" ht="24" customHeight="1" x14ac:dyDescent="0.2">
      <c r="A29" s="9" t="s">
        <v>99</v>
      </c>
      <c r="B29" s="9" t="s">
        <v>22</v>
      </c>
      <c r="C29" s="9"/>
      <c r="D29" s="9" t="s">
        <v>100</v>
      </c>
      <c r="E29" s="10"/>
      <c r="F29" s="11">
        <v>1</v>
      </c>
      <c r="G29" s="11" t="s">
        <v>24</v>
      </c>
      <c r="H29" s="12">
        <f>I30 + I31 + I32 + I33 + I34 + I35</f>
        <v>61106.119999999995</v>
      </c>
      <c r="I29" s="12">
        <f t="shared" si="0"/>
        <v>61106.12</v>
      </c>
      <c r="J29" s="13">
        <f>I29 / J4</f>
        <v>1.7401823441302561E-2</v>
      </c>
      <c r="K29" s="65" t="str">
        <f t="shared" si="1"/>
        <v/>
      </c>
      <c r="L29" s="63"/>
      <c r="M29" s="63"/>
    </row>
    <row r="30" spans="1:15" ht="26.1" customHeight="1" x14ac:dyDescent="0.2">
      <c r="A30" s="14" t="s">
        <v>101</v>
      </c>
      <c r="B30" s="14" t="s">
        <v>102</v>
      </c>
      <c r="C30" s="14" t="s">
        <v>52</v>
      </c>
      <c r="D30" s="14" t="s">
        <v>103</v>
      </c>
      <c r="E30" s="16" t="s">
        <v>88</v>
      </c>
      <c r="F30" s="17">
        <v>205.65</v>
      </c>
      <c r="G30" s="18">
        <v>99.49</v>
      </c>
      <c r="H30" s="18">
        <f>TRUNC(TRUNC(G30 * J5, 2) + G30, 2)</f>
        <v>122.25</v>
      </c>
      <c r="I30" s="43">
        <f t="shared" si="0"/>
        <v>25140.71</v>
      </c>
      <c r="J30" s="19">
        <f>I30 / J4</f>
        <v>7.1595806869915761E-3</v>
      </c>
      <c r="K30" s="65" t="str">
        <f t="shared" si="1"/>
        <v/>
      </c>
      <c r="L30" s="63"/>
      <c r="M30" s="63"/>
      <c r="N30" t="s">
        <v>104</v>
      </c>
      <c r="O30" s="25">
        <f>0.11*F30+F30</f>
        <v>228.2715</v>
      </c>
    </row>
    <row r="31" spans="1:15" ht="39" customHeight="1" x14ac:dyDescent="0.2">
      <c r="A31" s="14" t="s">
        <v>105</v>
      </c>
      <c r="B31" s="14" t="s">
        <v>106</v>
      </c>
      <c r="C31" s="14" t="s">
        <v>52</v>
      </c>
      <c r="D31" s="14" t="s">
        <v>107</v>
      </c>
      <c r="E31" s="16" t="s">
        <v>37</v>
      </c>
      <c r="F31" s="17">
        <v>457</v>
      </c>
      <c r="G31" s="18">
        <v>0.73</v>
      </c>
      <c r="H31" s="18">
        <f>TRUNC(TRUNC(G31 * J5, 2) + G31, 2)</f>
        <v>0.89</v>
      </c>
      <c r="I31" s="43">
        <f t="shared" si="0"/>
        <v>406.73</v>
      </c>
      <c r="J31" s="19">
        <f>I31 / J4</f>
        <v>1.1582871974658169E-4</v>
      </c>
      <c r="K31" s="65" t="str">
        <f t="shared" si="1"/>
        <v/>
      </c>
      <c r="L31" s="63"/>
      <c r="M31" s="63"/>
      <c r="N31" t="s">
        <v>108</v>
      </c>
      <c r="O31" s="25">
        <f t="shared" ref="O31" si="2">0.11*F31+F31</f>
        <v>507.27</v>
      </c>
    </row>
    <row r="32" spans="1:15" ht="39" customHeight="1" x14ac:dyDescent="0.2">
      <c r="A32" s="14" t="s">
        <v>109</v>
      </c>
      <c r="B32" s="14" t="s">
        <v>110</v>
      </c>
      <c r="C32" s="14" t="s">
        <v>52</v>
      </c>
      <c r="D32" s="14" t="s">
        <v>111</v>
      </c>
      <c r="E32" s="16" t="s">
        <v>88</v>
      </c>
      <c r="F32" s="17">
        <v>394.32</v>
      </c>
      <c r="G32" s="18">
        <v>43.47</v>
      </c>
      <c r="H32" s="18">
        <f>TRUNC(TRUNC(G32 * J5, 2) + G32, 2)</f>
        <v>53.41</v>
      </c>
      <c r="I32" s="43">
        <f t="shared" si="0"/>
        <v>21060.63</v>
      </c>
      <c r="J32" s="19">
        <f>I32 / J4</f>
        <v>5.997653996401669E-3</v>
      </c>
      <c r="K32" s="65" t="str">
        <f t="shared" si="1"/>
        <v/>
      </c>
      <c r="L32" s="63"/>
      <c r="M32" s="63"/>
      <c r="N32" t="s">
        <v>112</v>
      </c>
      <c r="O32" s="25">
        <f>0.11*F32+F32</f>
        <v>437.6952</v>
      </c>
    </row>
    <row r="33" spans="1:17" ht="65.099999999999994" customHeight="1" x14ac:dyDescent="0.2">
      <c r="A33" s="14" t="s">
        <v>113</v>
      </c>
      <c r="B33" s="14" t="s">
        <v>114</v>
      </c>
      <c r="C33" s="14" t="s">
        <v>52</v>
      </c>
      <c r="D33" s="14" t="s">
        <v>115</v>
      </c>
      <c r="E33" s="16" t="s">
        <v>88</v>
      </c>
      <c r="F33" s="17">
        <v>221.67</v>
      </c>
      <c r="G33" s="18">
        <v>13.5</v>
      </c>
      <c r="H33" s="18">
        <f>TRUNC(TRUNC(G33 * J5, 2) + G33, 2)</f>
        <v>16.579999999999998</v>
      </c>
      <c r="I33" s="43">
        <f t="shared" si="0"/>
        <v>3675.28</v>
      </c>
      <c r="J33" s="19">
        <f>I33 / J4</f>
        <v>1.0466475969567446E-3</v>
      </c>
      <c r="K33" s="65" t="str">
        <f t="shared" si="1"/>
        <v/>
      </c>
      <c r="L33" s="63"/>
      <c r="M33" s="63"/>
      <c r="N33" s="26" t="s">
        <v>116</v>
      </c>
      <c r="O33" s="26">
        <f>0.12*F33+F33</f>
        <v>248.2704</v>
      </c>
    </row>
    <row r="34" spans="1:17" ht="51.95" customHeight="1" x14ac:dyDescent="0.2">
      <c r="A34" s="14" t="s">
        <v>117</v>
      </c>
      <c r="B34" s="14" t="s">
        <v>118</v>
      </c>
      <c r="C34" s="14" t="s">
        <v>52</v>
      </c>
      <c r="D34" s="14" t="s">
        <v>119</v>
      </c>
      <c r="E34" s="16" t="s">
        <v>120</v>
      </c>
      <c r="F34" s="17">
        <v>258.98</v>
      </c>
      <c r="G34" s="18">
        <v>5.69</v>
      </c>
      <c r="H34" s="18">
        <f>TRUNC(TRUNC(G34 * J5, 2) + G34, 2)</f>
        <v>6.99</v>
      </c>
      <c r="I34" s="43">
        <f t="shared" si="0"/>
        <v>1810.27</v>
      </c>
      <c r="J34" s="19">
        <f>I34 / J4</f>
        <v>5.155293597611301E-4</v>
      </c>
      <c r="K34" s="65" t="str">
        <f t="shared" si="1"/>
        <v/>
      </c>
      <c r="L34" s="63"/>
      <c r="M34" s="63"/>
      <c r="N34" s="26" t="s">
        <v>121</v>
      </c>
      <c r="O34" s="27">
        <f>0.12*F34+F34</f>
        <v>290.05760000000004</v>
      </c>
      <c r="P34" s="25"/>
    </row>
    <row r="35" spans="1:17" ht="39" customHeight="1" x14ac:dyDescent="0.2">
      <c r="A35" s="14" t="s">
        <v>122</v>
      </c>
      <c r="B35" s="14" t="s">
        <v>123</v>
      </c>
      <c r="C35" s="14" t="s">
        <v>52</v>
      </c>
      <c r="D35" s="14" t="s">
        <v>124</v>
      </c>
      <c r="E35" s="16" t="s">
        <v>125</v>
      </c>
      <c r="F35" s="17">
        <v>3884.7</v>
      </c>
      <c r="G35" s="18">
        <v>1.89</v>
      </c>
      <c r="H35" s="18">
        <f>TRUNC(TRUNC(G35 * J5, 2) + G35, 2)</f>
        <v>2.3199999999999998</v>
      </c>
      <c r="I35" s="43">
        <f t="shared" si="0"/>
        <v>9012.5</v>
      </c>
      <c r="J35" s="19">
        <f>I35 / J4</f>
        <v>2.566583081444859E-3</v>
      </c>
      <c r="K35" s="65" t="str">
        <f t="shared" si="1"/>
        <v/>
      </c>
      <c r="L35" s="63"/>
      <c r="M35" s="63"/>
      <c r="N35" s="26" t="s">
        <v>126</v>
      </c>
      <c r="O35" s="27">
        <f>0.12*F35+F35</f>
        <v>4350.8639999999996</v>
      </c>
      <c r="P35" s="46"/>
    </row>
    <row r="36" spans="1:17" ht="24" customHeight="1" x14ac:dyDescent="0.2">
      <c r="A36" s="9" t="s">
        <v>127</v>
      </c>
      <c r="B36" s="9" t="s">
        <v>22</v>
      </c>
      <c r="C36" s="9"/>
      <c r="D36" s="9" t="s">
        <v>128</v>
      </c>
      <c r="E36" s="10"/>
      <c r="F36" s="11">
        <v>1</v>
      </c>
      <c r="G36" s="11" t="s">
        <v>24</v>
      </c>
      <c r="H36" s="12">
        <f>I37 + I48 + I59 + I61 + I69 + I76 + I86</f>
        <v>1004288.4199999999</v>
      </c>
      <c r="I36" s="12">
        <f t="shared" si="0"/>
        <v>1004288.42</v>
      </c>
      <c r="J36" s="13">
        <f>I36 / J4</f>
        <v>0.28600162747994329</v>
      </c>
      <c r="K36" s="65"/>
      <c r="L36" s="63"/>
      <c r="M36" s="63"/>
    </row>
    <row r="37" spans="1:17" ht="24" customHeight="1" x14ac:dyDescent="0.2">
      <c r="A37" s="20" t="s">
        <v>129</v>
      </c>
      <c r="B37" s="20" t="s">
        <v>22</v>
      </c>
      <c r="C37" s="20"/>
      <c r="D37" s="20" t="s">
        <v>130</v>
      </c>
      <c r="E37" s="21"/>
      <c r="F37" s="22">
        <v>1</v>
      </c>
      <c r="G37" s="22" t="s">
        <v>24</v>
      </c>
      <c r="H37" s="23">
        <f>I38 + I39 + I40 + I41 + I42 + I43 + I44 + I45 + I46 + I47</f>
        <v>127286.04</v>
      </c>
      <c r="I37" s="23">
        <f t="shared" si="0"/>
        <v>127286.04</v>
      </c>
      <c r="J37" s="24">
        <f>I37 / J4</f>
        <v>3.6248565522120781E-2</v>
      </c>
      <c r="K37" s="65" t="str">
        <f t="shared" si="1"/>
        <v/>
      </c>
      <c r="L37" s="63"/>
      <c r="M37" s="63"/>
    </row>
    <row r="38" spans="1:17" ht="39" customHeight="1" x14ac:dyDescent="0.2">
      <c r="A38" s="14" t="s">
        <v>131</v>
      </c>
      <c r="B38" s="14" t="s">
        <v>132</v>
      </c>
      <c r="C38" s="14" t="s">
        <v>52</v>
      </c>
      <c r="D38" s="14" t="s">
        <v>133</v>
      </c>
      <c r="E38" s="16" t="s">
        <v>37</v>
      </c>
      <c r="F38" s="17">
        <v>179.6</v>
      </c>
      <c r="G38" s="18">
        <v>142.38999999999999</v>
      </c>
      <c r="H38" s="18">
        <f>TRUNC(TRUNC(G38 * J5, 2) + G38, 2)</f>
        <v>174.96</v>
      </c>
      <c r="I38" s="43">
        <f t="shared" si="0"/>
        <v>31422.81</v>
      </c>
      <c r="J38" s="19">
        <f>I38 / J4</f>
        <v>8.9485994471518813E-3</v>
      </c>
      <c r="K38" s="65" t="str">
        <f t="shared" si="1"/>
        <v/>
      </c>
      <c r="L38" s="63"/>
      <c r="M38" s="63"/>
      <c r="N38" s="26" t="s">
        <v>134</v>
      </c>
      <c r="O38" s="25">
        <f>0.1*F38+F38</f>
        <v>197.56</v>
      </c>
    </row>
    <row r="39" spans="1:17" ht="39" customHeight="1" x14ac:dyDescent="0.2">
      <c r="A39" s="14" t="s">
        <v>135</v>
      </c>
      <c r="B39" s="14" t="s">
        <v>136</v>
      </c>
      <c r="C39" s="14" t="s">
        <v>52</v>
      </c>
      <c r="D39" s="14" t="s">
        <v>137</v>
      </c>
      <c r="E39" s="16" t="s">
        <v>37</v>
      </c>
      <c r="F39" s="17">
        <v>199.67</v>
      </c>
      <c r="G39" s="18">
        <v>42.76</v>
      </c>
      <c r="H39" s="18">
        <f>TRUNC(TRUNC(G39 * J5, 2) + G39, 2)</f>
        <v>52.54</v>
      </c>
      <c r="I39" s="43">
        <f t="shared" si="0"/>
        <v>10490.66</v>
      </c>
      <c r="J39" s="19">
        <f>I39 / J4</f>
        <v>2.9875340326424769E-3</v>
      </c>
      <c r="K39" s="65" t="str">
        <f t="shared" si="1"/>
        <v/>
      </c>
      <c r="L39" s="63"/>
      <c r="M39" s="63"/>
      <c r="N39" s="26" t="s">
        <v>138</v>
      </c>
      <c r="P39" s="25">
        <f>0.15*F39</f>
        <v>29.950499999999998</v>
      </c>
      <c r="Q39" t="s">
        <v>139</v>
      </c>
    </row>
    <row r="40" spans="1:17" ht="39" customHeight="1" x14ac:dyDescent="0.2">
      <c r="A40" s="14" t="s">
        <v>140</v>
      </c>
      <c r="B40" s="14" t="s">
        <v>141</v>
      </c>
      <c r="C40" s="14" t="s">
        <v>52</v>
      </c>
      <c r="D40" s="14" t="s">
        <v>142</v>
      </c>
      <c r="E40" s="16" t="s">
        <v>143</v>
      </c>
      <c r="F40" s="17">
        <v>77.5</v>
      </c>
      <c r="G40" s="18">
        <v>15.85</v>
      </c>
      <c r="H40" s="18">
        <f>TRUNC(TRUNC(G40 * J5, 2) + G40, 2)</f>
        <v>19.47</v>
      </c>
      <c r="I40" s="43">
        <f t="shared" si="0"/>
        <v>1508.92</v>
      </c>
      <c r="J40" s="19">
        <f>I40 / J4</f>
        <v>4.2971079536796412E-4</v>
      </c>
      <c r="K40" s="65" t="str">
        <f t="shared" si="1"/>
        <v/>
      </c>
      <c r="L40" s="63"/>
      <c r="M40" s="63"/>
      <c r="N40" s="26" t="s">
        <v>72</v>
      </c>
      <c r="O40" s="46"/>
      <c r="P40" s="25">
        <f>0.22*F40+F40</f>
        <v>94.55</v>
      </c>
    </row>
    <row r="41" spans="1:17" ht="39" customHeight="1" x14ac:dyDescent="0.2">
      <c r="A41" s="14" t="s">
        <v>144</v>
      </c>
      <c r="B41" s="14" t="s">
        <v>145</v>
      </c>
      <c r="C41" s="14" t="s">
        <v>52</v>
      </c>
      <c r="D41" s="14" t="s">
        <v>146</v>
      </c>
      <c r="E41" s="16" t="s">
        <v>143</v>
      </c>
      <c r="F41" s="17">
        <v>1179</v>
      </c>
      <c r="G41" s="18">
        <v>14.72</v>
      </c>
      <c r="H41" s="18">
        <f>TRUNC(TRUNC(G41 * J5, 2) + G41, 2)</f>
        <v>18.079999999999998</v>
      </c>
      <c r="I41" s="43">
        <f t="shared" si="0"/>
        <v>21316.32</v>
      </c>
      <c r="J41" s="19">
        <f>I41 / J4</f>
        <v>6.0704694891167464E-3</v>
      </c>
      <c r="K41" s="65" t="str">
        <f t="shared" si="1"/>
        <v/>
      </c>
      <c r="L41" s="63"/>
      <c r="M41" s="63"/>
      <c r="N41" s="26" t="s">
        <v>72</v>
      </c>
      <c r="P41" s="25">
        <f t="shared" ref="P41:P45" si="3">0.22*F41+F41</f>
        <v>1438.38</v>
      </c>
    </row>
    <row r="42" spans="1:17" ht="39" customHeight="1" x14ac:dyDescent="0.2">
      <c r="A42" s="14" t="s">
        <v>147</v>
      </c>
      <c r="B42" s="14" t="s">
        <v>148</v>
      </c>
      <c r="C42" s="14" t="s">
        <v>52</v>
      </c>
      <c r="D42" s="14" t="s">
        <v>149</v>
      </c>
      <c r="E42" s="16" t="s">
        <v>143</v>
      </c>
      <c r="F42" s="17">
        <v>374</v>
      </c>
      <c r="G42" s="18">
        <v>13.13</v>
      </c>
      <c r="H42" s="18">
        <f>TRUNC(TRUNC(G42 * J5, 2) + G42, 2)</f>
        <v>16.13</v>
      </c>
      <c r="I42" s="43">
        <f t="shared" si="0"/>
        <v>6032.62</v>
      </c>
      <c r="J42" s="19">
        <f>I42 / J4</f>
        <v>1.7179717535407361E-3</v>
      </c>
      <c r="K42" s="65" t="str">
        <f t="shared" si="1"/>
        <v/>
      </c>
      <c r="L42" s="63"/>
      <c r="M42" s="63"/>
      <c r="N42" s="26" t="s">
        <v>72</v>
      </c>
      <c r="P42" s="25">
        <f t="shared" si="3"/>
        <v>456.28</v>
      </c>
    </row>
    <row r="43" spans="1:17" ht="39" customHeight="1" x14ac:dyDescent="0.2">
      <c r="A43" s="14" t="s">
        <v>150</v>
      </c>
      <c r="B43" s="14" t="s">
        <v>151</v>
      </c>
      <c r="C43" s="14" t="s">
        <v>52</v>
      </c>
      <c r="D43" s="14" t="s">
        <v>152</v>
      </c>
      <c r="E43" s="16" t="s">
        <v>143</v>
      </c>
      <c r="F43" s="17">
        <v>391</v>
      </c>
      <c r="G43" s="18">
        <v>11.14</v>
      </c>
      <c r="H43" s="18">
        <f>TRUNC(TRUNC(G43 * J5, 2) + G43, 2)</f>
        <v>13.68</v>
      </c>
      <c r="I43" s="43">
        <f t="shared" si="0"/>
        <v>5348.88</v>
      </c>
      <c r="J43" s="19">
        <f>I43 / J4</f>
        <v>1.5232560235982E-3</v>
      </c>
      <c r="K43" s="65" t="str">
        <f t="shared" si="1"/>
        <v/>
      </c>
      <c r="L43" s="63"/>
      <c r="M43" s="63"/>
      <c r="N43" s="26" t="s">
        <v>72</v>
      </c>
      <c r="P43" s="25">
        <f t="shared" si="3"/>
        <v>477.02</v>
      </c>
    </row>
    <row r="44" spans="1:17" ht="39" customHeight="1" x14ac:dyDescent="0.2">
      <c r="A44" s="14" t="s">
        <v>153</v>
      </c>
      <c r="B44" s="14" t="s">
        <v>154</v>
      </c>
      <c r="C44" s="14" t="s">
        <v>52</v>
      </c>
      <c r="D44" s="14" t="s">
        <v>155</v>
      </c>
      <c r="E44" s="16" t="s">
        <v>143</v>
      </c>
      <c r="F44" s="17">
        <v>21.3</v>
      </c>
      <c r="G44" s="18">
        <v>10.49</v>
      </c>
      <c r="H44" s="18">
        <f>TRUNC(TRUNC(G44 * J5, 2) + G44, 2)</f>
        <v>12.89</v>
      </c>
      <c r="I44" s="43">
        <f t="shared" si="0"/>
        <v>274.55</v>
      </c>
      <c r="J44" s="19">
        <f>I44 / J4</f>
        <v>7.8186450486622587E-5</v>
      </c>
      <c r="K44" s="65" t="str">
        <f t="shared" si="1"/>
        <v/>
      </c>
      <c r="L44" s="63"/>
      <c r="M44" s="63"/>
      <c r="N44" s="26" t="s">
        <v>72</v>
      </c>
      <c r="P44" s="25">
        <f t="shared" si="3"/>
        <v>25.986000000000001</v>
      </c>
    </row>
    <row r="45" spans="1:17" ht="39" customHeight="1" x14ac:dyDescent="0.2">
      <c r="A45" s="14" t="s">
        <v>156</v>
      </c>
      <c r="B45" s="14" t="s">
        <v>157</v>
      </c>
      <c r="C45" s="14" t="s">
        <v>52</v>
      </c>
      <c r="D45" s="14" t="s">
        <v>158</v>
      </c>
      <c r="E45" s="16" t="s">
        <v>143</v>
      </c>
      <c r="F45" s="17">
        <v>168.8</v>
      </c>
      <c r="G45" s="18">
        <v>17.059999999999999</v>
      </c>
      <c r="H45" s="18">
        <f>TRUNC(TRUNC(G45 * J5, 2) + G45, 2)</f>
        <v>20.96</v>
      </c>
      <c r="I45" s="43">
        <f t="shared" si="0"/>
        <v>3538.04</v>
      </c>
      <c r="J45" s="19">
        <f>I45 / J4</f>
        <v>1.0075643390263711E-3</v>
      </c>
      <c r="K45" s="65" t="str">
        <f t="shared" si="1"/>
        <v/>
      </c>
      <c r="L45" s="63"/>
      <c r="M45" s="63"/>
      <c r="N45" s="26" t="s">
        <v>72</v>
      </c>
      <c r="P45" s="25">
        <f t="shared" si="3"/>
        <v>205.93600000000001</v>
      </c>
    </row>
    <row r="46" spans="1:17" ht="39" customHeight="1" x14ac:dyDescent="0.2">
      <c r="A46" s="14" t="s">
        <v>159</v>
      </c>
      <c r="B46" s="14" t="s">
        <v>160</v>
      </c>
      <c r="C46" s="14" t="s">
        <v>52</v>
      </c>
      <c r="D46" s="14" t="s">
        <v>161</v>
      </c>
      <c r="E46" s="16" t="s">
        <v>88</v>
      </c>
      <c r="F46" s="17">
        <v>43.2</v>
      </c>
      <c r="G46" s="18">
        <v>585.79</v>
      </c>
      <c r="H46" s="18">
        <f>TRUNC(TRUNC(G46 * J5, 2) + G46, 2)</f>
        <v>719.81</v>
      </c>
      <c r="I46" s="43">
        <f t="shared" si="0"/>
        <v>31095.79</v>
      </c>
      <c r="J46" s="19">
        <f>I46 / J4</f>
        <v>8.8554705706698732E-3</v>
      </c>
      <c r="K46" s="65" t="str">
        <f t="shared" si="1"/>
        <v/>
      </c>
      <c r="L46" s="63"/>
      <c r="M46" s="63"/>
      <c r="N46" s="26" t="s">
        <v>162</v>
      </c>
      <c r="P46" s="27">
        <f>0.2*F46+F46</f>
        <v>51.84</v>
      </c>
    </row>
    <row r="47" spans="1:17" ht="26.1" customHeight="1" x14ac:dyDescent="0.2">
      <c r="A47" s="14" t="s">
        <v>163</v>
      </c>
      <c r="B47" s="14" t="s">
        <v>164</v>
      </c>
      <c r="C47" s="14" t="s">
        <v>52</v>
      </c>
      <c r="D47" s="14" t="s">
        <v>165</v>
      </c>
      <c r="E47" s="16" t="s">
        <v>88</v>
      </c>
      <c r="F47" s="17">
        <v>43.2</v>
      </c>
      <c r="G47" s="18">
        <v>306.26</v>
      </c>
      <c r="H47" s="18">
        <f>TRUNC(TRUNC(G47 * J5, 2) + G47, 2)</f>
        <v>376.33</v>
      </c>
      <c r="I47" s="43">
        <f t="shared" si="0"/>
        <v>16257.45</v>
      </c>
      <c r="J47" s="19">
        <f>I47 / J4</f>
        <v>4.6298026205199138E-3</v>
      </c>
      <c r="K47" s="65" t="str">
        <f t="shared" si="1"/>
        <v/>
      </c>
      <c r="L47" s="63"/>
      <c r="M47" s="63"/>
      <c r="N47" s="26" t="s">
        <v>72</v>
      </c>
      <c r="P47" s="27">
        <f>0.2*F47+F47</f>
        <v>51.84</v>
      </c>
    </row>
    <row r="48" spans="1:17" ht="24" customHeight="1" x14ac:dyDescent="0.2">
      <c r="A48" s="9" t="s">
        <v>166</v>
      </c>
      <c r="B48" s="9" t="s">
        <v>22</v>
      </c>
      <c r="C48" s="9"/>
      <c r="D48" s="9" t="s">
        <v>167</v>
      </c>
      <c r="E48" s="10"/>
      <c r="F48" s="11">
        <v>1</v>
      </c>
      <c r="G48" s="11" t="s">
        <v>24</v>
      </c>
      <c r="H48" s="12">
        <f>I49 + I50 + I51 + I52 + I53 + I54 + I55 + I56 + I57 + I58</f>
        <v>91037.32</v>
      </c>
      <c r="I48" s="12">
        <f t="shared" si="0"/>
        <v>91037.32</v>
      </c>
      <c r="J48" s="13">
        <f>I48 / J4</f>
        <v>2.5925641641285069E-2</v>
      </c>
      <c r="K48" s="65" t="str">
        <f t="shared" si="1"/>
        <v/>
      </c>
      <c r="L48" s="63"/>
      <c r="M48" s="63"/>
    </row>
    <row r="49" spans="1:17" ht="39" customHeight="1" x14ac:dyDescent="0.2">
      <c r="A49" s="14" t="s">
        <v>168</v>
      </c>
      <c r="B49" s="14" t="s">
        <v>169</v>
      </c>
      <c r="C49" s="14" t="s">
        <v>52</v>
      </c>
      <c r="D49" s="14" t="s">
        <v>170</v>
      </c>
      <c r="E49" s="16" t="s">
        <v>37</v>
      </c>
      <c r="F49" s="17">
        <v>371.3</v>
      </c>
      <c r="G49" s="18">
        <v>76.45</v>
      </c>
      <c r="H49" s="18">
        <f>TRUNC(TRUNC(G49 * J5, 2) + G49, 2)</f>
        <v>93.94</v>
      </c>
      <c r="I49" s="43">
        <f t="shared" si="0"/>
        <v>34879.919999999998</v>
      </c>
      <c r="J49" s="19">
        <f>I49 / J4</f>
        <v>9.9331165108627086E-3</v>
      </c>
      <c r="K49" s="65" t="str">
        <f t="shared" si="1"/>
        <v/>
      </c>
      <c r="L49" s="63"/>
      <c r="M49" s="63"/>
      <c r="N49" s="26" t="s">
        <v>171</v>
      </c>
      <c r="P49" s="27">
        <f>0.18*F49+F49</f>
        <v>438.13400000000001</v>
      </c>
    </row>
    <row r="50" spans="1:17" ht="39" customHeight="1" x14ac:dyDescent="0.2">
      <c r="A50" s="14" t="s">
        <v>172</v>
      </c>
      <c r="B50" s="14" t="s">
        <v>136</v>
      </c>
      <c r="C50" s="14" t="s">
        <v>52</v>
      </c>
      <c r="D50" s="14" t="s">
        <v>137</v>
      </c>
      <c r="E50" s="16" t="s">
        <v>37</v>
      </c>
      <c r="F50" s="17">
        <v>188.59</v>
      </c>
      <c r="G50" s="18">
        <v>42.76</v>
      </c>
      <c r="H50" s="18">
        <f>TRUNC(TRUNC(G50 * J5, 2) + G50, 2)</f>
        <v>52.54</v>
      </c>
      <c r="I50" s="43">
        <f t="shared" si="0"/>
        <v>9908.51</v>
      </c>
      <c r="J50" s="19">
        <f>I50 / J4</f>
        <v>2.8217491404523938E-3</v>
      </c>
      <c r="K50" s="65" t="str">
        <f t="shared" si="1"/>
        <v/>
      </c>
      <c r="L50" s="63"/>
      <c r="M50" s="63"/>
      <c r="N50" t="s">
        <v>138</v>
      </c>
      <c r="P50" s="25">
        <f>0.15*F50</f>
        <v>28.288499999999999</v>
      </c>
      <c r="Q50" t="s">
        <v>139</v>
      </c>
    </row>
    <row r="51" spans="1:17" ht="39" customHeight="1" x14ac:dyDescent="0.2">
      <c r="A51" s="14" t="s">
        <v>173</v>
      </c>
      <c r="B51" s="14" t="s">
        <v>157</v>
      </c>
      <c r="C51" s="14" t="s">
        <v>52</v>
      </c>
      <c r="D51" s="14" t="s">
        <v>158</v>
      </c>
      <c r="E51" s="16" t="s">
        <v>143</v>
      </c>
      <c r="F51" s="17">
        <v>299.60000000000002</v>
      </c>
      <c r="G51" s="18">
        <v>17.059999999999999</v>
      </c>
      <c r="H51" s="18">
        <f>TRUNC(TRUNC(G51 * J5, 2) + G51, 2)</f>
        <v>20.96</v>
      </c>
      <c r="I51" s="43">
        <f t="shared" si="0"/>
        <v>6279.61</v>
      </c>
      <c r="J51" s="19">
        <f>I51 / J4</f>
        <v>1.7883096570398835E-3</v>
      </c>
      <c r="K51" s="65" t="str">
        <f t="shared" si="1"/>
        <v/>
      </c>
      <c r="L51" s="63"/>
      <c r="M51" s="63"/>
      <c r="N51" s="26" t="s">
        <v>72</v>
      </c>
      <c r="P51" s="26">
        <f t="shared" ref="P51:P57" si="4">0.22*F51+F51</f>
        <v>365.51200000000006</v>
      </c>
    </row>
    <row r="52" spans="1:17" ht="39" customHeight="1" x14ac:dyDescent="0.2">
      <c r="A52" s="14" t="s">
        <v>174</v>
      </c>
      <c r="B52" s="14" t="s">
        <v>141</v>
      </c>
      <c r="C52" s="14" t="s">
        <v>52</v>
      </c>
      <c r="D52" s="14" t="s">
        <v>142</v>
      </c>
      <c r="E52" s="16" t="s">
        <v>143</v>
      </c>
      <c r="F52" s="17">
        <v>15.4</v>
      </c>
      <c r="G52" s="18">
        <v>15.85</v>
      </c>
      <c r="H52" s="18">
        <f>TRUNC(TRUNC(G52 * J5, 2) + G52, 2)</f>
        <v>19.47</v>
      </c>
      <c r="I52" s="43">
        <f t="shared" si="0"/>
        <v>299.83</v>
      </c>
      <c r="J52" s="19">
        <f>I52 / J4</f>
        <v>8.5385698231302308E-5</v>
      </c>
      <c r="K52" s="65" t="str">
        <f t="shared" si="1"/>
        <v/>
      </c>
      <c r="L52" s="63"/>
      <c r="M52" s="63"/>
      <c r="N52" s="26" t="s">
        <v>72</v>
      </c>
      <c r="P52" s="26">
        <f t="shared" si="4"/>
        <v>18.788</v>
      </c>
    </row>
    <row r="53" spans="1:17" ht="39" customHeight="1" x14ac:dyDescent="0.2">
      <c r="A53" s="14" t="s">
        <v>175</v>
      </c>
      <c r="B53" s="14" t="s">
        <v>145</v>
      </c>
      <c r="C53" s="14" t="s">
        <v>52</v>
      </c>
      <c r="D53" s="14" t="s">
        <v>146</v>
      </c>
      <c r="E53" s="16" t="s">
        <v>143</v>
      </c>
      <c r="F53" s="17">
        <v>617.29999999999995</v>
      </c>
      <c r="G53" s="18">
        <v>14.72</v>
      </c>
      <c r="H53" s="18">
        <f>TRUNC(TRUNC(G53 * J5, 2) + G53, 2)</f>
        <v>18.079999999999998</v>
      </c>
      <c r="I53" s="43">
        <f t="shared" si="0"/>
        <v>11160.78</v>
      </c>
      <c r="J53" s="19">
        <f>I53 / J4</f>
        <v>3.1783710539504194E-3</v>
      </c>
      <c r="K53" s="65" t="str">
        <f t="shared" si="1"/>
        <v/>
      </c>
      <c r="L53" s="63"/>
      <c r="M53" s="63"/>
      <c r="N53" s="26" t="s">
        <v>72</v>
      </c>
      <c r="P53" s="26">
        <f t="shared" si="4"/>
        <v>753.10599999999999</v>
      </c>
    </row>
    <row r="54" spans="1:17" ht="39" customHeight="1" x14ac:dyDescent="0.2">
      <c r="A54" s="14" t="s">
        <v>176</v>
      </c>
      <c r="B54" s="14" t="s">
        <v>151</v>
      </c>
      <c r="C54" s="14" t="s">
        <v>52</v>
      </c>
      <c r="D54" s="14" t="s">
        <v>152</v>
      </c>
      <c r="E54" s="16" t="s">
        <v>143</v>
      </c>
      <c r="F54" s="17">
        <v>115.1</v>
      </c>
      <c r="G54" s="18">
        <v>11.14</v>
      </c>
      <c r="H54" s="18">
        <f>TRUNC(TRUNC(G54 * J5, 2) + G54, 2)</f>
        <v>13.68</v>
      </c>
      <c r="I54" s="43">
        <f t="shared" si="0"/>
        <v>1574.56</v>
      </c>
      <c r="J54" s="19">
        <f>I54 / J4</f>
        <v>4.4840377883160245E-4</v>
      </c>
      <c r="K54" s="65" t="str">
        <f t="shared" si="1"/>
        <v/>
      </c>
      <c r="L54" s="63"/>
      <c r="M54" s="63"/>
      <c r="N54" s="26" t="s">
        <v>72</v>
      </c>
      <c r="P54" s="26">
        <f t="shared" si="4"/>
        <v>140.422</v>
      </c>
    </row>
    <row r="55" spans="1:17" ht="39" customHeight="1" x14ac:dyDescent="0.2">
      <c r="A55" s="14" t="s">
        <v>177</v>
      </c>
      <c r="B55" s="14" t="s">
        <v>154</v>
      </c>
      <c r="C55" s="14" t="s">
        <v>52</v>
      </c>
      <c r="D55" s="14" t="s">
        <v>155</v>
      </c>
      <c r="E55" s="16" t="s">
        <v>143</v>
      </c>
      <c r="F55" s="17">
        <v>29.5</v>
      </c>
      <c r="G55" s="18">
        <v>10.49</v>
      </c>
      <c r="H55" s="18">
        <f>TRUNC(TRUNC(G55 * J5, 2) + G55, 2)</f>
        <v>12.89</v>
      </c>
      <c r="I55" s="43">
        <f t="shared" si="0"/>
        <v>380.25</v>
      </c>
      <c r="J55" s="19">
        <f>I55 / J4</f>
        <v>1.0828773555832539E-4</v>
      </c>
      <c r="K55" s="65" t="str">
        <f t="shared" si="1"/>
        <v/>
      </c>
      <c r="L55" s="63"/>
      <c r="M55" s="63"/>
      <c r="N55" s="26" t="s">
        <v>72</v>
      </c>
      <c r="P55" s="26">
        <f t="shared" si="4"/>
        <v>35.99</v>
      </c>
    </row>
    <row r="56" spans="1:17" ht="39" customHeight="1" x14ac:dyDescent="0.2">
      <c r="A56" s="14" t="s">
        <v>178</v>
      </c>
      <c r="B56" s="14" t="s">
        <v>148</v>
      </c>
      <c r="C56" s="14" t="s">
        <v>52</v>
      </c>
      <c r="D56" s="14" t="s">
        <v>149</v>
      </c>
      <c r="E56" s="16" t="s">
        <v>143</v>
      </c>
      <c r="F56" s="17">
        <v>144.4</v>
      </c>
      <c r="G56" s="18">
        <v>13.13</v>
      </c>
      <c r="H56" s="18">
        <f>TRUNC(TRUNC(G56 * J5, 2) + G56, 2)</f>
        <v>16.13</v>
      </c>
      <c r="I56" s="43">
        <f t="shared" si="0"/>
        <v>2329.17</v>
      </c>
      <c r="J56" s="19">
        <f>I56 / J4</f>
        <v>6.6330189357103155E-4</v>
      </c>
      <c r="K56" s="65" t="str">
        <f t="shared" si="1"/>
        <v/>
      </c>
      <c r="L56" s="63"/>
      <c r="M56" s="63"/>
      <c r="N56" s="26" t="s">
        <v>72</v>
      </c>
      <c r="P56" s="26">
        <f t="shared" si="4"/>
        <v>176.16800000000001</v>
      </c>
    </row>
    <row r="57" spans="1:17" ht="39" customHeight="1" x14ac:dyDescent="0.2">
      <c r="A57" s="14" t="s">
        <v>179</v>
      </c>
      <c r="B57" s="14" t="s">
        <v>160</v>
      </c>
      <c r="C57" s="14" t="s">
        <v>52</v>
      </c>
      <c r="D57" s="14" t="s">
        <v>161</v>
      </c>
      <c r="E57" s="16" t="s">
        <v>88</v>
      </c>
      <c r="F57" s="17">
        <v>22.1</v>
      </c>
      <c r="G57" s="18">
        <v>585.79</v>
      </c>
      <c r="H57" s="18">
        <f>TRUNC(TRUNC(G57 * J5, 2) + G57, 2)</f>
        <v>719.81</v>
      </c>
      <c r="I57" s="43">
        <f t="shared" si="0"/>
        <v>15907.8</v>
      </c>
      <c r="J57" s="19">
        <f>I57 / J4</f>
        <v>4.5302291642727909E-3</v>
      </c>
      <c r="K57" s="65" t="str">
        <f t="shared" si="1"/>
        <v/>
      </c>
      <c r="L57" s="63"/>
      <c r="M57" s="63"/>
      <c r="N57" s="26" t="s">
        <v>162</v>
      </c>
      <c r="P57" s="27">
        <f t="shared" si="4"/>
        <v>26.962000000000003</v>
      </c>
    </row>
    <row r="58" spans="1:17" ht="26.1" customHeight="1" x14ac:dyDescent="0.2">
      <c r="A58" s="14" t="s">
        <v>180</v>
      </c>
      <c r="B58" s="14" t="s">
        <v>164</v>
      </c>
      <c r="C58" s="14" t="s">
        <v>52</v>
      </c>
      <c r="D58" s="14" t="s">
        <v>165</v>
      </c>
      <c r="E58" s="16" t="s">
        <v>88</v>
      </c>
      <c r="F58" s="17">
        <v>22.1</v>
      </c>
      <c r="G58" s="18">
        <v>306.26</v>
      </c>
      <c r="H58" s="18">
        <f>TRUNC(TRUNC(G58 * J5, 2) + G58, 2)</f>
        <v>376.33</v>
      </c>
      <c r="I58" s="43">
        <f t="shared" si="0"/>
        <v>8316.89</v>
      </c>
      <c r="J58" s="19">
        <f>I58 / J4</f>
        <v>2.3684870085146107E-3</v>
      </c>
      <c r="K58" s="65" t="str">
        <f t="shared" si="1"/>
        <v/>
      </c>
      <c r="L58" s="63"/>
      <c r="M58" s="63"/>
      <c r="N58" s="26" t="s">
        <v>72</v>
      </c>
      <c r="P58" s="27">
        <f t="shared" ref="P58" si="5">0.22*F58+F58</f>
        <v>26.962000000000003</v>
      </c>
    </row>
    <row r="59" spans="1:17" ht="24" customHeight="1" x14ac:dyDescent="0.2">
      <c r="A59" s="9" t="s">
        <v>181</v>
      </c>
      <c r="B59" s="9" t="s">
        <v>22</v>
      </c>
      <c r="C59" s="9"/>
      <c r="D59" s="9" t="s">
        <v>182</v>
      </c>
      <c r="E59" s="10"/>
      <c r="F59" s="11">
        <v>1</v>
      </c>
      <c r="G59" s="11" t="s">
        <v>24</v>
      </c>
      <c r="H59" s="12">
        <f>I60</f>
        <v>41481.620000000003</v>
      </c>
      <c r="I59" s="12">
        <f t="shared" si="0"/>
        <v>41481.620000000003</v>
      </c>
      <c r="J59" s="13">
        <f>I59 / J4</f>
        <v>1.1813151077162241E-2</v>
      </c>
      <c r="K59" s="65" t="str">
        <f t="shared" si="1"/>
        <v/>
      </c>
      <c r="L59" s="63"/>
      <c r="M59" s="63"/>
    </row>
    <row r="60" spans="1:17" ht="26.1" customHeight="1" x14ac:dyDescent="0.2">
      <c r="A60" s="14" t="s">
        <v>183</v>
      </c>
      <c r="B60" s="14" t="s">
        <v>184</v>
      </c>
      <c r="C60" s="14" t="s">
        <v>52</v>
      </c>
      <c r="D60" s="14" t="s">
        <v>185</v>
      </c>
      <c r="E60" s="16" t="s">
        <v>37</v>
      </c>
      <c r="F60" s="17">
        <v>628.70000000000005</v>
      </c>
      <c r="G60" s="18">
        <v>53.7</v>
      </c>
      <c r="H60" s="18">
        <f>TRUNC(TRUNC(G60 * J5, 2) + G60, 2)</f>
        <v>65.98</v>
      </c>
      <c r="I60" s="43">
        <f t="shared" si="0"/>
        <v>41481.620000000003</v>
      </c>
      <c r="J60" s="19">
        <f>I60 / J4</f>
        <v>1.1813151077162241E-2</v>
      </c>
      <c r="K60" s="65" t="str">
        <f t="shared" si="1"/>
        <v/>
      </c>
      <c r="L60" s="63"/>
      <c r="M60" s="63"/>
      <c r="N60">
        <f>0.2*F60+F60</f>
        <v>754.44</v>
      </c>
      <c r="O60" t="s">
        <v>1043</v>
      </c>
    </row>
    <row r="61" spans="1:17" ht="24" customHeight="1" x14ac:dyDescent="0.2">
      <c r="A61" s="9" t="s">
        <v>186</v>
      </c>
      <c r="B61" s="9" t="s">
        <v>22</v>
      </c>
      <c r="C61" s="9"/>
      <c r="D61" s="9" t="s">
        <v>187</v>
      </c>
      <c r="E61" s="10"/>
      <c r="F61" s="11">
        <v>1</v>
      </c>
      <c r="G61" s="11" t="s">
        <v>24</v>
      </c>
      <c r="H61" s="12">
        <f>I62 + I63 + I64 + I65 + I66 + I67 + I68</f>
        <v>112177.43</v>
      </c>
      <c r="I61" s="12">
        <f t="shared" si="0"/>
        <v>112177.43</v>
      </c>
      <c r="J61" s="13">
        <f>I61 / J4</f>
        <v>3.1945929981466288E-2</v>
      </c>
      <c r="K61" s="65" t="str">
        <f t="shared" si="1"/>
        <v/>
      </c>
      <c r="L61" s="63"/>
      <c r="M61" s="63"/>
    </row>
    <row r="62" spans="1:17" ht="51.95" customHeight="1" x14ac:dyDescent="0.2">
      <c r="A62" s="14" t="s">
        <v>188</v>
      </c>
      <c r="B62" s="14" t="s">
        <v>189</v>
      </c>
      <c r="C62" s="14" t="s">
        <v>52</v>
      </c>
      <c r="D62" s="14" t="s">
        <v>190</v>
      </c>
      <c r="E62" s="16" t="s">
        <v>37</v>
      </c>
      <c r="F62" s="17">
        <v>462.9</v>
      </c>
      <c r="G62" s="18">
        <v>73.540000000000006</v>
      </c>
      <c r="H62" s="18">
        <f>TRUNC(TRUNC(G62 * J5, 2) + G62, 2)</f>
        <v>90.36</v>
      </c>
      <c r="I62" s="43">
        <f t="shared" si="0"/>
        <v>41827.64</v>
      </c>
      <c r="J62" s="19">
        <f>I62 / J4</f>
        <v>1.1911690780667544E-2</v>
      </c>
      <c r="K62" s="65" t="str">
        <f t="shared" si="1"/>
        <v/>
      </c>
      <c r="L62" s="63"/>
      <c r="M62" s="63"/>
      <c r="N62" s="26" t="s">
        <v>171</v>
      </c>
      <c r="O62" s="26">
        <f>0.15*F62+F62</f>
        <v>532.33499999999992</v>
      </c>
    </row>
    <row r="63" spans="1:17" ht="39" customHeight="1" x14ac:dyDescent="0.2">
      <c r="A63" s="14" t="s">
        <v>191</v>
      </c>
      <c r="B63" s="14" t="s">
        <v>192</v>
      </c>
      <c r="C63" s="14" t="s">
        <v>52</v>
      </c>
      <c r="D63" s="14" t="s">
        <v>193</v>
      </c>
      <c r="E63" s="16" t="s">
        <v>143</v>
      </c>
      <c r="F63" s="17">
        <v>599.29999999999995</v>
      </c>
      <c r="G63" s="18">
        <v>14.43</v>
      </c>
      <c r="H63" s="18">
        <f>TRUNC(TRUNC(G63 * J5, 2) + G63, 2)</f>
        <v>17.73</v>
      </c>
      <c r="I63" s="43">
        <f t="shared" si="0"/>
        <v>10625.58</v>
      </c>
      <c r="J63" s="19">
        <f>I63 / J4</f>
        <v>3.0259566001152693E-3</v>
      </c>
      <c r="K63" s="65" t="str">
        <f t="shared" si="1"/>
        <v/>
      </c>
      <c r="L63" s="63"/>
      <c r="M63" s="63"/>
      <c r="N63" t="s">
        <v>1044</v>
      </c>
      <c r="P63" s="3">
        <f>0.2*F63+F63</f>
        <v>719.16</v>
      </c>
    </row>
    <row r="64" spans="1:17" ht="39" customHeight="1" x14ac:dyDescent="0.2">
      <c r="A64" s="14" t="s">
        <v>194</v>
      </c>
      <c r="B64" s="14" t="s">
        <v>195</v>
      </c>
      <c r="C64" s="14" t="s">
        <v>52</v>
      </c>
      <c r="D64" s="14" t="s">
        <v>196</v>
      </c>
      <c r="E64" s="16" t="s">
        <v>143</v>
      </c>
      <c r="F64" s="17">
        <v>1020.6</v>
      </c>
      <c r="G64" s="18">
        <v>11.43</v>
      </c>
      <c r="H64" s="18">
        <f>TRUNC(TRUNC(G64 * J5, 2) + G64, 2)</f>
        <v>14.04</v>
      </c>
      <c r="I64" s="43">
        <f t="shared" si="0"/>
        <v>14329.22</v>
      </c>
      <c r="J64" s="19">
        <f>I64 / J4</f>
        <v>4.0806805683552064E-3</v>
      </c>
      <c r="K64" s="65" t="str">
        <f t="shared" si="1"/>
        <v/>
      </c>
      <c r="L64" s="63"/>
      <c r="M64" s="63"/>
      <c r="N64" s="26" t="s">
        <v>72</v>
      </c>
      <c r="P64">
        <f>0.2*F64+F64</f>
        <v>1224.72</v>
      </c>
    </row>
    <row r="65" spans="1:16" ht="39" customHeight="1" x14ac:dyDescent="0.2">
      <c r="A65" s="14" t="s">
        <v>197</v>
      </c>
      <c r="B65" s="14" t="s">
        <v>198</v>
      </c>
      <c r="C65" s="14" t="s">
        <v>52</v>
      </c>
      <c r="D65" s="14" t="s">
        <v>199</v>
      </c>
      <c r="E65" s="16" t="s">
        <v>143</v>
      </c>
      <c r="F65" s="17">
        <v>1198.5999999999999</v>
      </c>
      <c r="G65" s="18">
        <v>9.6199999999999992</v>
      </c>
      <c r="H65" s="18">
        <f>TRUNC(TRUNC(G65 * J5, 2) + G65, 2)</f>
        <v>11.82</v>
      </c>
      <c r="I65" s="43">
        <f t="shared" si="0"/>
        <v>14167.45</v>
      </c>
      <c r="J65" s="19">
        <f>I65 / J4</f>
        <v>4.0346116479573887E-3</v>
      </c>
      <c r="K65" s="65" t="str">
        <f t="shared" si="1"/>
        <v/>
      </c>
      <c r="L65" s="63"/>
      <c r="M65" s="63"/>
      <c r="N65" s="26" t="s">
        <v>72</v>
      </c>
      <c r="P65">
        <f t="shared" ref="P65:P68" si="6">0.2*F65+F65</f>
        <v>1438.32</v>
      </c>
    </row>
    <row r="66" spans="1:16" ht="39" customHeight="1" x14ac:dyDescent="0.2">
      <c r="A66" s="14" t="s">
        <v>200</v>
      </c>
      <c r="B66" s="14" t="s">
        <v>201</v>
      </c>
      <c r="C66" s="14" t="s">
        <v>52</v>
      </c>
      <c r="D66" s="14" t="s">
        <v>202</v>
      </c>
      <c r="E66" s="16" t="s">
        <v>143</v>
      </c>
      <c r="F66" s="17">
        <v>66.099999999999994</v>
      </c>
      <c r="G66" s="18">
        <v>9.3000000000000007</v>
      </c>
      <c r="H66" s="18">
        <f>TRUNC(TRUNC(G66 * J5, 2) + G66, 2)</f>
        <v>11.42</v>
      </c>
      <c r="I66" s="43">
        <f t="shared" si="0"/>
        <v>754.86</v>
      </c>
      <c r="J66" s="19">
        <f>I66 / J4</f>
        <v>2.1496930983184092E-4</v>
      </c>
      <c r="K66" s="65" t="str">
        <f t="shared" si="1"/>
        <v/>
      </c>
      <c r="L66" s="63"/>
      <c r="M66" s="63"/>
      <c r="N66" s="26" t="s">
        <v>72</v>
      </c>
      <c r="P66">
        <f t="shared" si="6"/>
        <v>79.319999999999993</v>
      </c>
    </row>
    <row r="67" spans="1:16" ht="39" customHeight="1" x14ac:dyDescent="0.2">
      <c r="A67" s="14" t="s">
        <v>203</v>
      </c>
      <c r="B67" s="14" t="s">
        <v>160</v>
      </c>
      <c r="C67" s="14" t="s">
        <v>52</v>
      </c>
      <c r="D67" s="14" t="s">
        <v>161</v>
      </c>
      <c r="E67" s="16" t="s">
        <v>88</v>
      </c>
      <c r="F67" s="17">
        <v>27.8</v>
      </c>
      <c r="G67" s="18">
        <v>585.79</v>
      </c>
      <c r="H67" s="18">
        <f>TRUNC(TRUNC(G67 * J5, 2) + G67, 2)</f>
        <v>719.81</v>
      </c>
      <c r="I67" s="43">
        <f t="shared" si="0"/>
        <v>20010.71</v>
      </c>
      <c r="J67" s="19">
        <f>I67 / J4</f>
        <v>5.698657390701742E-3</v>
      </c>
      <c r="K67" s="65" t="str">
        <f t="shared" si="1"/>
        <v/>
      </c>
      <c r="L67" s="63"/>
      <c r="M67" s="63"/>
      <c r="N67" s="26" t="s">
        <v>72</v>
      </c>
      <c r="P67">
        <f t="shared" si="6"/>
        <v>33.36</v>
      </c>
    </row>
    <row r="68" spans="1:16" ht="26.1" customHeight="1" x14ac:dyDescent="0.2">
      <c r="A68" s="14" t="s">
        <v>204</v>
      </c>
      <c r="B68" s="14" t="s">
        <v>164</v>
      </c>
      <c r="C68" s="14" t="s">
        <v>52</v>
      </c>
      <c r="D68" s="14" t="s">
        <v>165</v>
      </c>
      <c r="E68" s="16" t="s">
        <v>88</v>
      </c>
      <c r="F68" s="17">
        <v>27.8</v>
      </c>
      <c r="G68" s="18">
        <v>306.26</v>
      </c>
      <c r="H68" s="18">
        <f>TRUNC(TRUNC(G68 * J5, 2) + G68, 2)</f>
        <v>376.33</v>
      </c>
      <c r="I68" s="43">
        <f t="shared" si="0"/>
        <v>10461.969999999999</v>
      </c>
      <c r="J68" s="19">
        <f>I68 / J4</f>
        <v>2.9793636838373002E-3</v>
      </c>
      <c r="K68" s="65" t="str">
        <f t="shared" si="1"/>
        <v/>
      </c>
      <c r="L68" s="63"/>
      <c r="M68" s="63"/>
      <c r="N68" s="26" t="s">
        <v>72</v>
      </c>
      <c r="P68">
        <f t="shared" si="6"/>
        <v>33.36</v>
      </c>
    </row>
    <row r="69" spans="1:16" ht="24" customHeight="1" x14ac:dyDescent="0.2">
      <c r="A69" s="9" t="s">
        <v>205</v>
      </c>
      <c r="B69" s="9" t="s">
        <v>22</v>
      </c>
      <c r="C69" s="9"/>
      <c r="D69" s="9" t="s">
        <v>206</v>
      </c>
      <c r="E69" s="10"/>
      <c r="F69" s="11">
        <v>1</v>
      </c>
      <c r="G69" s="11" t="s">
        <v>24</v>
      </c>
      <c r="H69" s="12">
        <f>I70 + I71 + I72 + I73 + I74 + I75</f>
        <v>8784.0499999999993</v>
      </c>
      <c r="I69" s="12">
        <f t="shared" si="0"/>
        <v>8784.0499999999993</v>
      </c>
      <c r="J69" s="13">
        <f>I69 / J4</f>
        <v>2.5015250059989692E-3</v>
      </c>
      <c r="K69" s="65" t="str">
        <f t="shared" si="1"/>
        <v/>
      </c>
      <c r="L69" s="63"/>
      <c r="M69" s="63"/>
      <c r="N69" s="26"/>
    </row>
    <row r="70" spans="1:16" ht="51.95" customHeight="1" x14ac:dyDescent="0.2">
      <c r="A70" s="14" t="s">
        <v>207</v>
      </c>
      <c r="B70" s="14" t="s">
        <v>208</v>
      </c>
      <c r="C70" s="14" t="s">
        <v>52</v>
      </c>
      <c r="D70" s="14" t="s">
        <v>209</v>
      </c>
      <c r="E70" s="16" t="s">
        <v>37</v>
      </c>
      <c r="F70" s="17">
        <v>17.399999999999999</v>
      </c>
      <c r="G70" s="18">
        <v>238.66</v>
      </c>
      <c r="H70" s="18">
        <f>TRUNC(TRUNC(G70 * J5, 2) + G70, 2)</f>
        <v>293.26</v>
      </c>
      <c r="I70" s="43">
        <f t="shared" si="0"/>
        <v>5102.72</v>
      </c>
      <c r="J70" s="19">
        <f>I70 / J4</f>
        <v>1.4531544878058598E-3</v>
      </c>
      <c r="K70" s="65" t="str">
        <f t="shared" si="1"/>
        <v/>
      </c>
      <c r="L70" s="63"/>
      <c r="M70" s="63"/>
      <c r="N70" s="26"/>
      <c r="P70" s="27">
        <f>0.18*F70+F70</f>
        <v>20.531999999999996</v>
      </c>
    </row>
    <row r="71" spans="1:16" ht="39" customHeight="1" x14ac:dyDescent="0.2">
      <c r="A71" s="14" t="s">
        <v>210</v>
      </c>
      <c r="B71" s="14" t="s">
        <v>211</v>
      </c>
      <c r="C71" s="14" t="s">
        <v>52</v>
      </c>
      <c r="D71" s="14" t="s">
        <v>212</v>
      </c>
      <c r="E71" s="16" t="s">
        <v>143</v>
      </c>
      <c r="F71" s="17">
        <v>9.9</v>
      </c>
      <c r="G71" s="18">
        <v>20.41</v>
      </c>
      <c r="H71" s="18">
        <f>TRUNC(TRUNC(G71 * J5, 2) + G71, 2)</f>
        <v>25.07</v>
      </c>
      <c r="I71" s="43">
        <f t="shared" ref="I71:I134" si="7">TRUNC(F71 * H71,2)</f>
        <v>248.19</v>
      </c>
      <c r="J71" s="19">
        <f>I71 / J4</f>
        <v>7.067963994272394E-5</v>
      </c>
      <c r="K71" s="65" t="str">
        <f t="shared" si="1"/>
        <v/>
      </c>
      <c r="L71" s="63"/>
      <c r="M71" s="63"/>
      <c r="N71" s="26" t="s">
        <v>72</v>
      </c>
      <c r="P71" s="27">
        <f>0.18*F71+F71</f>
        <v>11.682</v>
      </c>
    </row>
    <row r="72" spans="1:16" ht="39" customHeight="1" x14ac:dyDescent="0.2">
      <c r="A72" s="14" t="s">
        <v>213</v>
      </c>
      <c r="B72" s="14" t="s">
        <v>214</v>
      </c>
      <c r="C72" s="14" t="s">
        <v>52</v>
      </c>
      <c r="D72" s="14" t="s">
        <v>215</v>
      </c>
      <c r="E72" s="16" t="s">
        <v>143</v>
      </c>
      <c r="F72" s="17">
        <v>45.7</v>
      </c>
      <c r="G72" s="18">
        <v>16.5</v>
      </c>
      <c r="H72" s="18">
        <f>TRUNC(TRUNC(G72 * J5, 2) + G72, 2)</f>
        <v>20.27</v>
      </c>
      <c r="I72" s="43">
        <f t="shared" si="7"/>
        <v>926.33</v>
      </c>
      <c r="J72" s="19">
        <f>I72 / J4</f>
        <v>2.6380059981523618E-4</v>
      </c>
      <c r="K72" s="65" t="str">
        <f t="shared" si="1"/>
        <v/>
      </c>
      <c r="L72" s="63"/>
      <c r="M72" s="63"/>
      <c r="N72" s="26" t="s">
        <v>72</v>
      </c>
      <c r="P72" s="27">
        <f t="shared" ref="P72:P75" si="8">0.18*F72+F72</f>
        <v>53.926000000000002</v>
      </c>
    </row>
    <row r="73" spans="1:16" ht="39" customHeight="1" x14ac:dyDescent="0.2">
      <c r="A73" s="14" t="s">
        <v>216</v>
      </c>
      <c r="B73" s="14" t="s">
        <v>217</v>
      </c>
      <c r="C73" s="14" t="s">
        <v>52</v>
      </c>
      <c r="D73" s="14" t="s">
        <v>218</v>
      </c>
      <c r="E73" s="16" t="s">
        <v>143</v>
      </c>
      <c r="F73" s="17">
        <v>19.5</v>
      </c>
      <c r="G73" s="18">
        <v>13.13</v>
      </c>
      <c r="H73" s="18">
        <f>TRUNC(TRUNC(G73 * J5, 2) + G73, 2)</f>
        <v>16.13</v>
      </c>
      <c r="I73" s="43">
        <f t="shared" si="7"/>
        <v>314.52999999999997</v>
      </c>
      <c r="J73" s="19">
        <f>I73 / J4</f>
        <v>8.9571969665115279E-5</v>
      </c>
      <c r="K73" s="65" t="str">
        <f t="shared" ref="K73:K136" si="9">IF(J73&gt;=4%,"TEM ACERVO AQUI",(""))</f>
        <v/>
      </c>
      <c r="L73" s="63"/>
      <c r="M73" s="63"/>
      <c r="N73" s="26" t="s">
        <v>72</v>
      </c>
      <c r="P73" s="27">
        <f t="shared" si="8"/>
        <v>23.009999999999998</v>
      </c>
    </row>
    <row r="74" spans="1:16" ht="39" customHeight="1" x14ac:dyDescent="0.2">
      <c r="A74" s="14" t="s">
        <v>219</v>
      </c>
      <c r="B74" s="14" t="s">
        <v>160</v>
      </c>
      <c r="C74" s="14" t="s">
        <v>52</v>
      </c>
      <c r="D74" s="14" t="s">
        <v>161</v>
      </c>
      <c r="E74" s="16" t="s">
        <v>88</v>
      </c>
      <c r="F74" s="17">
        <v>2</v>
      </c>
      <c r="G74" s="18">
        <v>585.79</v>
      </c>
      <c r="H74" s="18">
        <f>TRUNC(TRUNC(G74 * J5, 2) + G74, 2)</f>
        <v>719.81</v>
      </c>
      <c r="I74" s="43">
        <f t="shared" si="7"/>
        <v>1439.62</v>
      </c>
      <c r="J74" s="19">
        <f>I74 / J4</f>
        <v>4.0997551575141719E-4</v>
      </c>
      <c r="K74" s="65" t="str">
        <f t="shared" si="9"/>
        <v/>
      </c>
      <c r="L74" s="63"/>
      <c r="M74" s="63"/>
      <c r="N74" s="26" t="s">
        <v>72</v>
      </c>
      <c r="P74" s="27">
        <f t="shared" si="8"/>
        <v>2.36</v>
      </c>
    </row>
    <row r="75" spans="1:16" ht="26.1" customHeight="1" x14ac:dyDescent="0.2">
      <c r="A75" s="14" t="s">
        <v>220</v>
      </c>
      <c r="B75" s="14" t="s">
        <v>164</v>
      </c>
      <c r="C75" s="14" t="s">
        <v>52</v>
      </c>
      <c r="D75" s="14" t="s">
        <v>165</v>
      </c>
      <c r="E75" s="16" t="s">
        <v>88</v>
      </c>
      <c r="F75" s="17">
        <v>2</v>
      </c>
      <c r="G75" s="18">
        <v>306.26</v>
      </c>
      <c r="H75" s="18">
        <f>TRUNC(TRUNC(G75 * J5, 2) + G75, 2)</f>
        <v>376.33</v>
      </c>
      <c r="I75" s="43">
        <f t="shared" si="7"/>
        <v>752.66</v>
      </c>
      <c r="J75" s="19">
        <f>I75 / J4</f>
        <v>2.1434279301861718E-4</v>
      </c>
      <c r="K75" s="65" t="str">
        <f t="shared" si="9"/>
        <v/>
      </c>
      <c r="L75" s="63"/>
      <c r="M75" s="63"/>
      <c r="N75" s="26" t="s">
        <v>72</v>
      </c>
      <c r="P75" s="27">
        <f t="shared" si="8"/>
        <v>2.36</v>
      </c>
    </row>
    <row r="76" spans="1:16" ht="24" customHeight="1" x14ac:dyDescent="0.2">
      <c r="A76" s="9" t="s">
        <v>221</v>
      </c>
      <c r="B76" s="9" t="s">
        <v>22</v>
      </c>
      <c r="C76" s="9"/>
      <c r="D76" s="9" t="s">
        <v>222</v>
      </c>
      <c r="E76" s="10"/>
      <c r="F76" s="11">
        <v>1</v>
      </c>
      <c r="G76" s="11" t="s">
        <v>24</v>
      </c>
      <c r="H76" s="12">
        <f>I77 + I78 + I79 + I80 + I81 + I82 + I83 + I84 + I85</f>
        <v>229796.57999999996</v>
      </c>
      <c r="I76" s="12">
        <f t="shared" si="7"/>
        <v>229796.58</v>
      </c>
      <c r="J76" s="13">
        <f>I76 / J4</f>
        <v>6.5441554996048826E-2</v>
      </c>
      <c r="K76" s="65"/>
      <c r="L76" s="63"/>
      <c r="M76" s="63"/>
      <c r="P76" s="26"/>
    </row>
    <row r="77" spans="1:16" ht="51.95" customHeight="1" x14ac:dyDescent="0.2">
      <c r="A77" s="14" t="s">
        <v>223</v>
      </c>
      <c r="B77" s="14" t="s">
        <v>224</v>
      </c>
      <c r="C77" s="14" t="s">
        <v>52</v>
      </c>
      <c r="D77" s="14" t="s">
        <v>225</v>
      </c>
      <c r="E77" s="16" t="s">
        <v>37</v>
      </c>
      <c r="F77" s="17">
        <v>627.79999999999995</v>
      </c>
      <c r="G77" s="18">
        <v>105.1</v>
      </c>
      <c r="H77" s="18">
        <f>TRUNC(TRUNC(G77 * J5, 2) + G77, 2)</f>
        <v>129.13999999999999</v>
      </c>
      <c r="I77" s="43">
        <f t="shared" si="7"/>
        <v>81074.09</v>
      </c>
      <c r="J77" s="19">
        <f>I77 / J4</f>
        <v>2.3088309319005584E-2</v>
      </c>
      <c r="K77" s="65" t="str">
        <f t="shared" si="9"/>
        <v/>
      </c>
      <c r="L77" s="63"/>
      <c r="M77" s="63"/>
      <c r="N77" s="26" t="s">
        <v>72</v>
      </c>
      <c r="P77" s="27">
        <f>0.18*F77+F77</f>
        <v>740.80399999999997</v>
      </c>
    </row>
    <row r="78" spans="1:16" ht="39" customHeight="1" x14ac:dyDescent="0.2">
      <c r="A78" s="14" t="s">
        <v>226</v>
      </c>
      <c r="B78" s="14" t="s">
        <v>192</v>
      </c>
      <c r="C78" s="14" t="s">
        <v>52</v>
      </c>
      <c r="D78" s="14" t="s">
        <v>193</v>
      </c>
      <c r="E78" s="16" t="s">
        <v>143</v>
      </c>
      <c r="F78" s="17">
        <v>757.5</v>
      </c>
      <c r="G78" s="18">
        <v>14.43</v>
      </c>
      <c r="H78" s="18">
        <f>TRUNC(TRUNC(G78 * J5, 2) + G78, 2)</f>
        <v>17.73</v>
      </c>
      <c r="I78" s="43">
        <f t="shared" si="7"/>
        <v>13430.47</v>
      </c>
      <c r="J78" s="19">
        <f>I78 / J4</f>
        <v>3.8247342111348386E-3</v>
      </c>
      <c r="K78" s="65" t="str">
        <f t="shared" si="9"/>
        <v/>
      </c>
      <c r="L78" s="63"/>
      <c r="M78" s="63"/>
      <c r="N78" s="26" t="s">
        <v>72</v>
      </c>
      <c r="P78" s="27">
        <f t="shared" ref="P78:P85" si="10">0.18*F78+F78</f>
        <v>893.85</v>
      </c>
    </row>
    <row r="79" spans="1:16" ht="39" customHeight="1" x14ac:dyDescent="0.2">
      <c r="A79" s="14" t="s">
        <v>227</v>
      </c>
      <c r="B79" s="14" t="s">
        <v>228</v>
      </c>
      <c r="C79" s="14" t="s">
        <v>52</v>
      </c>
      <c r="D79" s="14" t="s">
        <v>229</v>
      </c>
      <c r="E79" s="16" t="s">
        <v>143</v>
      </c>
      <c r="F79" s="17">
        <v>56.6</v>
      </c>
      <c r="G79" s="18">
        <v>13.62</v>
      </c>
      <c r="H79" s="18">
        <f>TRUNC(TRUNC(G79 * J5, 2) + G79, 2)</f>
        <v>16.73</v>
      </c>
      <c r="I79" s="43">
        <f t="shared" si="7"/>
        <v>946.91</v>
      </c>
      <c r="J79" s="19">
        <f>I79 / J4</f>
        <v>2.6966137982257436E-4</v>
      </c>
      <c r="K79" s="65" t="str">
        <f t="shared" si="9"/>
        <v/>
      </c>
      <c r="L79" s="63"/>
      <c r="M79" s="63"/>
      <c r="N79" s="26" t="s">
        <v>72</v>
      </c>
      <c r="P79" s="27">
        <f t="shared" si="10"/>
        <v>66.787999999999997</v>
      </c>
    </row>
    <row r="80" spans="1:16" ht="39" customHeight="1" x14ac:dyDescent="0.2">
      <c r="A80" s="14" t="s">
        <v>230</v>
      </c>
      <c r="B80" s="14" t="s">
        <v>231</v>
      </c>
      <c r="C80" s="14" t="s">
        <v>52</v>
      </c>
      <c r="D80" s="14" t="s">
        <v>232</v>
      </c>
      <c r="E80" s="16" t="s">
        <v>143</v>
      </c>
      <c r="F80" s="17">
        <v>595.4</v>
      </c>
      <c r="G80" s="18">
        <v>12.81</v>
      </c>
      <c r="H80" s="18">
        <f>TRUNC(TRUNC(G80 * J5, 2) + G80, 2)</f>
        <v>15.74</v>
      </c>
      <c r="I80" s="43">
        <f t="shared" si="7"/>
        <v>9371.59</v>
      </c>
      <c r="J80" s="19">
        <f>I80 / J4</f>
        <v>2.668844864381451E-3</v>
      </c>
      <c r="K80" s="65" t="str">
        <f t="shared" si="9"/>
        <v/>
      </c>
      <c r="L80" s="63"/>
      <c r="M80" s="63"/>
      <c r="N80" s="26" t="s">
        <v>72</v>
      </c>
      <c r="P80" s="27">
        <f t="shared" si="10"/>
        <v>702.572</v>
      </c>
    </row>
    <row r="81" spans="1:17" ht="39" customHeight="1" x14ac:dyDescent="0.2">
      <c r="A81" s="14" t="s">
        <v>233</v>
      </c>
      <c r="B81" s="14" t="s">
        <v>195</v>
      </c>
      <c r="C81" s="14" t="s">
        <v>52</v>
      </c>
      <c r="D81" s="14" t="s">
        <v>196</v>
      </c>
      <c r="E81" s="16" t="s">
        <v>143</v>
      </c>
      <c r="F81" s="17">
        <v>490.9</v>
      </c>
      <c r="G81" s="18">
        <v>11.43</v>
      </c>
      <c r="H81" s="18">
        <f>TRUNC(TRUNC(G81 * J5, 2) + G81, 2)</f>
        <v>14.04</v>
      </c>
      <c r="I81" s="43">
        <f t="shared" si="7"/>
        <v>6892.23</v>
      </c>
      <c r="J81" s="19">
        <f>I81 / J4</f>
        <v>1.9627718070931149E-3</v>
      </c>
      <c r="K81" s="65" t="str">
        <f t="shared" si="9"/>
        <v/>
      </c>
      <c r="L81" s="63"/>
      <c r="M81" s="63"/>
      <c r="N81" s="26" t="s">
        <v>72</v>
      </c>
      <c r="P81" s="27">
        <f t="shared" si="10"/>
        <v>579.26199999999994</v>
      </c>
    </row>
    <row r="82" spans="1:17" ht="39" customHeight="1" x14ac:dyDescent="0.2">
      <c r="A82" s="14" t="s">
        <v>234</v>
      </c>
      <c r="B82" s="14" t="s">
        <v>198</v>
      </c>
      <c r="C82" s="14" t="s">
        <v>52</v>
      </c>
      <c r="D82" s="14" t="s">
        <v>199</v>
      </c>
      <c r="E82" s="16" t="s">
        <v>143</v>
      </c>
      <c r="F82" s="17">
        <v>672.4</v>
      </c>
      <c r="G82" s="18">
        <v>9.6199999999999992</v>
      </c>
      <c r="H82" s="18">
        <f>TRUNC(TRUNC(G82 * J5, 2) + G82, 2)</f>
        <v>11.82</v>
      </c>
      <c r="I82" s="43">
        <f t="shared" si="7"/>
        <v>7947.76</v>
      </c>
      <c r="J82" s="19">
        <f>I82 / J4</f>
        <v>2.2633660306667618E-3</v>
      </c>
      <c r="K82" s="65" t="str">
        <f t="shared" si="9"/>
        <v/>
      </c>
      <c r="L82" s="63"/>
      <c r="M82" s="63"/>
      <c r="N82" s="26" t="s">
        <v>72</v>
      </c>
      <c r="P82" s="27">
        <f t="shared" si="10"/>
        <v>793.43200000000002</v>
      </c>
    </row>
    <row r="83" spans="1:17" ht="39" customHeight="1" x14ac:dyDescent="0.2">
      <c r="A83" s="14" t="s">
        <v>235</v>
      </c>
      <c r="B83" s="14" t="s">
        <v>201</v>
      </c>
      <c r="C83" s="14" t="s">
        <v>52</v>
      </c>
      <c r="D83" s="14" t="s">
        <v>202</v>
      </c>
      <c r="E83" s="16" t="s">
        <v>143</v>
      </c>
      <c r="F83" s="17">
        <v>1840.4</v>
      </c>
      <c r="G83" s="18">
        <v>9.3000000000000007</v>
      </c>
      <c r="H83" s="18">
        <f>TRUNC(TRUNC(G83 * J5, 2) + G83, 2)</f>
        <v>11.42</v>
      </c>
      <c r="I83" s="43">
        <f t="shared" si="7"/>
        <v>21017.360000000001</v>
      </c>
      <c r="J83" s="19">
        <f>I83 / J4</f>
        <v>5.9853315498070367E-3</v>
      </c>
      <c r="K83" s="65" t="str">
        <f t="shared" si="9"/>
        <v/>
      </c>
      <c r="L83" s="63"/>
      <c r="M83" s="63"/>
      <c r="N83" s="26" t="s">
        <v>72</v>
      </c>
      <c r="P83" s="27">
        <f t="shared" si="10"/>
        <v>2171.672</v>
      </c>
    </row>
    <row r="84" spans="1:17" ht="39" customHeight="1" x14ac:dyDescent="0.2">
      <c r="A84" s="14" t="s">
        <v>236</v>
      </c>
      <c r="B84" s="14" t="s">
        <v>160</v>
      </c>
      <c r="C84" s="14" t="s">
        <v>52</v>
      </c>
      <c r="D84" s="14" t="s">
        <v>161</v>
      </c>
      <c r="E84" s="16" t="s">
        <v>88</v>
      </c>
      <c r="F84" s="17">
        <v>81.3</v>
      </c>
      <c r="G84" s="18">
        <v>585.79</v>
      </c>
      <c r="H84" s="18">
        <f>TRUNC(TRUNC(G84 * J5, 2) + G84, 2)</f>
        <v>719.81</v>
      </c>
      <c r="I84" s="43">
        <f t="shared" si="7"/>
        <v>58520.55</v>
      </c>
      <c r="J84" s="19">
        <f>I84 / J4</f>
        <v>1.6665503860954001E-2</v>
      </c>
      <c r="K84" s="65" t="str">
        <f t="shared" si="9"/>
        <v/>
      </c>
      <c r="L84" s="63"/>
      <c r="M84" s="63"/>
      <c r="N84" s="26" t="s">
        <v>72</v>
      </c>
      <c r="P84" s="27">
        <f t="shared" si="10"/>
        <v>95.933999999999997</v>
      </c>
    </row>
    <row r="85" spans="1:17" ht="26.1" customHeight="1" x14ac:dyDescent="0.2">
      <c r="A85" s="14" t="s">
        <v>237</v>
      </c>
      <c r="B85" s="14" t="s">
        <v>164</v>
      </c>
      <c r="C85" s="14" t="s">
        <v>52</v>
      </c>
      <c r="D85" s="14" t="s">
        <v>165</v>
      </c>
      <c r="E85" s="16" t="s">
        <v>88</v>
      </c>
      <c r="F85" s="17">
        <v>81.3</v>
      </c>
      <c r="G85" s="18">
        <v>306.26</v>
      </c>
      <c r="H85" s="18">
        <f>TRUNC(TRUNC(G85 * J5, 2) + G85, 2)</f>
        <v>376.33</v>
      </c>
      <c r="I85" s="43">
        <f t="shared" si="7"/>
        <v>30595.62</v>
      </c>
      <c r="J85" s="19">
        <f>I85 / J4</f>
        <v>8.7130319731834622E-3</v>
      </c>
      <c r="K85" s="65" t="str">
        <f t="shared" si="9"/>
        <v/>
      </c>
      <c r="L85" s="63"/>
      <c r="M85" s="63"/>
      <c r="N85" s="26" t="s">
        <v>72</v>
      </c>
      <c r="P85" s="27">
        <f t="shared" si="10"/>
        <v>95.933999999999997</v>
      </c>
    </row>
    <row r="86" spans="1:17" ht="24" customHeight="1" x14ac:dyDescent="0.2">
      <c r="A86" s="9" t="s">
        <v>238</v>
      </c>
      <c r="B86" s="9" t="s">
        <v>22</v>
      </c>
      <c r="C86" s="9"/>
      <c r="D86" s="9" t="s">
        <v>239</v>
      </c>
      <c r="E86" s="10"/>
      <c r="F86" s="11">
        <v>1</v>
      </c>
      <c r="G86" s="11" t="s">
        <v>24</v>
      </c>
      <c r="H86" s="12">
        <f>I87 + I88 + I89 + I90 + I91</f>
        <v>393725.38000000006</v>
      </c>
      <c r="I86" s="12">
        <f t="shared" si="7"/>
        <v>393725.38</v>
      </c>
      <c r="J86" s="13">
        <f>I86 / J4</f>
        <v>0.11212525925586109</v>
      </c>
      <c r="K86" s="65"/>
      <c r="L86" s="63"/>
      <c r="M86" s="63"/>
      <c r="P86" s="26"/>
    </row>
    <row r="87" spans="1:17" ht="51.95" customHeight="1" x14ac:dyDescent="0.2">
      <c r="A87" s="56" t="s">
        <v>240</v>
      </c>
      <c r="B87" s="56" t="s">
        <v>241</v>
      </c>
      <c r="C87" s="56" t="s">
        <v>35</v>
      </c>
      <c r="D87" s="56" t="s">
        <v>242</v>
      </c>
      <c r="E87" s="57" t="s">
        <v>37</v>
      </c>
      <c r="F87" s="58">
        <v>1143.6199999999999</v>
      </c>
      <c r="G87" s="59">
        <v>263.12</v>
      </c>
      <c r="H87" s="59">
        <f>TRUNC(TRUNC(G87 * J5, 2) + G87, 2)</f>
        <v>323.32</v>
      </c>
      <c r="I87" s="59">
        <f t="shared" si="7"/>
        <v>369755.21</v>
      </c>
      <c r="J87" s="60">
        <f>I87 / J4</f>
        <v>0.10529902538275628</v>
      </c>
      <c r="K87" s="65" t="str">
        <f t="shared" si="9"/>
        <v>TEM ACERVO AQUI</v>
      </c>
      <c r="L87" s="65" t="s">
        <v>1045</v>
      </c>
      <c r="M87" s="63"/>
      <c r="N87" s="26" t="s">
        <v>72</v>
      </c>
      <c r="P87" s="27">
        <f>0.12*F87+F87</f>
        <v>1280.8543999999999</v>
      </c>
    </row>
    <row r="88" spans="1:17" ht="39" customHeight="1" x14ac:dyDescent="0.2">
      <c r="A88" s="14" t="s">
        <v>243</v>
      </c>
      <c r="B88" s="14" t="s">
        <v>244</v>
      </c>
      <c r="C88" s="14" t="s">
        <v>52</v>
      </c>
      <c r="D88" s="14" t="s">
        <v>245</v>
      </c>
      <c r="E88" s="16" t="s">
        <v>143</v>
      </c>
      <c r="F88" s="17">
        <v>147</v>
      </c>
      <c r="G88" s="18">
        <v>12.31</v>
      </c>
      <c r="H88" s="18">
        <f>TRUNC(TRUNC(G88 * J5, 2) + G88, 2)</f>
        <v>15.12</v>
      </c>
      <c r="I88" s="43">
        <f t="shared" si="7"/>
        <v>2222.64</v>
      </c>
      <c r="J88" s="19">
        <f>I88 / J4</f>
        <v>6.3296424079252163E-4</v>
      </c>
      <c r="K88" s="65" t="str">
        <f t="shared" si="9"/>
        <v/>
      </c>
      <c r="L88" s="63"/>
      <c r="M88" s="63"/>
      <c r="N88" s="26" t="s">
        <v>72</v>
      </c>
      <c r="P88" s="27">
        <f t="shared" ref="P88:P91" si="11">0.12*F88+F88</f>
        <v>164.64</v>
      </c>
    </row>
    <row r="89" spans="1:17" ht="39" customHeight="1" x14ac:dyDescent="0.2">
      <c r="A89" s="14" t="s">
        <v>246</v>
      </c>
      <c r="B89" s="14" t="s">
        <v>247</v>
      </c>
      <c r="C89" s="14" t="s">
        <v>52</v>
      </c>
      <c r="D89" s="14" t="s">
        <v>248</v>
      </c>
      <c r="E89" s="16" t="s">
        <v>143</v>
      </c>
      <c r="F89" s="17">
        <v>357.7</v>
      </c>
      <c r="G89" s="18">
        <v>10.97</v>
      </c>
      <c r="H89" s="18">
        <f>TRUNC(TRUNC(G89 * J5, 2) + G89, 2)</f>
        <v>13.47</v>
      </c>
      <c r="I89" s="43">
        <f t="shared" si="7"/>
        <v>4818.21</v>
      </c>
      <c r="J89" s="19">
        <f>I89 / J4</f>
        <v>1.3721316248375517E-3</v>
      </c>
      <c r="K89" s="65" t="str">
        <f t="shared" si="9"/>
        <v/>
      </c>
      <c r="L89" s="63"/>
      <c r="M89" s="63"/>
      <c r="N89" s="26" t="s">
        <v>72</v>
      </c>
      <c r="P89" s="27">
        <f t="shared" si="11"/>
        <v>400.62399999999997</v>
      </c>
    </row>
    <row r="90" spans="1:17" ht="39" customHeight="1" x14ac:dyDescent="0.2">
      <c r="A90" s="14" t="s">
        <v>249</v>
      </c>
      <c r="B90" s="14" t="s">
        <v>250</v>
      </c>
      <c r="C90" s="14" t="s">
        <v>52</v>
      </c>
      <c r="D90" s="14" t="s">
        <v>251</v>
      </c>
      <c r="E90" s="16" t="s">
        <v>143</v>
      </c>
      <c r="F90" s="17">
        <v>937.2</v>
      </c>
      <c r="G90" s="18">
        <v>13.9</v>
      </c>
      <c r="H90" s="18">
        <f>TRUNC(TRUNC(G90 * J5, 2) + G90, 2)</f>
        <v>17.079999999999998</v>
      </c>
      <c r="I90" s="43">
        <f t="shared" si="7"/>
        <v>16007.37</v>
      </c>
      <c r="J90" s="19">
        <f>I90 / J4</f>
        <v>4.5585847456785572E-3</v>
      </c>
      <c r="K90" s="65" t="str">
        <f t="shared" si="9"/>
        <v/>
      </c>
      <c r="L90" s="63"/>
      <c r="M90" s="63"/>
      <c r="N90" s="26" t="s">
        <v>72</v>
      </c>
      <c r="P90" s="27">
        <f t="shared" si="11"/>
        <v>1049.664</v>
      </c>
    </row>
    <row r="91" spans="1:17" ht="39" customHeight="1" x14ac:dyDescent="0.2">
      <c r="A91" s="14" t="s">
        <v>252</v>
      </c>
      <c r="B91" s="14" t="s">
        <v>253</v>
      </c>
      <c r="C91" s="14" t="s">
        <v>52</v>
      </c>
      <c r="D91" s="14" t="s">
        <v>254</v>
      </c>
      <c r="E91" s="16" t="s">
        <v>143</v>
      </c>
      <c r="F91" s="17">
        <v>57.3</v>
      </c>
      <c r="G91" s="18">
        <v>13.1</v>
      </c>
      <c r="H91" s="18">
        <f>TRUNC(TRUNC(G91 * J5, 2) + G91, 2)</f>
        <v>16.09</v>
      </c>
      <c r="I91" s="43">
        <f t="shared" si="7"/>
        <v>921.95</v>
      </c>
      <c r="J91" s="19">
        <f>I91 / J4</f>
        <v>2.6255326179618174E-4</v>
      </c>
      <c r="K91" s="65" t="str">
        <f t="shared" si="9"/>
        <v/>
      </c>
      <c r="L91" s="63"/>
      <c r="M91" s="63"/>
      <c r="N91" s="26" t="s">
        <v>72</v>
      </c>
      <c r="P91" s="27">
        <f t="shared" si="11"/>
        <v>64.176000000000002</v>
      </c>
    </row>
    <row r="92" spans="1:17" ht="24" customHeight="1" x14ac:dyDescent="0.2">
      <c r="A92" s="9" t="s">
        <v>255</v>
      </c>
      <c r="B92" s="9" t="s">
        <v>22</v>
      </c>
      <c r="C92" s="9"/>
      <c r="D92" s="9" t="s">
        <v>256</v>
      </c>
      <c r="E92" s="10"/>
      <c r="F92" s="11">
        <v>1</v>
      </c>
      <c r="G92" s="11" t="s">
        <v>24</v>
      </c>
      <c r="H92" s="12">
        <f>I93 + I94 + I95 + I96</f>
        <v>274798.15999999997</v>
      </c>
      <c r="I92" s="12">
        <f t="shared" si="7"/>
        <v>274798.15999999997</v>
      </c>
      <c r="J92" s="13">
        <f>I92 / J4</f>
        <v>7.8257121583154204E-2</v>
      </c>
      <c r="K92" s="65"/>
      <c r="L92" s="63"/>
      <c r="M92" s="63"/>
      <c r="P92" s="26"/>
    </row>
    <row r="93" spans="1:17" ht="51.95" customHeight="1" x14ac:dyDescent="0.2">
      <c r="A93" s="14" t="s">
        <v>257</v>
      </c>
      <c r="B93" s="14" t="s">
        <v>258</v>
      </c>
      <c r="C93" s="14" t="s">
        <v>52</v>
      </c>
      <c r="D93" s="14" t="s">
        <v>259</v>
      </c>
      <c r="E93" s="16" t="s">
        <v>37</v>
      </c>
      <c r="F93" s="17">
        <v>1654.85</v>
      </c>
      <c r="G93" s="18">
        <v>55.8</v>
      </c>
      <c r="H93" s="18">
        <f>TRUNC(TRUNC(G93 * J5, 2) + G93, 2)</f>
        <v>68.56</v>
      </c>
      <c r="I93" s="43">
        <f t="shared" si="7"/>
        <v>113456.51</v>
      </c>
      <c r="J93" s="19">
        <f>I93 / J4</f>
        <v>3.2310186856674555E-2</v>
      </c>
      <c r="K93" s="65" t="str">
        <f t="shared" si="9"/>
        <v/>
      </c>
      <c r="L93" s="63"/>
      <c r="M93" s="63"/>
      <c r="O93" s="27">
        <f>0.12*F93+F93</f>
        <v>1853.4319999999998</v>
      </c>
      <c r="P93" s="26"/>
      <c r="Q93" t="s">
        <v>260</v>
      </c>
    </row>
    <row r="94" spans="1:17" ht="39" customHeight="1" x14ac:dyDescent="0.2">
      <c r="A94" s="14" t="s">
        <v>261</v>
      </c>
      <c r="B94" s="14" t="s">
        <v>262</v>
      </c>
      <c r="C94" s="14" t="s">
        <v>35</v>
      </c>
      <c r="D94" s="14" t="s">
        <v>263</v>
      </c>
      <c r="E94" s="16" t="s">
        <v>37</v>
      </c>
      <c r="F94" s="17">
        <v>819.73</v>
      </c>
      <c r="G94" s="18">
        <v>104.26</v>
      </c>
      <c r="H94" s="18">
        <f>TRUNC(TRUNC(G94 * J5, 2) + G94, 2)</f>
        <v>128.11000000000001</v>
      </c>
      <c r="I94" s="43">
        <f t="shared" si="7"/>
        <v>105015.61</v>
      </c>
      <c r="J94" s="19">
        <f>I94 / J4</f>
        <v>2.9906384234520005E-2</v>
      </c>
      <c r="K94" s="65" t="str">
        <f t="shared" si="9"/>
        <v/>
      </c>
      <c r="L94" s="63"/>
      <c r="M94" s="63"/>
      <c r="O94" s="27">
        <f t="shared" ref="O94:O96" si="12">0.12*F94+F94</f>
        <v>918.09760000000006</v>
      </c>
      <c r="P94" s="26"/>
    </row>
    <row r="95" spans="1:17" ht="26.1" customHeight="1" x14ac:dyDescent="0.2">
      <c r="A95" s="14" t="s">
        <v>264</v>
      </c>
      <c r="B95" s="14" t="s">
        <v>265</v>
      </c>
      <c r="C95" s="14" t="s">
        <v>35</v>
      </c>
      <c r="D95" s="14" t="s">
        <v>266</v>
      </c>
      <c r="E95" s="16" t="s">
        <v>37</v>
      </c>
      <c r="F95" s="17">
        <v>46.6</v>
      </c>
      <c r="G95" s="18">
        <v>814.59</v>
      </c>
      <c r="H95" s="18">
        <f>TRUNC(TRUNC(G95 * J5, 2) + G95, 2)</f>
        <v>1000.96</v>
      </c>
      <c r="I95" s="43">
        <f t="shared" si="7"/>
        <v>46644.73</v>
      </c>
      <c r="J95" s="19">
        <f>I95 / J4</f>
        <v>1.3283503451491091E-2</v>
      </c>
      <c r="K95" s="65" t="str">
        <f t="shared" si="9"/>
        <v/>
      </c>
      <c r="L95" s="63"/>
      <c r="M95" s="63"/>
      <c r="O95" s="27">
        <f t="shared" si="12"/>
        <v>52.192</v>
      </c>
      <c r="P95" s="26"/>
    </row>
    <row r="96" spans="1:17" ht="39" customHeight="1" x14ac:dyDescent="0.2">
      <c r="A96" s="14" t="s">
        <v>267</v>
      </c>
      <c r="B96" s="14" t="s">
        <v>268</v>
      </c>
      <c r="C96" s="14" t="s">
        <v>35</v>
      </c>
      <c r="D96" s="14" t="s">
        <v>269</v>
      </c>
      <c r="E96" s="16" t="s">
        <v>270</v>
      </c>
      <c r="F96" s="17">
        <v>219.83</v>
      </c>
      <c r="G96" s="18">
        <v>35.840000000000003</v>
      </c>
      <c r="H96" s="18">
        <f>TRUNC(TRUNC(G96 * J5, 2) + G96, 2)</f>
        <v>44.04</v>
      </c>
      <c r="I96" s="43">
        <f t="shared" si="7"/>
        <v>9681.31</v>
      </c>
      <c r="J96" s="19">
        <f>I96 / J4</f>
        <v>2.7570470404685633E-3</v>
      </c>
      <c r="K96" s="65" t="str">
        <f t="shared" si="9"/>
        <v/>
      </c>
      <c r="L96" s="63"/>
      <c r="M96" s="63"/>
      <c r="O96" s="27">
        <f t="shared" si="12"/>
        <v>246.20960000000002</v>
      </c>
      <c r="P96" s="26"/>
    </row>
    <row r="97" spans="1:17" ht="24" customHeight="1" x14ac:dyDescent="0.2">
      <c r="A97" s="9" t="s">
        <v>271</v>
      </c>
      <c r="B97" s="9" t="s">
        <v>22</v>
      </c>
      <c r="C97" s="9"/>
      <c r="D97" s="9" t="s">
        <v>272</v>
      </c>
      <c r="E97" s="10"/>
      <c r="F97" s="11">
        <v>1</v>
      </c>
      <c r="G97" s="11" t="s">
        <v>24</v>
      </c>
      <c r="H97" s="12">
        <f>I98 + I99 + I100</f>
        <v>163951.46000000002</v>
      </c>
      <c r="I97" s="12">
        <f t="shared" si="7"/>
        <v>163951.46</v>
      </c>
      <c r="J97" s="13">
        <f>I97 / J4</f>
        <v>4.6690157382988463E-2</v>
      </c>
      <c r="K97" s="65"/>
      <c r="L97" s="63"/>
      <c r="M97" s="63"/>
      <c r="P97" s="26"/>
    </row>
    <row r="98" spans="1:17" ht="26.1" customHeight="1" x14ac:dyDescent="0.2">
      <c r="A98" s="14" t="s">
        <v>273</v>
      </c>
      <c r="B98" s="14" t="s">
        <v>274</v>
      </c>
      <c r="C98" s="14" t="s">
        <v>35</v>
      </c>
      <c r="D98" s="14" t="s">
        <v>275</v>
      </c>
      <c r="E98" s="16" t="s">
        <v>37</v>
      </c>
      <c r="F98" s="17">
        <v>2709.39</v>
      </c>
      <c r="G98" s="18">
        <v>7.28</v>
      </c>
      <c r="H98" s="18">
        <f>TRUNC(TRUNC(G98 * J5, 2) + G98, 2)</f>
        <v>8.94</v>
      </c>
      <c r="I98" s="43">
        <f t="shared" si="7"/>
        <v>24221.94</v>
      </c>
      <c r="J98" s="19">
        <f>I98 / J4</f>
        <v>6.8979330267708722E-3</v>
      </c>
      <c r="K98" s="65" t="str">
        <f t="shared" si="9"/>
        <v/>
      </c>
      <c r="L98" s="63"/>
      <c r="M98" s="63"/>
      <c r="O98" s="27">
        <f>0.1*F98+F98</f>
        <v>2980.3289999999997</v>
      </c>
      <c r="P98" s="26"/>
      <c r="Q98" t="s">
        <v>260</v>
      </c>
    </row>
    <row r="99" spans="1:17" ht="39" customHeight="1" x14ac:dyDescent="0.2">
      <c r="A99" s="14" t="s">
        <v>276</v>
      </c>
      <c r="B99" s="14" t="s">
        <v>277</v>
      </c>
      <c r="C99" s="14" t="s">
        <v>35</v>
      </c>
      <c r="D99" s="14" t="s">
        <v>278</v>
      </c>
      <c r="E99" s="16" t="s">
        <v>37</v>
      </c>
      <c r="F99" s="17">
        <v>1096.48</v>
      </c>
      <c r="G99" s="18">
        <v>42.42</v>
      </c>
      <c r="H99" s="18">
        <f>TRUNC(TRUNC(G99 * J5, 2) + G99, 2)</f>
        <v>52.12</v>
      </c>
      <c r="I99" s="43">
        <f t="shared" si="7"/>
        <v>57148.53</v>
      </c>
      <c r="J99" s="19">
        <f>I99 / J4</f>
        <v>1.6274779498190731E-2</v>
      </c>
      <c r="K99" s="65" t="str">
        <f t="shared" si="9"/>
        <v/>
      </c>
      <c r="L99" s="63"/>
      <c r="M99" s="63"/>
      <c r="O99" s="27">
        <f t="shared" ref="O99:O100" si="13">0.1*F99+F99</f>
        <v>1206.1279999999999</v>
      </c>
      <c r="P99" s="26"/>
      <c r="Q99" t="s">
        <v>260</v>
      </c>
    </row>
    <row r="100" spans="1:17" ht="39" customHeight="1" x14ac:dyDescent="0.2">
      <c r="A100" s="14" t="s">
        <v>279</v>
      </c>
      <c r="B100" s="14" t="s">
        <v>280</v>
      </c>
      <c r="C100" s="14" t="s">
        <v>35</v>
      </c>
      <c r="D100" s="14" t="s">
        <v>281</v>
      </c>
      <c r="E100" s="16" t="s">
        <v>37</v>
      </c>
      <c r="F100" s="17">
        <v>1612.91</v>
      </c>
      <c r="G100" s="18">
        <v>41.67</v>
      </c>
      <c r="H100" s="18">
        <f>TRUNC(TRUNC(G100 * J5, 2) + G100, 2)</f>
        <v>51.2</v>
      </c>
      <c r="I100" s="43">
        <f t="shared" si="7"/>
        <v>82580.990000000005</v>
      </c>
      <c r="J100" s="19">
        <f>I100 / J4</f>
        <v>2.3517444858026863E-2</v>
      </c>
      <c r="K100" s="65" t="str">
        <f t="shared" si="9"/>
        <v/>
      </c>
      <c r="L100" s="63"/>
      <c r="M100" s="63"/>
      <c r="O100" s="27">
        <f t="shared" si="13"/>
        <v>1774.201</v>
      </c>
      <c r="P100" s="26"/>
      <c r="Q100" t="s">
        <v>260</v>
      </c>
    </row>
    <row r="101" spans="1:17" ht="24" customHeight="1" x14ac:dyDescent="0.2">
      <c r="A101" s="9" t="s">
        <v>282</v>
      </c>
      <c r="B101" s="9" t="s">
        <v>22</v>
      </c>
      <c r="C101" s="9"/>
      <c r="D101" s="9" t="s">
        <v>283</v>
      </c>
      <c r="E101" s="10"/>
      <c r="F101" s="11">
        <v>1</v>
      </c>
      <c r="G101" s="11" t="s">
        <v>24</v>
      </c>
      <c r="H101" s="12">
        <f>I102 + I103</f>
        <v>109593.32</v>
      </c>
      <c r="I101" s="12">
        <f t="shared" si="7"/>
        <v>109593.32</v>
      </c>
      <c r="J101" s="13">
        <f>I101 / J4</f>
        <v>3.1210026180457422E-2</v>
      </c>
      <c r="K101" s="65" t="str">
        <f t="shared" si="9"/>
        <v/>
      </c>
      <c r="L101" s="63"/>
      <c r="M101" s="63"/>
      <c r="P101" s="26"/>
    </row>
    <row r="102" spans="1:17" ht="39" customHeight="1" x14ac:dyDescent="0.2">
      <c r="A102" s="14" t="s">
        <v>284</v>
      </c>
      <c r="B102" s="14" t="s">
        <v>285</v>
      </c>
      <c r="C102" s="14" t="s">
        <v>52</v>
      </c>
      <c r="D102" s="14" t="s">
        <v>286</v>
      </c>
      <c r="E102" s="16" t="s">
        <v>37</v>
      </c>
      <c r="F102" s="17">
        <v>164.68</v>
      </c>
      <c r="G102" s="18">
        <v>57.49</v>
      </c>
      <c r="H102" s="18">
        <f>TRUNC(TRUNC(G102 * J5, 2) + G102, 2)</f>
        <v>70.64</v>
      </c>
      <c r="I102" s="43">
        <f t="shared" si="7"/>
        <v>11632.99</v>
      </c>
      <c r="J102" s="19">
        <f>I102 / J4</f>
        <v>3.3128471923014957E-3</v>
      </c>
      <c r="K102" s="65" t="str">
        <f t="shared" si="9"/>
        <v/>
      </c>
      <c r="L102" s="63"/>
      <c r="M102" s="63"/>
      <c r="O102">
        <f>0.1*F102+F102</f>
        <v>181.148</v>
      </c>
      <c r="P102" s="26"/>
    </row>
    <row r="103" spans="1:17" ht="65.099999999999994" customHeight="1" x14ac:dyDescent="0.2">
      <c r="A103" s="14" t="s">
        <v>287</v>
      </c>
      <c r="B103" s="14" t="s">
        <v>288</v>
      </c>
      <c r="C103" s="14" t="s">
        <v>35</v>
      </c>
      <c r="D103" s="14" t="s">
        <v>289</v>
      </c>
      <c r="E103" s="16" t="s">
        <v>37</v>
      </c>
      <c r="F103" s="17">
        <v>387.67</v>
      </c>
      <c r="G103" s="18">
        <v>205.64</v>
      </c>
      <c r="H103" s="18">
        <f>TRUNC(TRUNC(G103 * J5, 2) + G103, 2)</f>
        <v>252.69</v>
      </c>
      <c r="I103" s="43">
        <f t="shared" si="7"/>
        <v>97960.33</v>
      </c>
      <c r="J103" s="19">
        <f>I103 / J4</f>
        <v>2.7897178988155923E-2</v>
      </c>
      <c r="K103" s="65" t="str">
        <f t="shared" si="9"/>
        <v/>
      </c>
      <c r="L103" s="63"/>
      <c r="M103" s="63"/>
      <c r="O103">
        <f>0.1*F103+F103</f>
        <v>426.43700000000001</v>
      </c>
      <c r="P103" s="26"/>
    </row>
    <row r="104" spans="1:17" ht="24" customHeight="1" x14ac:dyDescent="0.2">
      <c r="A104" s="9" t="s">
        <v>290</v>
      </c>
      <c r="B104" s="9" t="s">
        <v>22</v>
      </c>
      <c r="C104" s="9"/>
      <c r="D104" s="9" t="s">
        <v>291</v>
      </c>
      <c r="E104" s="10"/>
      <c r="F104" s="11">
        <v>1</v>
      </c>
      <c r="G104" s="11" t="s">
        <v>24</v>
      </c>
      <c r="H104" s="12">
        <f>I105 + I106 + I107 + I108 + I109</f>
        <v>491061.62000000005</v>
      </c>
      <c r="I104" s="12">
        <f t="shared" si="7"/>
        <v>491061.62</v>
      </c>
      <c r="J104" s="13">
        <f>I104 / J4</f>
        <v>0.13984470966312393</v>
      </c>
      <c r="K104" s="65"/>
      <c r="L104" s="63"/>
      <c r="M104" s="63"/>
      <c r="P104" s="26"/>
    </row>
    <row r="105" spans="1:17" ht="39" customHeight="1" x14ac:dyDescent="0.2">
      <c r="A105" s="14" t="s">
        <v>292</v>
      </c>
      <c r="B105" s="14" t="s">
        <v>293</v>
      </c>
      <c r="C105" s="14" t="s">
        <v>52</v>
      </c>
      <c r="D105" s="14" t="s">
        <v>294</v>
      </c>
      <c r="E105" s="16" t="s">
        <v>37</v>
      </c>
      <c r="F105" s="17">
        <v>899.69</v>
      </c>
      <c r="G105" s="18">
        <v>20.54</v>
      </c>
      <c r="H105" s="18">
        <f>TRUNC(TRUNC(G105 * J5, 2) + G105, 2)</f>
        <v>25.23</v>
      </c>
      <c r="I105" s="43">
        <f t="shared" si="7"/>
        <v>22699.17</v>
      </c>
      <c r="J105" s="19">
        <f>I105 / J4</f>
        <v>6.4642780232832949E-3</v>
      </c>
      <c r="K105" s="65" t="str">
        <f t="shared" si="9"/>
        <v/>
      </c>
      <c r="L105" s="63"/>
      <c r="M105" s="63"/>
      <c r="O105" s="27">
        <f>0.1*F105+F105</f>
        <v>989.65900000000011</v>
      </c>
      <c r="P105" s="26"/>
    </row>
    <row r="106" spans="1:17" ht="51.95" customHeight="1" x14ac:dyDescent="0.2">
      <c r="A106" s="14" t="s">
        <v>295</v>
      </c>
      <c r="B106" s="14" t="s">
        <v>296</v>
      </c>
      <c r="C106" s="14" t="s">
        <v>52</v>
      </c>
      <c r="D106" s="14" t="s">
        <v>297</v>
      </c>
      <c r="E106" s="16" t="s">
        <v>37</v>
      </c>
      <c r="F106" s="17">
        <v>1460.11</v>
      </c>
      <c r="G106" s="18">
        <v>56.13</v>
      </c>
      <c r="H106" s="18">
        <f>TRUNC(TRUNC(G106 * J5, 2) + G106, 2)</f>
        <v>68.97</v>
      </c>
      <c r="I106" s="43">
        <f t="shared" si="7"/>
        <v>100703.78</v>
      </c>
      <c r="J106" s="19">
        <f>I106 / J4</f>
        <v>2.8678459693264373E-2</v>
      </c>
      <c r="K106" s="65" t="str">
        <f t="shared" si="9"/>
        <v/>
      </c>
      <c r="L106" s="63"/>
      <c r="M106" s="63"/>
      <c r="O106" s="27">
        <f t="shared" ref="O106:O109" si="14">0.1*F106+F106</f>
        <v>1606.1209999999999</v>
      </c>
      <c r="P106" s="26"/>
    </row>
    <row r="107" spans="1:17" ht="65.099999999999994" customHeight="1" x14ac:dyDescent="0.2">
      <c r="A107" s="56" t="s">
        <v>298</v>
      </c>
      <c r="B107" s="56" t="s">
        <v>288</v>
      </c>
      <c r="C107" s="56" t="s">
        <v>35</v>
      </c>
      <c r="D107" s="56" t="s">
        <v>289</v>
      </c>
      <c r="E107" s="57" t="s">
        <v>37</v>
      </c>
      <c r="F107" s="58">
        <v>1438.69</v>
      </c>
      <c r="G107" s="59">
        <v>205.64</v>
      </c>
      <c r="H107" s="59">
        <f>TRUNC(TRUNC(G107 * J5, 2) + G107, 2)</f>
        <v>252.69</v>
      </c>
      <c r="I107" s="59">
        <f t="shared" si="7"/>
        <v>363542.57</v>
      </c>
      <c r="J107" s="60">
        <f>I107 / J4</f>
        <v>0.10352978746707166</v>
      </c>
      <c r="K107" s="65" t="str">
        <f t="shared" si="9"/>
        <v>TEM ACERVO AQUI</v>
      </c>
      <c r="L107" s="65" t="s">
        <v>1046</v>
      </c>
      <c r="M107" s="63"/>
      <c r="O107" s="27">
        <f t="shared" si="14"/>
        <v>1582.559</v>
      </c>
      <c r="P107" s="26"/>
    </row>
    <row r="108" spans="1:17" ht="39" customHeight="1" x14ac:dyDescent="0.2">
      <c r="A108" s="14" t="s">
        <v>299</v>
      </c>
      <c r="B108" s="14" t="s">
        <v>300</v>
      </c>
      <c r="C108" s="14" t="s">
        <v>52</v>
      </c>
      <c r="D108" s="14" t="s">
        <v>301</v>
      </c>
      <c r="E108" s="16" t="s">
        <v>37</v>
      </c>
      <c r="F108" s="17">
        <v>21.43</v>
      </c>
      <c r="G108" s="18">
        <v>111.68</v>
      </c>
      <c r="H108" s="18">
        <f>TRUNC(TRUNC(G108 * J5, 2) + G108, 2)</f>
        <v>137.22999999999999</v>
      </c>
      <c r="I108" s="43">
        <f t="shared" si="7"/>
        <v>2940.83</v>
      </c>
      <c r="J108" s="19">
        <f>I108 / J4</f>
        <v>8.3749065446940183E-4</v>
      </c>
      <c r="K108" s="75">
        <f>F107/2</f>
        <v>719.34500000000003</v>
      </c>
      <c r="L108" s="63"/>
      <c r="M108" s="63"/>
      <c r="O108" s="27">
        <f t="shared" si="14"/>
        <v>23.573</v>
      </c>
      <c r="P108" s="26"/>
    </row>
    <row r="109" spans="1:17" ht="51.95" customHeight="1" x14ac:dyDescent="0.2">
      <c r="A109" s="14" t="s">
        <v>302</v>
      </c>
      <c r="B109" s="14" t="s">
        <v>303</v>
      </c>
      <c r="C109" s="14" t="s">
        <v>35</v>
      </c>
      <c r="D109" s="14" t="s">
        <v>304</v>
      </c>
      <c r="E109" s="16" t="s">
        <v>270</v>
      </c>
      <c r="F109" s="17">
        <v>18.52</v>
      </c>
      <c r="G109" s="18">
        <v>51.65</v>
      </c>
      <c r="H109" s="18">
        <f>TRUNC(TRUNC(G109 * J5, 2) + G109, 2)</f>
        <v>63.46</v>
      </c>
      <c r="I109" s="43">
        <f t="shared" si="7"/>
        <v>1175.27</v>
      </c>
      <c r="J109" s="19">
        <f>I109 / J4</f>
        <v>3.3469382503519549E-4</v>
      </c>
      <c r="K109" s="65" t="str">
        <f t="shared" si="9"/>
        <v/>
      </c>
      <c r="L109" s="63"/>
      <c r="M109" s="63"/>
      <c r="O109" s="27">
        <f t="shared" si="14"/>
        <v>20.372</v>
      </c>
      <c r="P109" s="26"/>
    </row>
    <row r="110" spans="1:17" ht="24" customHeight="1" x14ac:dyDescent="0.2">
      <c r="A110" s="9" t="s">
        <v>305</v>
      </c>
      <c r="B110" s="9" t="s">
        <v>22</v>
      </c>
      <c r="C110" s="9"/>
      <c r="D110" s="9" t="s">
        <v>306</v>
      </c>
      <c r="E110" s="10"/>
      <c r="F110" s="11">
        <v>1</v>
      </c>
      <c r="G110" s="11" t="s">
        <v>24</v>
      </c>
      <c r="H110" s="12">
        <f>I111 + I114 + I118</f>
        <v>133753.94</v>
      </c>
      <c r="I110" s="12">
        <f t="shared" si="7"/>
        <v>133753.94</v>
      </c>
      <c r="J110" s="13">
        <f>I110 / J4</f>
        <v>3.809049647496153E-2</v>
      </c>
      <c r="K110" s="65" t="str">
        <f t="shared" si="9"/>
        <v/>
      </c>
      <c r="L110" s="63"/>
      <c r="M110" s="63"/>
      <c r="P110" s="26"/>
    </row>
    <row r="111" spans="1:17" ht="24" customHeight="1" x14ac:dyDescent="0.2">
      <c r="A111" s="20" t="s">
        <v>307</v>
      </c>
      <c r="B111" s="20" t="s">
        <v>22</v>
      </c>
      <c r="C111" s="20"/>
      <c r="D111" s="20" t="s">
        <v>308</v>
      </c>
      <c r="E111" s="21"/>
      <c r="F111" s="22">
        <v>1</v>
      </c>
      <c r="G111" s="22" t="s">
        <v>24</v>
      </c>
      <c r="H111" s="23">
        <f>I112 + I113</f>
        <v>115568.5</v>
      </c>
      <c r="I111" s="23">
        <f t="shared" si="7"/>
        <v>115568.5</v>
      </c>
      <c r="J111" s="24">
        <f>I111 / J4</f>
        <v>3.2911640149565623E-2</v>
      </c>
      <c r="K111" s="65" t="str">
        <f t="shared" si="9"/>
        <v/>
      </c>
      <c r="L111" s="63"/>
      <c r="M111" s="63"/>
      <c r="P111" s="26"/>
    </row>
    <row r="112" spans="1:17" ht="39" customHeight="1" x14ac:dyDescent="0.2">
      <c r="A112" s="14" t="s">
        <v>309</v>
      </c>
      <c r="B112" s="14" t="s">
        <v>310</v>
      </c>
      <c r="C112" s="14" t="s">
        <v>35</v>
      </c>
      <c r="D112" s="14" t="s">
        <v>311</v>
      </c>
      <c r="E112" s="16" t="s">
        <v>37</v>
      </c>
      <c r="F112" s="17">
        <v>609.04999999999995</v>
      </c>
      <c r="G112" s="18">
        <v>134.83000000000001</v>
      </c>
      <c r="H112" s="18">
        <f>TRUNC(TRUNC(G112 * J5, 2) + G112, 2)</f>
        <v>165.67</v>
      </c>
      <c r="I112" s="43">
        <f t="shared" si="7"/>
        <v>100901.31</v>
      </c>
      <c r="J112" s="19">
        <f>I112 / J4</f>
        <v>2.873471235968077E-2</v>
      </c>
      <c r="K112" s="65" t="str">
        <f t="shared" si="9"/>
        <v/>
      </c>
      <c r="L112" s="63"/>
      <c r="M112" s="63"/>
      <c r="O112" s="27">
        <f>0.13*F112+F112</f>
        <v>688.22649999999999</v>
      </c>
      <c r="P112" s="26"/>
    </row>
    <row r="113" spans="1:16" ht="39" customHeight="1" x14ac:dyDescent="0.2">
      <c r="A113" s="14" t="s">
        <v>312</v>
      </c>
      <c r="B113" s="14" t="s">
        <v>313</v>
      </c>
      <c r="C113" s="14" t="s">
        <v>35</v>
      </c>
      <c r="D113" s="14" t="s">
        <v>314</v>
      </c>
      <c r="E113" s="16" t="s">
        <v>37</v>
      </c>
      <c r="F113" s="17">
        <v>48.67</v>
      </c>
      <c r="G113" s="18">
        <v>245.25</v>
      </c>
      <c r="H113" s="18">
        <f>TRUNC(TRUNC(G113 * J5, 2) + G113, 2)</f>
        <v>301.36</v>
      </c>
      <c r="I113" s="43">
        <f t="shared" si="7"/>
        <v>14667.19</v>
      </c>
      <c r="J113" s="19">
        <f>I113 / J4</f>
        <v>4.1769277898848515E-3</v>
      </c>
      <c r="K113" s="65" t="str">
        <f t="shared" si="9"/>
        <v/>
      </c>
      <c r="L113" s="63"/>
      <c r="M113" s="63"/>
      <c r="O113" s="27">
        <f>0.13*F113+F113</f>
        <v>54.997100000000003</v>
      </c>
      <c r="P113" s="26"/>
    </row>
    <row r="114" spans="1:16" ht="24" customHeight="1" x14ac:dyDescent="0.2">
      <c r="A114" s="20" t="s">
        <v>315</v>
      </c>
      <c r="B114" s="20" t="s">
        <v>22</v>
      </c>
      <c r="C114" s="20"/>
      <c r="D114" s="20" t="s">
        <v>316</v>
      </c>
      <c r="E114" s="21"/>
      <c r="F114" s="22">
        <v>1</v>
      </c>
      <c r="G114" s="22" t="s">
        <v>24</v>
      </c>
      <c r="H114" s="23">
        <f>I115 + I116 + I117</f>
        <v>15275.82</v>
      </c>
      <c r="I114" s="23">
        <f t="shared" si="7"/>
        <v>15275.82</v>
      </c>
      <c r="J114" s="24">
        <f>I114 / J4</f>
        <v>4.3502536662631906E-3</v>
      </c>
      <c r="K114" s="65" t="str">
        <f t="shared" si="9"/>
        <v/>
      </c>
      <c r="L114" s="63"/>
      <c r="M114" s="63"/>
      <c r="P114" s="26"/>
    </row>
    <row r="115" spans="1:16" ht="39" customHeight="1" x14ac:dyDescent="0.2">
      <c r="A115" s="14" t="s">
        <v>317</v>
      </c>
      <c r="B115" s="14" t="s">
        <v>318</v>
      </c>
      <c r="C115" s="14" t="s">
        <v>52</v>
      </c>
      <c r="D115" s="14" t="s">
        <v>319</v>
      </c>
      <c r="E115" s="16" t="s">
        <v>37</v>
      </c>
      <c r="F115" s="17">
        <v>49.94</v>
      </c>
      <c r="G115" s="18">
        <v>46.05</v>
      </c>
      <c r="H115" s="18">
        <f>TRUNC(TRUNC(G115 * J5, 2) + G115, 2)</f>
        <v>56.58</v>
      </c>
      <c r="I115" s="18">
        <f t="shared" si="7"/>
        <v>2825.6</v>
      </c>
      <c r="J115" s="19">
        <f>I115 / J4</f>
        <v>8.0467541247496177E-4</v>
      </c>
      <c r="K115" s="65" t="str">
        <f t="shared" si="9"/>
        <v/>
      </c>
      <c r="L115" s="63"/>
      <c r="M115" s="63"/>
      <c r="O115" s="25">
        <f>0.13*F115+F115</f>
        <v>56.432199999999995</v>
      </c>
      <c r="P115" s="26"/>
    </row>
    <row r="116" spans="1:16" ht="39" customHeight="1" x14ac:dyDescent="0.2">
      <c r="A116" s="14" t="s">
        <v>320</v>
      </c>
      <c r="B116" s="14" t="s">
        <v>321</v>
      </c>
      <c r="C116" s="14" t="s">
        <v>52</v>
      </c>
      <c r="D116" s="14" t="s">
        <v>322</v>
      </c>
      <c r="E116" s="16" t="s">
        <v>42</v>
      </c>
      <c r="F116" s="17">
        <v>3</v>
      </c>
      <c r="G116" s="18">
        <v>2121.5300000000002</v>
      </c>
      <c r="H116" s="18">
        <f>TRUNC(TRUNC(G116 * J5, 2) + G116, 2)</f>
        <v>2606.9299999999998</v>
      </c>
      <c r="I116" s="18">
        <f t="shared" si="7"/>
        <v>7820.79</v>
      </c>
      <c r="J116" s="19">
        <f>I116 / J4</f>
        <v>2.2272074671326643E-3</v>
      </c>
      <c r="K116" s="65" t="str">
        <f t="shared" si="9"/>
        <v/>
      </c>
      <c r="L116" s="63"/>
      <c r="M116" s="63"/>
      <c r="O116" s="25"/>
      <c r="P116" s="26"/>
    </row>
    <row r="117" spans="1:16" ht="51.95" customHeight="1" x14ac:dyDescent="0.2">
      <c r="A117" s="14" t="s">
        <v>323</v>
      </c>
      <c r="B117" s="14" t="s">
        <v>324</v>
      </c>
      <c r="C117" s="14" t="s">
        <v>52</v>
      </c>
      <c r="D117" s="14" t="s">
        <v>325</v>
      </c>
      <c r="E117" s="16" t="s">
        <v>37</v>
      </c>
      <c r="F117" s="17">
        <v>49.94</v>
      </c>
      <c r="G117" s="18">
        <v>75.44</v>
      </c>
      <c r="H117" s="18">
        <f>TRUNC(TRUNC(G117 * J5, 2) + G117, 2)</f>
        <v>92.7</v>
      </c>
      <c r="I117" s="18">
        <f t="shared" si="7"/>
        <v>4629.43</v>
      </c>
      <c r="J117" s="19">
        <f>I117 / J4</f>
        <v>1.3183707866555644E-3</v>
      </c>
      <c r="K117" s="65" t="str">
        <f t="shared" si="9"/>
        <v/>
      </c>
      <c r="L117" s="63"/>
      <c r="M117" s="63"/>
      <c r="O117" s="25">
        <f t="shared" ref="O117:O119" si="15">0.13*F117+F117</f>
        <v>56.432199999999995</v>
      </c>
      <c r="P117" s="26"/>
    </row>
    <row r="118" spans="1:16" ht="24" customHeight="1" x14ac:dyDescent="0.2">
      <c r="A118" s="20" t="s">
        <v>326</v>
      </c>
      <c r="B118" s="20" t="s">
        <v>22</v>
      </c>
      <c r="C118" s="20"/>
      <c r="D118" s="20" t="s">
        <v>327</v>
      </c>
      <c r="E118" s="21"/>
      <c r="F118" s="22">
        <v>1</v>
      </c>
      <c r="G118" s="22" t="s">
        <v>24</v>
      </c>
      <c r="H118" s="23">
        <f>I119</f>
        <v>2909.62</v>
      </c>
      <c r="I118" s="23">
        <f t="shared" si="7"/>
        <v>2909.62</v>
      </c>
      <c r="J118" s="24">
        <f>I118 / J4</f>
        <v>8.2860265913271456E-4</v>
      </c>
      <c r="K118" s="65" t="str">
        <f t="shared" si="9"/>
        <v/>
      </c>
      <c r="L118" s="63"/>
      <c r="M118" s="63"/>
      <c r="P118" s="26"/>
    </row>
    <row r="119" spans="1:16" ht="26.1" customHeight="1" x14ac:dyDescent="0.2">
      <c r="A119" s="14" t="s">
        <v>328</v>
      </c>
      <c r="B119" s="14" t="s">
        <v>329</v>
      </c>
      <c r="C119" s="14" t="s">
        <v>52</v>
      </c>
      <c r="D119" s="14" t="s">
        <v>330</v>
      </c>
      <c r="E119" s="16" t="s">
        <v>37</v>
      </c>
      <c r="F119" s="17">
        <v>47.84</v>
      </c>
      <c r="G119" s="18">
        <v>49.5</v>
      </c>
      <c r="H119" s="18">
        <f>TRUNC(TRUNC(G119 * J5, 2) + G119, 2)</f>
        <v>60.82</v>
      </c>
      <c r="I119" s="18">
        <f t="shared" si="7"/>
        <v>2909.62</v>
      </c>
      <c r="J119" s="19">
        <f>I119 / J4</f>
        <v>8.2860265913271456E-4</v>
      </c>
      <c r="K119" s="65" t="str">
        <f t="shared" si="9"/>
        <v/>
      </c>
      <c r="L119" s="63"/>
      <c r="M119" s="63"/>
      <c r="O119" s="25">
        <f t="shared" si="15"/>
        <v>54.059200000000004</v>
      </c>
      <c r="P119" s="26"/>
    </row>
    <row r="120" spans="1:16" ht="24" customHeight="1" x14ac:dyDescent="0.2">
      <c r="A120" s="20" t="s">
        <v>331</v>
      </c>
      <c r="B120" s="20" t="s">
        <v>22</v>
      </c>
      <c r="C120" s="20"/>
      <c r="D120" s="20" t="s">
        <v>332</v>
      </c>
      <c r="E120" s="21"/>
      <c r="F120" s="22">
        <v>1</v>
      </c>
      <c r="G120" s="22" t="s">
        <v>24</v>
      </c>
      <c r="H120" s="23">
        <f>I121 + I122 + I123 + I124 + I125 + I126 + I127</f>
        <v>15202.03</v>
      </c>
      <c r="I120" s="23">
        <f t="shared" si="7"/>
        <v>15202.03</v>
      </c>
      <c r="J120" s="24">
        <f>I120 / J4</f>
        <v>4.3292397227869279E-3</v>
      </c>
      <c r="K120" s="65" t="str">
        <f t="shared" si="9"/>
        <v/>
      </c>
      <c r="L120" s="63"/>
      <c r="M120" s="63"/>
      <c r="P120" s="26"/>
    </row>
    <row r="121" spans="1:16" ht="24" customHeight="1" x14ac:dyDescent="0.2">
      <c r="A121" s="14" t="s">
        <v>333</v>
      </c>
      <c r="B121" s="14" t="s">
        <v>334</v>
      </c>
      <c r="C121" s="14" t="s">
        <v>35</v>
      </c>
      <c r="D121" s="14" t="s">
        <v>335</v>
      </c>
      <c r="E121" s="16" t="s">
        <v>28</v>
      </c>
      <c r="F121" s="17">
        <v>14</v>
      </c>
      <c r="G121" s="18">
        <v>43.42</v>
      </c>
      <c r="H121" s="18">
        <f>TRUNC(TRUNC(G121 * J5, 2) + G121, 2)</f>
        <v>53.35</v>
      </c>
      <c r="I121" s="18">
        <f t="shared" si="7"/>
        <v>746.9</v>
      </c>
      <c r="J121" s="19">
        <f>I121 / J4</f>
        <v>2.1270245808944967E-4</v>
      </c>
      <c r="K121" s="65" t="str">
        <f t="shared" si="9"/>
        <v/>
      </c>
      <c r="L121" s="63"/>
      <c r="M121" s="63"/>
      <c r="P121" s="26"/>
    </row>
    <row r="122" spans="1:16" ht="39" customHeight="1" x14ac:dyDescent="0.2">
      <c r="A122" s="14" t="s">
        <v>336</v>
      </c>
      <c r="B122" s="14" t="s">
        <v>337</v>
      </c>
      <c r="C122" s="14" t="s">
        <v>52</v>
      </c>
      <c r="D122" s="14" t="s">
        <v>338</v>
      </c>
      <c r="E122" s="16" t="s">
        <v>42</v>
      </c>
      <c r="F122" s="17">
        <v>9</v>
      </c>
      <c r="G122" s="18">
        <v>42.07</v>
      </c>
      <c r="H122" s="18">
        <f>TRUNC(TRUNC(G122 * J5, 2) + G122, 2)</f>
        <v>51.69</v>
      </c>
      <c r="I122" s="18">
        <f t="shared" si="7"/>
        <v>465.21</v>
      </c>
      <c r="J122" s="19">
        <f>I122 / J4</f>
        <v>1.324826757635465E-4</v>
      </c>
      <c r="K122" s="65" t="str">
        <f t="shared" si="9"/>
        <v/>
      </c>
      <c r="L122" s="63"/>
      <c r="M122" s="63"/>
      <c r="P122" s="26"/>
    </row>
    <row r="123" spans="1:16" ht="39" customHeight="1" x14ac:dyDescent="0.2">
      <c r="A123" s="14" t="s">
        <v>339</v>
      </c>
      <c r="B123" s="14" t="s">
        <v>340</v>
      </c>
      <c r="C123" s="14" t="s">
        <v>52</v>
      </c>
      <c r="D123" s="14" t="s">
        <v>341</v>
      </c>
      <c r="E123" s="16" t="s">
        <v>54</v>
      </c>
      <c r="F123" s="17">
        <v>94</v>
      </c>
      <c r="G123" s="18">
        <v>31.49</v>
      </c>
      <c r="H123" s="18">
        <f>TRUNC(TRUNC(G123 * J5, 2) + G123, 2)</f>
        <v>38.69</v>
      </c>
      <c r="I123" s="43">
        <f t="shared" si="7"/>
        <v>3636.86</v>
      </c>
      <c r="J123" s="19">
        <f>I123 / J4</f>
        <v>1.0357063351549016E-3</v>
      </c>
      <c r="K123" s="65" t="str">
        <f t="shared" si="9"/>
        <v/>
      </c>
      <c r="L123" s="63"/>
      <c r="M123" s="63"/>
      <c r="O123">
        <f t="shared" ref="O123:O125" si="16">0.13*F123+F123</f>
        <v>106.22</v>
      </c>
      <c r="P123" s="26"/>
    </row>
    <row r="124" spans="1:16" ht="24" customHeight="1" x14ac:dyDescent="0.2">
      <c r="A124" s="14" t="s">
        <v>342</v>
      </c>
      <c r="B124" s="14" t="s">
        <v>343</v>
      </c>
      <c r="C124" s="14" t="s">
        <v>35</v>
      </c>
      <c r="D124" s="14" t="s">
        <v>344</v>
      </c>
      <c r="E124" s="16" t="s">
        <v>270</v>
      </c>
      <c r="F124" s="17">
        <v>12.14</v>
      </c>
      <c r="G124" s="18">
        <v>147.08000000000001</v>
      </c>
      <c r="H124" s="18">
        <f>TRUNC(TRUNC(G124 * J5, 2) + G124, 2)</f>
        <v>180.73</v>
      </c>
      <c r="I124" s="43">
        <f t="shared" si="7"/>
        <v>2194.06</v>
      </c>
      <c r="J124" s="19">
        <f>I124 / J4</f>
        <v>6.2482521782800636E-4</v>
      </c>
      <c r="K124" s="65" t="str">
        <f t="shared" si="9"/>
        <v/>
      </c>
      <c r="L124" s="63"/>
      <c r="M124" s="63"/>
      <c r="O124" s="3">
        <f t="shared" si="16"/>
        <v>13.718200000000001</v>
      </c>
      <c r="P124" s="26"/>
    </row>
    <row r="125" spans="1:16" ht="39" customHeight="1" x14ac:dyDescent="0.2">
      <c r="A125" s="14" t="s">
        <v>345</v>
      </c>
      <c r="B125" s="14" t="s">
        <v>340</v>
      </c>
      <c r="C125" s="14" t="s">
        <v>52</v>
      </c>
      <c r="D125" s="14" t="s">
        <v>341</v>
      </c>
      <c r="E125" s="16" t="s">
        <v>54</v>
      </c>
      <c r="F125" s="17">
        <v>78.5</v>
      </c>
      <c r="G125" s="18">
        <v>31.49</v>
      </c>
      <c r="H125" s="18">
        <f>TRUNC(TRUNC(G125 * J5, 2) + G125, 2)</f>
        <v>38.69</v>
      </c>
      <c r="I125" s="43">
        <f t="shared" si="7"/>
        <v>3037.16</v>
      </c>
      <c r="J125" s="19">
        <f>I125 / J4</f>
        <v>8.6492354747751089E-4</v>
      </c>
      <c r="K125" s="65" t="str">
        <f t="shared" si="9"/>
        <v/>
      </c>
      <c r="L125" s="63"/>
      <c r="M125" s="63"/>
      <c r="O125" s="3">
        <f t="shared" si="16"/>
        <v>88.704999999999998</v>
      </c>
      <c r="P125" s="26"/>
    </row>
    <row r="126" spans="1:16" ht="39" customHeight="1" x14ac:dyDescent="0.2">
      <c r="A126" s="14" t="s">
        <v>346</v>
      </c>
      <c r="B126" s="14" t="s">
        <v>347</v>
      </c>
      <c r="C126" s="14" t="s">
        <v>52</v>
      </c>
      <c r="D126" s="14" t="s">
        <v>348</v>
      </c>
      <c r="E126" s="16" t="s">
        <v>42</v>
      </c>
      <c r="F126" s="17">
        <v>5</v>
      </c>
      <c r="G126" s="18">
        <v>74.77</v>
      </c>
      <c r="H126" s="18">
        <f>TRUNC(TRUNC(G126 * J5, 2) + G126, 2)</f>
        <v>91.87</v>
      </c>
      <c r="I126" s="43">
        <f t="shared" si="7"/>
        <v>459.35</v>
      </c>
      <c r="J126" s="19">
        <f>I126 / J4</f>
        <v>1.3081386279741427E-4</v>
      </c>
      <c r="K126" s="65" t="str">
        <f t="shared" si="9"/>
        <v/>
      </c>
      <c r="L126" s="63"/>
      <c r="M126" s="63"/>
      <c r="O126">
        <v>8</v>
      </c>
      <c r="P126" s="26"/>
    </row>
    <row r="127" spans="1:16" ht="39" customHeight="1" x14ac:dyDescent="0.2">
      <c r="A127" s="14" t="s">
        <v>349</v>
      </c>
      <c r="B127" s="14" t="s">
        <v>350</v>
      </c>
      <c r="C127" s="14" t="s">
        <v>52</v>
      </c>
      <c r="D127" s="14" t="s">
        <v>351</v>
      </c>
      <c r="E127" s="16" t="s">
        <v>42</v>
      </c>
      <c r="F127" s="17">
        <v>7</v>
      </c>
      <c r="G127" s="18">
        <v>542.04999999999995</v>
      </c>
      <c r="H127" s="18">
        <f>TRUNC(TRUNC(G127 * J5, 2) + G127, 2)</f>
        <v>666.07</v>
      </c>
      <c r="I127" s="43">
        <f t="shared" si="7"/>
        <v>4662.49</v>
      </c>
      <c r="J127" s="19">
        <f>I127 / J4</f>
        <v>1.3277856256760988E-3</v>
      </c>
      <c r="K127" s="65" t="str">
        <f t="shared" si="9"/>
        <v/>
      </c>
      <c r="L127" s="63"/>
      <c r="M127" s="63"/>
      <c r="O127">
        <v>9</v>
      </c>
    </row>
    <row r="128" spans="1:16" ht="24" customHeight="1" x14ac:dyDescent="0.2">
      <c r="A128" s="20" t="s">
        <v>352</v>
      </c>
      <c r="B128" s="20" t="s">
        <v>22</v>
      </c>
      <c r="C128" s="20"/>
      <c r="D128" s="20" t="s">
        <v>353</v>
      </c>
      <c r="E128" s="21"/>
      <c r="F128" s="22">
        <v>1</v>
      </c>
      <c r="G128" s="22" t="s">
        <v>24</v>
      </c>
      <c r="H128" s="23">
        <f>I129 + I131 + I138 + I148 + I158 + I160 + I172 + I179</f>
        <v>180102.77</v>
      </c>
      <c r="I128" s="23">
        <f t="shared" si="7"/>
        <v>180102.77</v>
      </c>
      <c r="J128" s="24">
        <f>I128 / J4</f>
        <v>5.1289733415074028E-2</v>
      </c>
      <c r="K128" s="65"/>
      <c r="L128" s="63"/>
      <c r="M128" s="63"/>
    </row>
    <row r="129" spans="1:15" ht="24" customHeight="1" x14ac:dyDescent="0.2">
      <c r="A129" s="20" t="s">
        <v>354</v>
      </c>
      <c r="B129" s="20" t="s">
        <v>22</v>
      </c>
      <c r="C129" s="20"/>
      <c r="D129" s="20" t="s">
        <v>355</v>
      </c>
      <c r="E129" s="21"/>
      <c r="F129" s="22">
        <v>1</v>
      </c>
      <c r="G129" s="22" t="s">
        <v>24</v>
      </c>
      <c r="H129" s="23">
        <f>I130</f>
        <v>12646.93</v>
      </c>
      <c r="I129" s="23">
        <f t="shared" si="7"/>
        <v>12646.93</v>
      </c>
      <c r="J129" s="24">
        <f>I129 / J4</f>
        <v>3.6015974003015178E-3</v>
      </c>
      <c r="K129" s="65" t="str">
        <f t="shared" si="9"/>
        <v/>
      </c>
      <c r="L129" s="63"/>
      <c r="M129" s="63"/>
    </row>
    <row r="130" spans="1:15" ht="26.1" customHeight="1" x14ac:dyDescent="0.2">
      <c r="A130" s="14" t="s">
        <v>356</v>
      </c>
      <c r="B130" s="14" t="s">
        <v>357</v>
      </c>
      <c r="C130" s="14" t="s">
        <v>35</v>
      </c>
      <c r="D130" s="14" t="s">
        <v>358</v>
      </c>
      <c r="E130" s="16" t="s">
        <v>28</v>
      </c>
      <c r="F130" s="17">
        <v>1</v>
      </c>
      <c r="G130" s="18">
        <v>10292.1</v>
      </c>
      <c r="H130" s="18">
        <f>TRUNC(TRUNC(G130 * J5, 2) + G130, 2)</f>
        <v>12646.93</v>
      </c>
      <c r="I130" s="18">
        <f t="shared" si="7"/>
        <v>12646.93</v>
      </c>
      <c r="J130" s="19">
        <f>I130 / J4</f>
        <v>3.6015974003015178E-3</v>
      </c>
      <c r="K130" s="65" t="str">
        <f t="shared" si="9"/>
        <v/>
      </c>
      <c r="L130" s="63"/>
      <c r="M130" s="63"/>
    </row>
    <row r="131" spans="1:15" ht="24" customHeight="1" x14ac:dyDescent="0.2">
      <c r="A131" s="20" t="s">
        <v>359</v>
      </c>
      <c r="B131" s="20" t="s">
        <v>22</v>
      </c>
      <c r="C131" s="20"/>
      <c r="D131" s="20" t="s">
        <v>360</v>
      </c>
      <c r="E131" s="21"/>
      <c r="F131" s="22">
        <v>1</v>
      </c>
      <c r="G131" s="22" t="s">
        <v>24</v>
      </c>
      <c r="H131" s="23">
        <f>I132 + I133 + I134 + I135 + I136 + I137</f>
        <v>8076.39</v>
      </c>
      <c r="I131" s="23">
        <f t="shared" si="7"/>
        <v>8076.39</v>
      </c>
      <c r="J131" s="24">
        <f>I131 / J4</f>
        <v>2.299997329614474E-3</v>
      </c>
      <c r="K131" s="65" t="str">
        <f t="shared" si="9"/>
        <v/>
      </c>
      <c r="L131" s="63"/>
      <c r="M131" s="63"/>
    </row>
    <row r="132" spans="1:15" ht="39" customHeight="1" x14ac:dyDescent="0.2">
      <c r="A132" s="14" t="s">
        <v>361</v>
      </c>
      <c r="B132" s="14" t="s">
        <v>362</v>
      </c>
      <c r="C132" s="14" t="s">
        <v>52</v>
      </c>
      <c r="D132" s="14" t="s">
        <v>363</v>
      </c>
      <c r="E132" s="16" t="s">
        <v>42</v>
      </c>
      <c r="F132" s="17">
        <v>81</v>
      </c>
      <c r="G132" s="18">
        <v>11.35</v>
      </c>
      <c r="H132" s="18">
        <f>TRUNC(TRUNC(G132 * J5, 2) + G132, 2)</f>
        <v>13.94</v>
      </c>
      <c r="I132" s="43">
        <f t="shared" si="7"/>
        <v>1129.1400000000001</v>
      </c>
      <c r="J132" s="19">
        <f>I132 / J4</f>
        <v>3.215569065833729E-4</v>
      </c>
      <c r="K132" s="65" t="str">
        <f t="shared" si="9"/>
        <v/>
      </c>
      <c r="L132" s="63"/>
      <c r="M132" s="63"/>
    </row>
    <row r="133" spans="1:15" ht="26.1" customHeight="1" x14ac:dyDescent="0.2">
      <c r="A133" s="14" t="s">
        <v>364</v>
      </c>
      <c r="B133" s="14" t="s">
        <v>365</v>
      </c>
      <c r="C133" s="14" t="s">
        <v>35</v>
      </c>
      <c r="D133" s="14" t="s">
        <v>366</v>
      </c>
      <c r="E133" s="16" t="s">
        <v>28</v>
      </c>
      <c r="F133" s="17">
        <v>201</v>
      </c>
      <c r="G133" s="18">
        <v>17.649999999999999</v>
      </c>
      <c r="H133" s="18">
        <f>TRUNC(TRUNC(G133 * J5, 2) + G133, 2)</f>
        <v>21.68</v>
      </c>
      <c r="I133" s="43">
        <f t="shared" si="7"/>
        <v>4357.68</v>
      </c>
      <c r="J133" s="19">
        <f>I133 / J4</f>
        <v>1.2409817212039537E-3</v>
      </c>
      <c r="K133" s="65" t="str">
        <f t="shared" si="9"/>
        <v/>
      </c>
      <c r="L133" s="63"/>
      <c r="M133" s="63"/>
    </row>
    <row r="134" spans="1:15" ht="39" customHeight="1" x14ac:dyDescent="0.2">
      <c r="A134" s="14" t="s">
        <v>367</v>
      </c>
      <c r="B134" s="14" t="s">
        <v>368</v>
      </c>
      <c r="C134" s="14" t="s">
        <v>52</v>
      </c>
      <c r="D134" s="14" t="s">
        <v>369</v>
      </c>
      <c r="E134" s="16" t="s">
        <v>42</v>
      </c>
      <c r="F134" s="17">
        <v>72</v>
      </c>
      <c r="G134" s="18">
        <v>17.93</v>
      </c>
      <c r="H134" s="18">
        <f>TRUNC(TRUNC(G134 * J5, 2) + G134, 2)</f>
        <v>22.03</v>
      </c>
      <c r="I134" s="43">
        <f t="shared" si="7"/>
        <v>1586.16</v>
      </c>
      <c r="J134" s="19">
        <f>I134 / J4</f>
        <v>4.517072311195093E-4</v>
      </c>
      <c r="K134" s="65" t="str">
        <f t="shared" si="9"/>
        <v/>
      </c>
      <c r="L134" s="63"/>
      <c r="M134" s="63"/>
    </row>
    <row r="135" spans="1:15" ht="39" customHeight="1" x14ac:dyDescent="0.2">
      <c r="A135" s="14" t="s">
        <v>370</v>
      </c>
      <c r="B135" s="14" t="s">
        <v>362</v>
      </c>
      <c r="C135" s="14" t="s">
        <v>52</v>
      </c>
      <c r="D135" s="14" t="s">
        <v>363</v>
      </c>
      <c r="E135" s="16" t="s">
        <v>42</v>
      </c>
      <c r="F135" s="17">
        <v>6</v>
      </c>
      <c r="G135" s="18">
        <v>11.35</v>
      </c>
      <c r="H135" s="18">
        <f>TRUNC(TRUNC(G135 * J5, 2) + G135, 2)</f>
        <v>13.94</v>
      </c>
      <c r="I135" s="43">
        <f t="shared" ref="I135:I198" si="17">TRUNC(F135 * H135,2)</f>
        <v>83.64</v>
      </c>
      <c r="J135" s="19">
        <f>I135 / J4</f>
        <v>2.3819030117286879E-5</v>
      </c>
      <c r="K135" s="65" t="str">
        <f t="shared" si="9"/>
        <v/>
      </c>
      <c r="L135" s="63"/>
      <c r="M135" s="63"/>
    </row>
    <row r="136" spans="1:15" ht="26.1" customHeight="1" x14ac:dyDescent="0.2">
      <c r="A136" s="14" t="s">
        <v>371</v>
      </c>
      <c r="B136" s="14" t="s">
        <v>372</v>
      </c>
      <c r="C136" s="14" t="s">
        <v>35</v>
      </c>
      <c r="D136" s="14" t="s">
        <v>373</v>
      </c>
      <c r="E136" s="16" t="s">
        <v>28</v>
      </c>
      <c r="F136" s="17">
        <v>3</v>
      </c>
      <c r="G136" s="18">
        <v>245.7</v>
      </c>
      <c r="H136" s="18">
        <f>TRUNC(TRUNC(G136 * J5, 2) + G136, 2)</f>
        <v>301.91000000000003</v>
      </c>
      <c r="I136" s="43">
        <f t="shared" si="17"/>
        <v>905.73</v>
      </c>
      <c r="J136" s="19">
        <f>I136 / J4</f>
        <v>2.5793412420050511E-4</v>
      </c>
      <c r="K136" s="65" t="str">
        <f t="shared" si="9"/>
        <v/>
      </c>
      <c r="L136" s="63"/>
      <c r="M136" s="63"/>
    </row>
    <row r="137" spans="1:15" ht="26.1" customHeight="1" x14ac:dyDescent="0.2">
      <c r="A137" s="14" t="s">
        <v>374</v>
      </c>
      <c r="B137" s="14" t="s">
        <v>375</v>
      </c>
      <c r="C137" s="14" t="s">
        <v>35</v>
      </c>
      <c r="D137" s="14" t="s">
        <v>376</v>
      </c>
      <c r="E137" s="16" t="s">
        <v>28</v>
      </c>
      <c r="F137" s="17">
        <v>3</v>
      </c>
      <c r="G137" s="18">
        <v>3.81</v>
      </c>
      <c r="H137" s="18">
        <f>TRUNC(TRUNC(G137 * J5, 2) + G137, 2)</f>
        <v>4.68</v>
      </c>
      <c r="I137" s="43">
        <f t="shared" si="17"/>
        <v>14.04</v>
      </c>
      <c r="J137" s="19">
        <f>I137 / J4</f>
        <v>3.9983163898458602E-6</v>
      </c>
      <c r="K137" s="65" t="str">
        <f t="shared" ref="K137:K200" si="18">IF(J137&gt;=4%,"TEM ACERVO AQUI",(""))</f>
        <v/>
      </c>
      <c r="L137" s="63"/>
      <c r="M137" s="63"/>
    </row>
    <row r="138" spans="1:15" ht="24" customHeight="1" x14ac:dyDescent="0.2">
      <c r="A138" s="20" t="s">
        <v>377</v>
      </c>
      <c r="B138" s="20" t="s">
        <v>22</v>
      </c>
      <c r="C138" s="20"/>
      <c r="D138" s="20" t="s">
        <v>378</v>
      </c>
      <c r="E138" s="21"/>
      <c r="F138" s="22">
        <v>1</v>
      </c>
      <c r="G138" s="22" t="s">
        <v>24</v>
      </c>
      <c r="H138" s="23">
        <f>I139 + I140 + I141 + I142 + I143 + I144 + I145 + I146 + I147</f>
        <v>23958.479999999996</v>
      </c>
      <c r="I138" s="23">
        <f t="shared" si="17"/>
        <v>23958.48</v>
      </c>
      <c r="J138" s="24">
        <f>I138 / J4</f>
        <v>6.8229047905836362E-3</v>
      </c>
      <c r="K138" s="65" t="str">
        <f t="shared" si="18"/>
        <v/>
      </c>
      <c r="L138" s="63"/>
      <c r="M138" s="63"/>
    </row>
    <row r="139" spans="1:15" ht="39" customHeight="1" x14ac:dyDescent="0.2">
      <c r="A139" s="14" t="s">
        <v>379</v>
      </c>
      <c r="B139" s="14" t="s">
        <v>380</v>
      </c>
      <c r="C139" s="14" t="s">
        <v>52</v>
      </c>
      <c r="D139" s="14" t="s">
        <v>381</v>
      </c>
      <c r="E139" s="16" t="s">
        <v>54</v>
      </c>
      <c r="F139" s="17">
        <v>339.7</v>
      </c>
      <c r="G139" s="18">
        <v>9.6300000000000008</v>
      </c>
      <c r="H139" s="18">
        <f>TRUNC(TRUNC(G139 * J5, 2) + G139, 2)</f>
        <v>11.83</v>
      </c>
      <c r="I139" s="43">
        <f t="shared" si="17"/>
        <v>4018.65</v>
      </c>
      <c r="J139" s="19">
        <f>I139 / J4</f>
        <v>1.1444326324824834E-3</v>
      </c>
      <c r="K139" s="65" t="str">
        <f t="shared" si="18"/>
        <v/>
      </c>
      <c r="L139" s="63"/>
      <c r="M139" s="63"/>
      <c r="O139" s="27">
        <f t="shared" ref="O139:O145" si="19">0.13*F139+F139</f>
        <v>383.86099999999999</v>
      </c>
    </row>
    <row r="140" spans="1:15" ht="39" customHeight="1" x14ac:dyDescent="0.2">
      <c r="A140" s="14" t="s">
        <v>382</v>
      </c>
      <c r="B140" s="14" t="s">
        <v>383</v>
      </c>
      <c r="C140" s="14" t="s">
        <v>52</v>
      </c>
      <c r="D140" s="14" t="s">
        <v>384</v>
      </c>
      <c r="E140" s="16" t="s">
        <v>54</v>
      </c>
      <c r="F140" s="17">
        <v>696.2</v>
      </c>
      <c r="G140" s="18">
        <v>16.39</v>
      </c>
      <c r="H140" s="18">
        <f>TRUNC(TRUNC(G140 * J5, 2) + G140, 2)</f>
        <v>20.14</v>
      </c>
      <c r="I140" s="43">
        <f t="shared" si="17"/>
        <v>14021.46</v>
      </c>
      <c r="J140" s="19">
        <f>I140 / J4</f>
        <v>3.9930365617926022E-3</v>
      </c>
      <c r="K140" s="65" t="str">
        <f t="shared" si="18"/>
        <v/>
      </c>
      <c r="L140" s="63"/>
      <c r="M140" s="63"/>
      <c r="O140" s="27">
        <f t="shared" si="19"/>
        <v>786.70600000000002</v>
      </c>
    </row>
    <row r="141" spans="1:15" ht="39" customHeight="1" x14ac:dyDescent="0.2">
      <c r="A141" s="14" t="s">
        <v>385</v>
      </c>
      <c r="B141" s="14" t="s">
        <v>386</v>
      </c>
      <c r="C141" s="14" t="s">
        <v>52</v>
      </c>
      <c r="D141" s="14" t="s">
        <v>387</v>
      </c>
      <c r="E141" s="16" t="s">
        <v>54</v>
      </c>
      <c r="F141" s="17">
        <v>25.8</v>
      </c>
      <c r="G141" s="18">
        <v>19.09</v>
      </c>
      <c r="H141" s="18">
        <f>TRUNC(TRUNC(G141 * J5, 2) + G141, 2)</f>
        <v>23.45</v>
      </c>
      <c r="I141" s="43">
        <f t="shared" si="17"/>
        <v>605.01</v>
      </c>
      <c r="J141" s="19">
        <f>I141 / J4</f>
        <v>1.7229497144021682E-4</v>
      </c>
      <c r="K141" s="65" t="str">
        <f t="shared" si="18"/>
        <v/>
      </c>
      <c r="L141" s="63"/>
      <c r="M141" s="63"/>
      <c r="O141" s="27">
        <f t="shared" si="19"/>
        <v>29.154</v>
      </c>
    </row>
    <row r="142" spans="1:15" ht="39" customHeight="1" x14ac:dyDescent="0.2">
      <c r="A142" s="14" t="s">
        <v>388</v>
      </c>
      <c r="B142" s="14" t="s">
        <v>389</v>
      </c>
      <c r="C142" s="14" t="s">
        <v>52</v>
      </c>
      <c r="D142" s="14" t="s">
        <v>390</v>
      </c>
      <c r="E142" s="16" t="s">
        <v>54</v>
      </c>
      <c r="F142" s="17">
        <v>227.3</v>
      </c>
      <c r="G142" s="18">
        <v>11.31</v>
      </c>
      <c r="H142" s="18">
        <f>TRUNC(TRUNC(G142 * J5, 2) + G142, 2)</f>
        <v>13.89</v>
      </c>
      <c r="I142" s="43">
        <f t="shared" si="17"/>
        <v>3157.19</v>
      </c>
      <c r="J142" s="19">
        <f>I142 / J4</f>
        <v>8.991057352462573E-4</v>
      </c>
      <c r="K142" s="65" t="str">
        <f t="shared" si="18"/>
        <v/>
      </c>
      <c r="L142" s="63"/>
      <c r="M142" s="63"/>
      <c r="O142" s="27">
        <f t="shared" si="19"/>
        <v>256.84899999999999</v>
      </c>
    </row>
    <row r="143" spans="1:15" ht="39" customHeight="1" x14ac:dyDescent="0.2">
      <c r="A143" s="14" t="s">
        <v>391</v>
      </c>
      <c r="B143" s="14" t="s">
        <v>392</v>
      </c>
      <c r="C143" s="14" t="s">
        <v>52</v>
      </c>
      <c r="D143" s="14" t="s">
        <v>393</v>
      </c>
      <c r="E143" s="16" t="s">
        <v>54</v>
      </c>
      <c r="F143" s="17">
        <v>1.8</v>
      </c>
      <c r="G143" s="18">
        <v>19.36</v>
      </c>
      <c r="H143" s="18">
        <f>TRUNC(TRUNC(G143 * J5, 2) + G143, 2)</f>
        <v>23.78</v>
      </c>
      <c r="I143" s="43">
        <f t="shared" si="17"/>
        <v>42.8</v>
      </c>
      <c r="J143" s="19">
        <f>I143 / J4</f>
        <v>1.2188599820897637E-5</v>
      </c>
      <c r="K143" s="65" t="str">
        <f t="shared" si="18"/>
        <v/>
      </c>
      <c r="L143" s="63"/>
      <c r="M143" s="63"/>
      <c r="O143" s="27">
        <f t="shared" si="19"/>
        <v>2.0340000000000003</v>
      </c>
    </row>
    <row r="144" spans="1:15" ht="51.95" customHeight="1" x14ac:dyDescent="0.2">
      <c r="A144" s="14" t="s">
        <v>394</v>
      </c>
      <c r="B144" s="15" t="s">
        <v>395</v>
      </c>
      <c r="C144" s="14" t="s">
        <v>27</v>
      </c>
      <c r="D144" s="14" t="s">
        <v>396</v>
      </c>
      <c r="E144" s="16" t="s">
        <v>54</v>
      </c>
      <c r="F144" s="17">
        <v>8</v>
      </c>
      <c r="G144" s="18">
        <v>9.7100000000000009</v>
      </c>
      <c r="H144" s="18">
        <f>TRUNC(TRUNC(G144 * J5, 2) + G144, 2)</f>
        <v>11.93</v>
      </c>
      <c r="I144" s="43">
        <f t="shared" si="17"/>
        <v>95.44</v>
      </c>
      <c r="J144" s="19">
        <f>I144 / J4</f>
        <v>2.7179438479123143E-5</v>
      </c>
      <c r="K144" s="65" t="str">
        <f t="shared" si="18"/>
        <v/>
      </c>
      <c r="L144" s="63"/>
      <c r="M144" s="63"/>
      <c r="O144" s="27">
        <f t="shared" si="19"/>
        <v>9.0399999999999991</v>
      </c>
    </row>
    <row r="145" spans="1:15" ht="26.1" customHeight="1" x14ac:dyDescent="0.2">
      <c r="A145" s="14" t="s">
        <v>397</v>
      </c>
      <c r="B145" s="14" t="s">
        <v>398</v>
      </c>
      <c r="C145" s="14" t="s">
        <v>35</v>
      </c>
      <c r="D145" s="14" t="s">
        <v>399</v>
      </c>
      <c r="E145" s="16" t="s">
        <v>270</v>
      </c>
      <c r="F145" s="17">
        <v>32.5</v>
      </c>
      <c r="G145" s="18">
        <v>46.91</v>
      </c>
      <c r="H145" s="18">
        <f>TRUNC(TRUNC(G145 * J5, 2) + G145, 2)</f>
        <v>57.64</v>
      </c>
      <c r="I145" s="43">
        <f t="shared" si="17"/>
        <v>1873.3</v>
      </c>
      <c r="J145" s="19">
        <f>I145 / J4</f>
        <v>5.3347906645998932E-4</v>
      </c>
      <c r="K145" s="65" t="str">
        <f t="shared" si="18"/>
        <v/>
      </c>
      <c r="L145" s="63"/>
      <c r="M145" s="63"/>
      <c r="O145" s="27">
        <f t="shared" si="19"/>
        <v>36.725000000000001</v>
      </c>
    </row>
    <row r="146" spans="1:15" ht="26.1" customHeight="1" x14ac:dyDescent="0.2">
      <c r="A146" s="14" t="s">
        <v>400</v>
      </c>
      <c r="B146" s="14" t="s">
        <v>401</v>
      </c>
      <c r="C146" s="14" t="s">
        <v>35</v>
      </c>
      <c r="D146" s="14" t="s">
        <v>402</v>
      </c>
      <c r="E146" s="16" t="s">
        <v>28</v>
      </c>
      <c r="F146" s="17">
        <v>6</v>
      </c>
      <c r="G146" s="18">
        <v>5.52</v>
      </c>
      <c r="H146" s="18">
        <f>TRUNC(TRUNC(G146 * J5, 2) + G146, 2)</f>
        <v>6.78</v>
      </c>
      <c r="I146" s="43">
        <f t="shared" si="17"/>
        <v>40.68</v>
      </c>
      <c r="J146" s="19">
        <f>I146 / J4</f>
        <v>1.1584865437245699E-5</v>
      </c>
      <c r="K146" s="65" t="str">
        <f t="shared" si="18"/>
        <v/>
      </c>
      <c r="L146" s="63"/>
      <c r="M146" s="63"/>
    </row>
    <row r="147" spans="1:15" ht="26.1" customHeight="1" x14ac:dyDescent="0.2">
      <c r="A147" s="14" t="s">
        <v>403</v>
      </c>
      <c r="B147" s="14" t="s">
        <v>404</v>
      </c>
      <c r="C147" s="14" t="s">
        <v>35</v>
      </c>
      <c r="D147" s="14" t="s">
        <v>405</v>
      </c>
      <c r="E147" s="16" t="s">
        <v>28</v>
      </c>
      <c r="F147" s="17">
        <v>35</v>
      </c>
      <c r="G147" s="18">
        <v>2.42</v>
      </c>
      <c r="H147" s="18">
        <f>TRUNC(TRUNC(G147 * J5, 2) + G147, 2)</f>
        <v>2.97</v>
      </c>
      <c r="I147" s="43">
        <f t="shared" si="17"/>
        <v>103.95</v>
      </c>
      <c r="J147" s="19">
        <f>I147 / J4</f>
        <v>2.9602919424820314E-5</v>
      </c>
      <c r="K147" s="65" t="str">
        <f t="shared" si="18"/>
        <v/>
      </c>
      <c r="L147" s="63"/>
      <c r="M147" s="63"/>
    </row>
    <row r="148" spans="1:15" ht="24" customHeight="1" x14ac:dyDescent="0.2">
      <c r="A148" s="20" t="s">
        <v>406</v>
      </c>
      <c r="B148" s="20" t="s">
        <v>22</v>
      </c>
      <c r="C148" s="20"/>
      <c r="D148" s="20" t="s">
        <v>407</v>
      </c>
      <c r="E148" s="21"/>
      <c r="F148" s="22">
        <v>1</v>
      </c>
      <c r="G148" s="22" t="s">
        <v>24</v>
      </c>
      <c r="H148" s="23">
        <f>I149 + I150 + I151 + I152 + I153 + I154 + I155 + I156 + I157</f>
        <v>84358.409999999989</v>
      </c>
      <c r="I148" s="23">
        <f t="shared" si="17"/>
        <v>84358.41</v>
      </c>
      <c r="J148" s="24">
        <f>I148 / J4</f>
        <v>2.4023619182645083E-2</v>
      </c>
      <c r="K148" s="65" t="str">
        <f t="shared" si="18"/>
        <v/>
      </c>
      <c r="L148" s="63"/>
      <c r="M148" s="63"/>
    </row>
    <row r="149" spans="1:15" ht="39" customHeight="1" x14ac:dyDescent="0.2">
      <c r="A149" s="14" t="s">
        <v>408</v>
      </c>
      <c r="B149" s="14" t="s">
        <v>409</v>
      </c>
      <c r="C149" s="14" t="s">
        <v>52</v>
      </c>
      <c r="D149" s="14" t="s">
        <v>410</v>
      </c>
      <c r="E149" s="16" t="s">
        <v>54</v>
      </c>
      <c r="F149" s="17">
        <v>5640</v>
      </c>
      <c r="G149" s="18">
        <v>7.45</v>
      </c>
      <c r="H149" s="18">
        <f>TRUNC(TRUNC(G149 * J5, 2) + G149, 2)</f>
        <v>9.15</v>
      </c>
      <c r="I149" s="43">
        <f t="shared" si="17"/>
        <v>51606</v>
      </c>
      <c r="J149" s="19">
        <f>I149 / J4</f>
        <v>1.4696375756010361E-2</v>
      </c>
      <c r="K149" s="65" t="str">
        <f t="shared" si="18"/>
        <v/>
      </c>
      <c r="L149" s="63"/>
      <c r="M149" s="63"/>
      <c r="O149" s="27">
        <f>0.22*F149+F149</f>
        <v>6880.8</v>
      </c>
    </row>
    <row r="150" spans="1:15" ht="39" customHeight="1" x14ac:dyDescent="0.2">
      <c r="A150" s="14" t="s">
        <v>411</v>
      </c>
      <c r="B150" s="14" t="s">
        <v>412</v>
      </c>
      <c r="C150" s="14" t="s">
        <v>52</v>
      </c>
      <c r="D150" s="14" t="s">
        <v>413</v>
      </c>
      <c r="E150" s="16" t="s">
        <v>54</v>
      </c>
      <c r="F150" s="17">
        <v>16</v>
      </c>
      <c r="G150" s="18">
        <v>18.100000000000001</v>
      </c>
      <c r="H150" s="18">
        <f>TRUNC(TRUNC(G150 * J5, 2) + G150, 2)</f>
        <v>22.24</v>
      </c>
      <c r="I150" s="43">
        <f t="shared" si="17"/>
        <v>355.84</v>
      </c>
      <c r="J150" s="19">
        <f>I150 / J4</f>
        <v>1.0133624673523867E-4</v>
      </c>
      <c r="K150" s="65" t="str">
        <f t="shared" si="18"/>
        <v/>
      </c>
      <c r="L150" s="63"/>
      <c r="M150" s="63"/>
      <c r="O150" s="27">
        <f t="shared" ref="O150:O157" si="20">0.22*F150+F150</f>
        <v>19.52</v>
      </c>
    </row>
    <row r="151" spans="1:15" ht="39" customHeight="1" x14ac:dyDescent="0.2">
      <c r="A151" s="14" t="s">
        <v>414</v>
      </c>
      <c r="B151" s="14" t="s">
        <v>415</v>
      </c>
      <c r="C151" s="14" t="s">
        <v>52</v>
      </c>
      <c r="D151" s="14" t="s">
        <v>416</v>
      </c>
      <c r="E151" s="16" t="s">
        <v>54</v>
      </c>
      <c r="F151" s="17">
        <v>21.6</v>
      </c>
      <c r="G151" s="18">
        <v>28.45</v>
      </c>
      <c r="H151" s="18">
        <f>TRUNC(TRUNC(G151 * J5, 2) + G151, 2)</f>
        <v>34.950000000000003</v>
      </c>
      <c r="I151" s="43">
        <f t="shared" si="17"/>
        <v>754.92</v>
      </c>
      <c r="J151" s="19">
        <f>I151 / J4</f>
        <v>2.1498639665401973E-4</v>
      </c>
      <c r="K151" s="65" t="str">
        <f t="shared" si="18"/>
        <v/>
      </c>
      <c r="L151" s="63"/>
      <c r="M151" s="63"/>
      <c r="O151" s="27">
        <f t="shared" si="20"/>
        <v>26.352000000000004</v>
      </c>
    </row>
    <row r="152" spans="1:15" ht="51.95" customHeight="1" x14ac:dyDescent="0.2">
      <c r="A152" s="14" t="s">
        <v>417</v>
      </c>
      <c r="B152" s="14" t="s">
        <v>418</v>
      </c>
      <c r="C152" s="14" t="s">
        <v>52</v>
      </c>
      <c r="D152" s="14" t="s">
        <v>419</v>
      </c>
      <c r="E152" s="16" t="s">
        <v>54</v>
      </c>
      <c r="F152" s="17">
        <v>12.4</v>
      </c>
      <c r="G152" s="18">
        <v>31.68</v>
      </c>
      <c r="H152" s="18">
        <f>TRUNC(TRUNC(G152 * J5, 2) + G152, 2)</f>
        <v>38.92</v>
      </c>
      <c r="I152" s="43">
        <f t="shared" si="17"/>
        <v>482.6</v>
      </c>
      <c r="J152" s="19">
        <f>I152 / J4</f>
        <v>1.3743500639171028E-4</v>
      </c>
      <c r="K152" s="65" t="str">
        <f t="shared" si="18"/>
        <v/>
      </c>
      <c r="L152" s="63"/>
      <c r="M152" s="63"/>
      <c r="O152" s="27">
        <f t="shared" si="20"/>
        <v>15.128</v>
      </c>
    </row>
    <row r="153" spans="1:15" ht="39" customHeight="1" x14ac:dyDescent="0.2">
      <c r="A153" s="14" t="s">
        <v>420</v>
      </c>
      <c r="B153" s="14" t="s">
        <v>421</v>
      </c>
      <c r="C153" s="14" t="s">
        <v>52</v>
      </c>
      <c r="D153" s="14" t="s">
        <v>422</v>
      </c>
      <c r="E153" s="16" t="s">
        <v>54</v>
      </c>
      <c r="F153" s="17">
        <v>121.7</v>
      </c>
      <c r="G153" s="18">
        <v>3.28</v>
      </c>
      <c r="H153" s="18">
        <f>TRUNC(TRUNC(G153 * J5, 2) + G153, 2)</f>
        <v>4.03</v>
      </c>
      <c r="I153" s="43">
        <f t="shared" si="17"/>
        <v>490.45</v>
      </c>
      <c r="J153" s="19">
        <f>I153 / J4</f>
        <v>1.3967053229344033E-4</v>
      </c>
      <c r="K153" s="65" t="str">
        <f t="shared" si="18"/>
        <v/>
      </c>
      <c r="L153" s="63"/>
      <c r="M153" s="63"/>
      <c r="O153" s="27">
        <f t="shared" si="20"/>
        <v>148.47399999999999</v>
      </c>
    </row>
    <row r="154" spans="1:15" ht="39" customHeight="1" x14ac:dyDescent="0.2">
      <c r="A154" s="14" t="s">
        <v>423</v>
      </c>
      <c r="B154" s="14" t="s">
        <v>424</v>
      </c>
      <c r="C154" s="14" t="s">
        <v>52</v>
      </c>
      <c r="D154" s="14" t="s">
        <v>425</v>
      </c>
      <c r="E154" s="16" t="s">
        <v>54</v>
      </c>
      <c r="F154" s="17">
        <v>1237.3</v>
      </c>
      <c r="G154" s="18">
        <v>4.79</v>
      </c>
      <c r="H154" s="18">
        <f>TRUNC(TRUNC(G154 * J5, 2) + G154, 2)</f>
        <v>5.88</v>
      </c>
      <c r="I154" s="43">
        <f t="shared" si="17"/>
        <v>7275.32</v>
      </c>
      <c r="J154" s="19">
        <f>I154 / J4</f>
        <v>2.0718683189012385E-3</v>
      </c>
      <c r="K154" s="65" t="str">
        <f t="shared" si="18"/>
        <v/>
      </c>
      <c r="L154" s="63"/>
      <c r="M154" s="63"/>
      <c r="O154" s="27">
        <f t="shared" si="20"/>
        <v>1509.5059999999999</v>
      </c>
    </row>
    <row r="155" spans="1:15" ht="51.95" customHeight="1" x14ac:dyDescent="0.2">
      <c r="A155" s="14" t="s">
        <v>426</v>
      </c>
      <c r="B155" s="14" t="s">
        <v>427</v>
      </c>
      <c r="C155" s="14" t="s">
        <v>52</v>
      </c>
      <c r="D155" s="14" t="s">
        <v>428</v>
      </c>
      <c r="E155" s="16" t="s">
        <v>54</v>
      </c>
      <c r="F155" s="17">
        <v>6.4</v>
      </c>
      <c r="G155" s="18">
        <v>150.91</v>
      </c>
      <c r="H155" s="18">
        <f>TRUNC(TRUNC(G155 * J5, 2) + G155, 2)</f>
        <v>185.43</v>
      </c>
      <c r="I155" s="43">
        <f t="shared" si="17"/>
        <v>1186.75</v>
      </c>
      <c r="J155" s="19">
        <f>I155 / J4</f>
        <v>3.3796310367874467E-4</v>
      </c>
      <c r="K155" s="65" t="str">
        <f t="shared" si="18"/>
        <v/>
      </c>
      <c r="L155" s="63"/>
      <c r="M155" s="63"/>
      <c r="O155" s="27">
        <f t="shared" si="20"/>
        <v>7.8080000000000007</v>
      </c>
    </row>
    <row r="156" spans="1:15" ht="51.95" customHeight="1" x14ac:dyDescent="0.2">
      <c r="A156" s="14" t="s">
        <v>429</v>
      </c>
      <c r="B156" s="14" t="s">
        <v>430</v>
      </c>
      <c r="C156" s="14" t="s">
        <v>52</v>
      </c>
      <c r="D156" s="14" t="s">
        <v>431</v>
      </c>
      <c r="E156" s="16" t="s">
        <v>54</v>
      </c>
      <c r="F156" s="17">
        <v>138.5</v>
      </c>
      <c r="G156" s="18">
        <v>116.04</v>
      </c>
      <c r="H156" s="18">
        <f>TRUNC(TRUNC(G156 * J5, 2) + G156, 2)</f>
        <v>142.58000000000001</v>
      </c>
      <c r="I156" s="43">
        <f t="shared" si="17"/>
        <v>19747.330000000002</v>
      </c>
      <c r="J156" s="19">
        <f>I156 / J4</f>
        <v>5.6236519369440791E-3</v>
      </c>
      <c r="K156" s="65" t="str">
        <f t="shared" si="18"/>
        <v/>
      </c>
      <c r="L156" s="63"/>
      <c r="M156" s="63"/>
      <c r="O156" s="27">
        <f t="shared" si="20"/>
        <v>168.97</v>
      </c>
    </row>
    <row r="157" spans="1:15" ht="39" customHeight="1" x14ac:dyDescent="0.2">
      <c r="A157" s="14" t="s">
        <v>432</v>
      </c>
      <c r="B157" s="14" t="s">
        <v>433</v>
      </c>
      <c r="C157" s="14" t="s">
        <v>52</v>
      </c>
      <c r="D157" s="14" t="s">
        <v>434</v>
      </c>
      <c r="E157" s="16" t="s">
        <v>54</v>
      </c>
      <c r="F157" s="17">
        <v>189.9</v>
      </c>
      <c r="G157" s="18">
        <v>10.54</v>
      </c>
      <c r="H157" s="18">
        <f>TRUNC(TRUNC(G157 * J5, 2) + G157, 2)</f>
        <v>12.95</v>
      </c>
      <c r="I157" s="43">
        <f t="shared" si="17"/>
        <v>2459.1999999999998</v>
      </c>
      <c r="J157" s="19">
        <f>I157 / J4</f>
        <v>7.0033188503624926E-4</v>
      </c>
      <c r="K157" s="65" t="str">
        <f t="shared" si="18"/>
        <v/>
      </c>
      <c r="L157" s="63"/>
      <c r="M157" s="63"/>
      <c r="O157" s="27">
        <f t="shared" si="20"/>
        <v>231.678</v>
      </c>
    </row>
    <row r="158" spans="1:15" ht="24" customHeight="1" x14ac:dyDescent="0.2">
      <c r="A158" s="20" t="s">
        <v>435</v>
      </c>
      <c r="B158" s="20" t="s">
        <v>22</v>
      </c>
      <c r="C158" s="20"/>
      <c r="D158" s="20" t="s">
        <v>436</v>
      </c>
      <c r="E158" s="21"/>
      <c r="F158" s="22">
        <v>1</v>
      </c>
      <c r="G158" s="22" t="s">
        <v>24</v>
      </c>
      <c r="H158" s="23">
        <f>I159</f>
        <v>10448.85</v>
      </c>
      <c r="I158" s="23">
        <f t="shared" si="17"/>
        <v>10448.85</v>
      </c>
      <c r="J158" s="24">
        <f>I158 / J4</f>
        <v>2.9756273653875299E-3</v>
      </c>
      <c r="K158" s="65" t="str">
        <f t="shared" si="18"/>
        <v/>
      </c>
      <c r="L158" s="63"/>
      <c r="M158" s="63"/>
    </row>
    <row r="159" spans="1:15" ht="26.1" customHeight="1" x14ac:dyDescent="0.2">
      <c r="A159" s="14" t="s">
        <v>437</v>
      </c>
      <c r="B159" s="14" t="s">
        <v>438</v>
      </c>
      <c r="C159" s="14" t="s">
        <v>35</v>
      </c>
      <c r="D159" s="14" t="s">
        <v>439</v>
      </c>
      <c r="E159" s="16" t="s">
        <v>28</v>
      </c>
      <c r="F159" s="17">
        <v>123</v>
      </c>
      <c r="G159" s="18">
        <v>69.14</v>
      </c>
      <c r="H159" s="18">
        <f>TRUNC(TRUNC(G159 * J5, 2) + G159, 2)</f>
        <v>84.95</v>
      </c>
      <c r="I159" s="18">
        <f t="shared" si="17"/>
        <v>10448.85</v>
      </c>
      <c r="J159" s="19">
        <f>I159 / J4</f>
        <v>2.9756273653875299E-3</v>
      </c>
      <c r="K159" s="65" t="str">
        <f t="shared" si="18"/>
        <v/>
      </c>
      <c r="L159" s="63"/>
      <c r="M159" s="63"/>
    </row>
    <row r="160" spans="1:15" ht="24" customHeight="1" x14ac:dyDescent="0.2">
      <c r="A160" s="20" t="s">
        <v>440</v>
      </c>
      <c r="B160" s="20" t="s">
        <v>22</v>
      </c>
      <c r="C160" s="20"/>
      <c r="D160" s="20" t="s">
        <v>441</v>
      </c>
      <c r="E160" s="21"/>
      <c r="F160" s="22">
        <v>1</v>
      </c>
      <c r="G160" s="22" t="s">
        <v>24</v>
      </c>
      <c r="H160" s="23">
        <f>I161 + I162 + I163 + I164 + I165 + I166 + I167 + I168 + I169 + I170 + I171</f>
        <v>9273.2200000000012</v>
      </c>
      <c r="I160" s="23">
        <f t="shared" si="17"/>
        <v>9273.2199999999993</v>
      </c>
      <c r="J160" s="24">
        <f>I160 / J4</f>
        <v>2.6408310194192615E-3</v>
      </c>
      <c r="K160" s="65" t="str">
        <f t="shared" si="18"/>
        <v/>
      </c>
      <c r="L160" s="63"/>
      <c r="M160" s="63"/>
    </row>
    <row r="161" spans="1:13" ht="26.1" customHeight="1" x14ac:dyDescent="0.2">
      <c r="A161" s="14" t="s">
        <v>442</v>
      </c>
      <c r="B161" s="14" t="s">
        <v>443</v>
      </c>
      <c r="C161" s="14" t="s">
        <v>52</v>
      </c>
      <c r="D161" s="14" t="s">
        <v>444</v>
      </c>
      <c r="E161" s="16" t="s">
        <v>42</v>
      </c>
      <c r="F161" s="17">
        <v>39</v>
      </c>
      <c r="G161" s="18">
        <v>56.52</v>
      </c>
      <c r="H161" s="18">
        <f>TRUNC(TRUNC(G161 * J5, 2) + G161, 2)</f>
        <v>69.45</v>
      </c>
      <c r="I161" s="18">
        <f t="shared" si="17"/>
        <v>2708.55</v>
      </c>
      <c r="J161" s="19">
        <f>I161 / J4</f>
        <v>7.7134187020776396E-4</v>
      </c>
      <c r="K161" s="65" t="str">
        <f t="shared" si="18"/>
        <v/>
      </c>
      <c r="L161" s="63"/>
      <c r="M161" s="63"/>
    </row>
    <row r="162" spans="1:13" ht="26.1" customHeight="1" x14ac:dyDescent="0.2">
      <c r="A162" s="14" t="s">
        <v>445</v>
      </c>
      <c r="B162" s="14" t="s">
        <v>446</v>
      </c>
      <c r="C162" s="14" t="s">
        <v>52</v>
      </c>
      <c r="D162" s="14" t="s">
        <v>447</v>
      </c>
      <c r="E162" s="16" t="s">
        <v>42</v>
      </c>
      <c r="F162" s="17">
        <v>4</v>
      </c>
      <c r="G162" s="18">
        <v>11.35</v>
      </c>
      <c r="H162" s="18">
        <f>TRUNC(TRUNC(G162 * J5, 2) + G162, 2)</f>
        <v>13.94</v>
      </c>
      <c r="I162" s="18">
        <f t="shared" si="17"/>
        <v>55.76</v>
      </c>
      <c r="J162" s="19">
        <f>I162 / J4</f>
        <v>1.5879353411524585E-5</v>
      </c>
      <c r="K162" s="65" t="str">
        <f t="shared" si="18"/>
        <v/>
      </c>
      <c r="L162" s="63"/>
      <c r="M162" s="63"/>
    </row>
    <row r="163" spans="1:13" ht="26.1" customHeight="1" x14ac:dyDescent="0.2">
      <c r="A163" s="14" t="s">
        <v>448</v>
      </c>
      <c r="B163" s="14" t="s">
        <v>449</v>
      </c>
      <c r="C163" s="14" t="s">
        <v>52</v>
      </c>
      <c r="D163" s="14" t="s">
        <v>450</v>
      </c>
      <c r="E163" s="16" t="s">
        <v>42</v>
      </c>
      <c r="F163" s="17">
        <v>23</v>
      </c>
      <c r="G163" s="18">
        <v>12.22</v>
      </c>
      <c r="H163" s="18">
        <f>TRUNC(TRUNC(G163 * J5, 2) + G163, 2)</f>
        <v>15.01</v>
      </c>
      <c r="I163" s="18">
        <f t="shared" si="17"/>
        <v>345.23</v>
      </c>
      <c r="J163" s="19">
        <f>I163 / J4</f>
        <v>9.8314727013282523E-5</v>
      </c>
      <c r="K163" s="65" t="str">
        <f t="shared" si="18"/>
        <v/>
      </c>
      <c r="L163" s="63"/>
      <c r="M163" s="63"/>
    </row>
    <row r="164" spans="1:13" ht="26.1" customHeight="1" x14ac:dyDescent="0.2">
      <c r="A164" s="14" t="s">
        <v>451</v>
      </c>
      <c r="B164" s="14" t="s">
        <v>452</v>
      </c>
      <c r="C164" s="14" t="s">
        <v>52</v>
      </c>
      <c r="D164" s="14" t="s">
        <v>453</v>
      </c>
      <c r="E164" s="16" t="s">
        <v>42</v>
      </c>
      <c r="F164" s="17">
        <v>0</v>
      </c>
      <c r="G164" s="18">
        <v>105.06</v>
      </c>
      <c r="H164" s="18">
        <f>TRUNC(TRUNC(G164 * J5, 2) + G164, 2)</f>
        <v>129.09</v>
      </c>
      <c r="I164" s="18">
        <f t="shared" si="17"/>
        <v>0</v>
      </c>
      <c r="J164" s="19">
        <f>I164 / J4</f>
        <v>0</v>
      </c>
      <c r="K164" s="65" t="str">
        <f t="shared" si="18"/>
        <v/>
      </c>
      <c r="L164" s="63"/>
      <c r="M164" s="63"/>
    </row>
    <row r="165" spans="1:13" ht="26.1" customHeight="1" x14ac:dyDescent="0.2">
      <c r="A165" s="14" t="s">
        <v>454</v>
      </c>
      <c r="B165" s="14" t="s">
        <v>455</v>
      </c>
      <c r="C165" s="14" t="s">
        <v>35</v>
      </c>
      <c r="D165" s="14" t="s">
        <v>456</v>
      </c>
      <c r="E165" s="16" t="s">
        <v>28</v>
      </c>
      <c r="F165" s="17">
        <v>2</v>
      </c>
      <c r="G165" s="18">
        <v>166.69</v>
      </c>
      <c r="H165" s="18">
        <f>TRUNC(TRUNC(G165 * J5, 2) + G165, 2)</f>
        <v>204.82</v>
      </c>
      <c r="I165" s="18">
        <f t="shared" si="17"/>
        <v>409.64</v>
      </c>
      <c r="J165" s="19">
        <f>I165 / J4</f>
        <v>1.1665743062225486E-4</v>
      </c>
      <c r="K165" s="65" t="str">
        <f t="shared" si="18"/>
        <v/>
      </c>
      <c r="L165" s="63"/>
      <c r="M165" s="63"/>
    </row>
    <row r="166" spans="1:13" ht="39" customHeight="1" x14ac:dyDescent="0.2">
      <c r="A166" s="14" t="s">
        <v>457</v>
      </c>
      <c r="B166" s="14" t="s">
        <v>458</v>
      </c>
      <c r="C166" s="14" t="s">
        <v>35</v>
      </c>
      <c r="D166" s="14" t="s">
        <v>459</v>
      </c>
      <c r="E166" s="16" t="s">
        <v>28</v>
      </c>
      <c r="F166" s="17">
        <v>2</v>
      </c>
      <c r="G166" s="18">
        <v>123.23</v>
      </c>
      <c r="H166" s="18">
        <f>TRUNC(TRUNC(G166 * J5, 2) + G166, 2)</f>
        <v>151.41999999999999</v>
      </c>
      <c r="I166" s="18">
        <f t="shared" si="17"/>
        <v>302.83999999999997</v>
      </c>
      <c r="J166" s="19">
        <f>I166 / J4</f>
        <v>8.6242887143940197E-5</v>
      </c>
      <c r="K166" s="65" t="str">
        <f t="shared" si="18"/>
        <v/>
      </c>
      <c r="L166" s="63"/>
      <c r="M166" s="63"/>
    </row>
    <row r="167" spans="1:13" ht="26.1" customHeight="1" x14ac:dyDescent="0.2">
      <c r="A167" s="14" t="s">
        <v>460</v>
      </c>
      <c r="B167" s="14" t="s">
        <v>461</v>
      </c>
      <c r="C167" s="14" t="s">
        <v>52</v>
      </c>
      <c r="D167" s="14" t="s">
        <v>462</v>
      </c>
      <c r="E167" s="16" t="s">
        <v>42</v>
      </c>
      <c r="F167" s="17">
        <v>1</v>
      </c>
      <c r="G167" s="18">
        <v>610.5</v>
      </c>
      <c r="H167" s="18">
        <f>TRUNC(TRUNC(G167 * J5, 2) + G167, 2)</f>
        <v>750.18</v>
      </c>
      <c r="I167" s="18">
        <f t="shared" si="17"/>
        <v>750.18</v>
      </c>
      <c r="J167" s="19">
        <f>I167 / J4</f>
        <v>2.1363653770189227E-4</v>
      </c>
      <c r="K167" s="65" t="str">
        <f t="shared" si="18"/>
        <v/>
      </c>
      <c r="L167" s="63"/>
      <c r="M167" s="63"/>
    </row>
    <row r="168" spans="1:13" ht="26.1" customHeight="1" x14ac:dyDescent="0.2">
      <c r="A168" s="14" t="s">
        <v>463</v>
      </c>
      <c r="B168" s="14" t="s">
        <v>464</v>
      </c>
      <c r="C168" s="14" t="s">
        <v>52</v>
      </c>
      <c r="D168" s="14" t="s">
        <v>465</v>
      </c>
      <c r="E168" s="16" t="s">
        <v>42</v>
      </c>
      <c r="F168" s="17">
        <v>1</v>
      </c>
      <c r="G168" s="18">
        <v>168.84</v>
      </c>
      <c r="H168" s="18">
        <f>TRUNC(TRUNC(G168 * J5, 2) + G168, 2)</f>
        <v>207.47</v>
      </c>
      <c r="I168" s="18">
        <f t="shared" si="17"/>
        <v>207.47</v>
      </c>
      <c r="J168" s="19">
        <f>I168 / J4</f>
        <v>5.9083383290692361E-5</v>
      </c>
      <c r="K168" s="65" t="str">
        <f t="shared" si="18"/>
        <v/>
      </c>
      <c r="L168" s="63"/>
      <c r="M168" s="63"/>
    </row>
    <row r="169" spans="1:13" ht="26.1" customHeight="1" x14ac:dyDescent="0.2">
      <c r="A169" s="14" t="s">
        <v>466</v>
      </c>
      <c r="B169" s="14" t="s">
        <v>467</v>
      </c>
      <c r="C169" s="14" t="s">
        <v>52</v>
      </c>
      <c r="D169" s="14" t="s">
        <v>468</v>
      </c>
      <c r="E169" s="16" t="s">
        <v>42</v>
      </c>
      <c r="F169" s="17">
        <v>16</v>
      </c>
      <c r="G169" s="18">
        <v>72.59</v>
      </c>
      <c r="H169" s="18">
        <f>TRUNC(TRUNC(G169 * J5, 2) + G169, 2)</f>
        <v>89.19</v>
      </c>
      <c r="I169" s="18">
        <f t="shared" si="17"/>
        <v>1427.04</v>
      </c>
      <c r="J169" s="19">
        <f>I169 / J4</f>
        <v>4.0639297870125621E-4</v>
      </c>
      <c r="K169" s="65" t="str">
        <f t="shared" si="18"/>
        <v/>
      </c>
      <c r="L169" s="63"/>
      <c r="M169" s="63"/>
    </row>
    <row r="170" spans="1:13" ht="51.95" customHeight="1" x14ac:dyDescent="0.2">
      <c r="A170" s="14" t="s">
        <v>469</v>
      </c>
      <c r="B170" s="14" t="s">
        <v>470</v>
      </c>
      <c r="C170" s="14" t="s">
        <v>52</v>
      </c>
      <c r="D170" s="14" t="s">
        <v>471</v>
      </c>
      <c r="E170" s="16" t="s">
        <v>42</v>
      </c>
      <c r="F170" s="17">
        <v>3</v>
      </c>
      <c r="G170" s="18">
        <v>541.9</v>
      </c>
      <c r="H170" s="18">
        <f>TRUNC(TRUNC(G170 * J5, 2) + G170, 2)</f>
        <v>665.88</v>
      </c>
      <c r="I170" s="18">
        <f t="shared" si="17"/>
        <v>1997.64</v>
      </c>
      <c r="J170" s="19">
        <f>I170 / J4</f>
        <v>5.6888865762191496E-4</v>
      </c>
      <c r="K170" s="65" t="str">
        <f t="shared" si="18"/>
        <v/>
      </c>
      <c r="L170" s="63"/>
      <c r="M170" s="63"/>
    </row>
    <row r="171" spans="1:13" ht="51.95" customHeight="1" x14ac:dyDescent="0.2">
      <c r="A171" s="14" t="s">
        <v>472</v>
      </c>
      <c r="B171" s="14" t="s">
        <v>473</v>
      </c>
      <c r="C171" s="14" t="s">
        <v>52</v>
      </c>
      <c r="D171" s="14" t="s">
        <v>474</v>
      </c>
      <c r="E171" s="16" t="s">
        <v>42</v>
      </c>
      <c r="F171" s="17">
        <v>1</v>
      </c>
      <c r="G171" s="18">
        <v>869.85</v>
      </c>
      <c r="H171" s="18">
        <f>TRUNC(TRUNC(G171 * J5, 2) + G171, 2)</f>
        <v>1068.8699999999999</v>
      </c>
      <c r="I171" s="18">
        <f t="shared" si="17"/>
        <v>1068.8699999999999</v>
      </c>
      <c r="J171" s="19">
        <f>I171 / J4</f>
        <v>3.0439319370473966E-4</v>
      </c>
      <c r="K171" s="65" t="str">
        <f t="shared" si="18"/>
        <v/>
      </c>
      <c r="L171" s="63"/>
      <c r="M171" s="63"/>
    </row>
    <row r="172" spans="1:13" ht="24" customHeight="1" x14ac:dyDescent="0.2">
      <c r="A172" s="20" t="s">
        <v>475</v>
      </c>
      <c r="B172" s="20" t="s">
        <v>22</v>
      </c>
      <c r="C172" s="20"/>
      <c r="D172" s="20" t="s">
        <v>476</v>
      </c>
      <c r="E172" s="21"/>
      <c r="F172" s="22">
        <v>1</v>
      </c>
      <c r="G172" s="22" t="s">
        <v>24</v>
      </c>
      <c r="H172" s="23">
        <f>I173 + I174 + I175 + I176 + I177 + I178</f>
        <v>9042.0499999999993</v>
      </c>
      <c r="I172" s="23">
        <f t="shared" si="17"/>
        <v>9042.0499999999993</v>
      </c>
      <c r="J172" s="24">
        <f>I172 / J4</f>
        <v>2.5749983413679315E-3</v>
      </c>
      <c r="K172" s="65" t="str">
        <f t="shared" si="18"/>
        <v/>
      </c>
      <c r="L172" s="63"/>
      <c r="M172" s="63"/>
    </row>
    <row r="173" spans="1:13" ht="39" customHeight="1" x14ac:dyDescent="0.2">
      <c r="A173" s="14" t="s">
        <v>477</v>
      </c>
      <c r="B173" s="14" t="s">
        <v>478</v>
      </c>
      <c r="C173" s="14" t="s">
        <v>52</v>
      </c>
      <c r="D173" s="14" t="s">
        <v>479</v>
      </c>
      <c r="E173" s="16" t="s">
        <v>42</v>
      </c>
      <c r="F173" s="17">
        <v>44</v>
      </c>
      <c r="G173" s="18">
        <v>27.23</v>
      </c>
      <c r="H173" s="18">
        <f>TRUNC(TRUNC(G173 * J5, 2) + G173, 2)</f>
        <v>33.46</v>
      </c>
      <c r="I173" s="18">
        <f t="shared" si="17"/>
        <v>1472.24</v>
      </c>
      <c r="J173" s="19">
        <f>I173 / J4</f>
        <v>4.1926505140930698E-4</v>
      </c>
      <c r="K173" s="65" t="str">
        <f t="shared" si="18"/>
        <v/>
      </c>
      <c r="L173" s="63"/>
      <c r="M173" s="63"/>
    </row>
    <row r="174" spans="1:13" ht="39" customHeight="1" x14ac:dyDescent="0.2">
      <c r="A174" s="14" t="s">
        <v>480</v>
      </c>
      <c r="B174" s="14" t="s">
        <v>481</v>
      </c>
      <c r="C174" s="14" t="s">
        <v>52</v>
      </c>
      <c r="D174" s="14" t="s">
        <v>482</v>
      </c>
      <c r="E174" s="16" t="s">
        <v>42</v>
      </c>
      <c r="F174" s="17">
        <v>18</v>
      </c>
      <c r="G174" s="18">
        <v>60.37</v>
      </c>
      <c r="H174" s="18">
        <f>TRUNC(TRUNC(G174 * J5, 2) + G174, 2)</f>
        <v>74.180000000000007</v>
      </c>
      <c r="I174" s="18">
        <f t="shared" si="17"/>
        <v>1335.24</v>
      </c>
      <c r="J174" s="19">
        <f>I174 / J4</f>
        <v>3.8025014076764862E-4</v>
      </c>
      <c r="K174" s="65" t="str">
        <f t="shared" si="18"/>
        <v/>
      </c>
      <c r="L174" s="63"/>
      <c r="M174" s="63"/>
    </row>
    <row r="175" spans="1:13" ht="39" customHeight="1" x14ac:dyDescent="0.2">
      <c r="A175" s="14" t="s">
        <v>483</v>
      </c>
      <c r="B175" s="14" t="s">
        <v>484</v>
      </c>
      <c r="C175" s="14" t="s">
        <v>52</v>
      </c>
      <c r="D175" s="14" t="s">
        <v>485</v>
      </c>
      <c r="E175" s="16" t="s">
        <v>42</v>
      </c>
      <c r="F175" s="17">
        <v>55</v>
      </c>
      <c r="G175" s="18">
        <v>43.69</v>
      </c>
      <c r="H175" s="18">
        <f>TRUNC(TRUNC(G175 * J5, 2) + G175, 2)</f>
        <v>53.68</v>
      </c>
      <c r="I175" s="18">
        <f t="shared" si="17"/>
        <v>2952.4</v>
      </c>
      <c r="J175" s="19">
        <f>I175 / J4</f>
        <v>8.4078556334621932E-4</v>
      </c>
      <c r="K175" s="65" t="str">
        <f t="shared" si="18"/>
        <v/>
      </c>
      <c r="L175" s="63"/>
      <c r="M175" s="63"/>
    </row>
    <row r="176" spans="1:13" ht="39" customHeight="1" x14ac:dyDescent="0.2">
      <c r="A176" s="14" t="s">
        <v>486</v>
      </c>
      <c r="B176" s="14" t="s">
        <v>487</v>
      </c>
      <c r="C176" s="14" t="s">
        <v>52</v>
      </c>
      <c r="D176" s="14" t="s">
        <v>488</v>
      </c>
      <c r="E176" s="16" t="s">
        <v>42</v>
      </c>
      <c r="F176" s="17">
        <v>3</v>
      </c>
      <c r="G176" s="18">
        <v>32.35</v>
      </c>
      <c r="H176" s="18">
        <f>TRUNC(TRUNC(G176 * J5, 2) + G176, 2)</f>
        <v>39.75</v>
      </c>
      <c r="I176" s="18">
        <f t="shared" si="17"/>
        <v>119.25</v>
      </c>
      <c r="J176" s="19">
        <f>I176 / J4</f>
        <v>3.3960059080421572E-5</v>
      </c>
      <c r="K176" s="65" t="str">
        <f t="shared" si="18"/>
        <v/>
      </c>
      <c r="L176" s="63"/>
      <c r="M176" s="63"/>
    </row>
    <row r="177" spans="1:14" ht="26.1" customHeight="1" x14ac:dyDescent="0.2">
      <c r="A177" s="14" t="s">
        <v>489</v>
      </c>
      <c r="B177" s="14" t="s">
        <v>490</v>
      </c>
      <c r="C177" s="14" t="s">
        <v>35</v>
      </c>
      <c r="D177" s="14" t="s">
        <v>491</v>
      </c>
      <c r="E177" s="16" t="s">
        <v>28</v>
      </c>
      <c r="F177" s="17">
        <v>57</v>
      </c>
      <c r="G177" s="18">
        <v>25.15</v>
      </c>
      <c r="H177" s="18">
        <f>TRUNC(TRUNC(G177 * J5, 2) + G177, 2)</f>
        <v>30.9</v>
      </c>
      <c r="I177" s="18">
        <f t="shared" si="17"/>
        <v>1761.3</v>
      </c>
      <c r="J177" s="19">
        <f>I177 / J4</f>
        <v>5.0158366505950952E-4</v>
      </c>
      <c r="K177" s="65" t="str">
        <f t="shared" si="18"/>
        <v/>
      </c>
      <c r="L177" s="63"/>
      <c r="M177" s="63"/>
    </row>
    <row r="178" spans="1:14" ht="26.1" customHeight="1" x14ac:dyDescent="0.2">
      <c r="A178" s="14" t="s">
        <v>492</v>
      </c>
      <c r="B178" s="14" t="s">
        <v>493</v>
      </c>
      <c r="C178" s="14" t="s">
        <v>35</v>
      </c>
      <c r="D178" s="14" t="s">
        <v>494</v>
      </c>
      <c r="E178" s="16" t="s">
        <v>28</v>
      </c>
      <c r="F178" s="17">
        <v>46</v>
      </c>
      <c r="G178" s="18">
        <v>24.8</v>
      </c>
      <c r="H178" s="18">
        <f>TRUNC(TRUNC(G178 * J5, 2) + G178, 2)</f>
        <v>30.47</v>
      </c>
      <c r="I178" s="18">
        <f t="shared" si="17"/>
        <v>1401.62</v>
      </c>
      <c r="J178" s="19">
        <f>I178 / J4</f>
        <v>3.9915386170482584E-4</v>
      </c>
      <c r="K178" s="65" t="str">
        <f t="shared" si="18"/>
        <v/>
      </c>
      <c r="L178" s="63"/>
      <c r="M178" s="63"/>
    </row>
    <row r="179" spans="1:14" ht="24" customHeight="1" x14ac:dyDescent="0.2">
      <c r="A179" s="20" t="s">
        <v>495</v>
      </c>
      <c r="B179" s="20" t="s">
        <v>22</v>
      </c>
      <c r="C179" s="20"/>
      <c r="D179" s="20" t="s">
        <v>496</v>
      </c>
      <c r="E179" s="21"/>
      <c r="F179" s="22">
        <v>1</v>
      </c>
      <c r="G179" s="22" t="s">
        <v>24</v>
      </c>
      <c r="H179" s="23">
        <f>I180 + I181 + I182 + I183</f>
        <v>22298.44</v>
      </c>
      <c r="I179" s="23">
        <f t="shared" si="17"/>
        <v>22298.44</v>
      </c>
      <c r="J179" s="24">
        <f>I179 / J4</f>
        <v>6.3501579857545964E-3</v>
      </c>
      <c r="K179" s="65" t="str">
        <f t="shared" si="18"/>
        <v/>
      </c>
      <c r="L179" s="63"/>
      <c r="M179" s="63"/>
    </row>
    <row r="180" spans="1:14" ht="39" customHeight="1" x14ac:dyDescent="0.2">
      <c r="A180" s="14" t="s">
        <v>497</v>
      </c>
      <c r="B180" s="14" t="s">
        <v>498</v>
      </c>
      <c r="C180" s="14" t="s">
        <v>52</v>
      </c>
      <c r="D180" s="14" t="s">
        <v>499</v>
      </c>
      <c r="E180" s="16" t="s">
        <v>54</v>
      </c>
      <c r="F180" s="17">
        <v>166.4</v>
      </c>
      <c r="G180" s="18">
        <v>103.97</v>
      </c>
      <c r="H180" s="18">
        <f>TRUNC(TRUNC(G180 * J5, 2) + G180, 2)</f>
        <v>127.75</v>
      </c>
      <c r="I180" s="43">
        <f t="shared" si="17"/>
        <v>21257.599999999999</v>
      </c>
      <c r="J180" s="19">
        <f>I180 / J4</f>
        <v>6.0537471858110653E-3</v>
      </c>
      <c r="K180" s="65" t="str">
        <f t="shared" si="18"/>
        <v/>
      </c>
      <c r="L180" s="63"/>
      <c r="M180" s="63"/>
      <c r="N180" s="27">
        <f>0.14*F180+F180</f>
        <v>189.696</v>
      </c>
    </row>
    <row r="181" spans="1:14" ht="39" customHeight="1" x14ac:dyDescent="0.2">
      <c r="A181" s="14" t="s">
        <v>500</v>
      </c>
      <c r="B181" s="14" t="s">
        <v>501</v>
      </c>
      <c r="C181" s="14" t="s">
        <v>52</v>
      </c>
      <c r="D181" s="14" t="s">
        <v>502</v>
      </c>
      <c r="E181" s="16" t="s">
        <v>42</v>
      </c>
      <c r="F181" s="17">
        <v>5</v>
      </c>
      <c r="G181" s="18">
        <v>146.13</v>
      </c>
      <c r="H181" s="18">
        <f>TRUNC(TRUNC(G181 * J5, 2) + G181, 2)</f>
        <v>179.56</v>
      </c>
      <c r="I181" s="18">
        <f t="shared" si="17"/>
        <v>897.8</v>
      </c>
      <c r="J181" s="19">
        <f>I181 / J4</f>
        <v>2.5567581586920322E-4</v>
      </c>
      <c r="K181" s="65" t="str">
        <f t="shared" si="18"/>
        <v/>
      </c>
      <c r="L181" s="63"/>
      <c r="M181" s="63"/>
    </row>
    <row r="182" spans="1:14" ht="26.1" customHeight="1" x14ac:dyDescent="0.2">
      <c r="A182" s="14" t="s">
        <v>503</v>
      </c>
      <c r="B182" s="14" t="s">
        <v>504</v>
      </c>
      <c r="C182" s="14" t="s">
        <v>35</v>
      </c>
      <c r="D182" s="14" t="s">
        <v>505</v>
      </c>
      <c r="E182" s="16" t="s">
        <v>28</v>
      </c>
      <c r="F182" s="17">
        <v>2</v>
      </c>
      <c r="G182" s="18">
        <v>23.18</v>
      </c>
      <c r="H182" s="18">
        <f>TRUNC(TRUNC(G182 * J5, 2) + G182, 2)</f>
        <v>28.48</v>
      </c>
      <c r="I182" s="18">
        <f t="shared" si="17"/>
        <v>56.96</v>
      </c>
      <c r="J182" s="19">
        <f>I182 / J4</f>
        <v>1.6221089855101156E-5</v>
      </c>
      <c r="K182" s="65" t="str">
        <f t="shared" si="18"/>
        <v/>
      </c>
      <c r="L182" s="63"/>
      <c r="M182" s="63"/>
    </row>
    <row r="183" spans="1:14" ht="26.1" customHeight="1" x14ac:dyDescent="0.2">
      <c r="A183" s="14" t="s">
        <v>506</v>
      </c>
      <c r="B183" s="14" t="s">
        <v>507</v>
      </c>
      <c r="C183" s="14" t="s">
        <v>35</v>
      </c>
      <c r="D183" s="14" t="s">
        <v>508</v>
      </c>
      <c r="E183" s="16" t="s">
        <v>28</v>
      </c>
      <c r="F183" s="17">
        <v>4</v>
      </c>
      <c r="G183" s="18">
        <v>17.52</v>
      </c>
      <c r="H183" s="18">
        <f>TRUNC(TRUNC(G183 * J5, 2) + G183, 2)</f>
        <v>21.52</v>
      </c>
      <c r="I183" s="18">
        <f t="shared" si="17"/>
        <v>86.08</v>
      </c>
      <c r="J183" s="19">
        <f>I183 / J4</f>
        <v>2.4513894219225902E-5</v>
      </c>
      <c r="K183" s="65" t="str">
        <f t="shared" si="18"/>
        <v/>
      </c>
      <c r="L183" s="63"/>
      <c r="M183" s="63"/>
    </row>
    <row r="184" spans="1:14" ht="24" customHeight="1" x14ac:dyDescent="0.2">
      <c r="A184" s="20" t="s">
        <v>509</v>
      </c>
      <c r="B184" s="20" t="s">
        <v>22</v>
      </c>
      <c r="C184" s="20"/>
      <c r="D184" s="20" t="s">
        <v>510</v>
      </c>
      <c r="E184" s="21"/>
      <c r="F184" s="22">
        <v>1</v>
      </c>
      <c r="G184" s="22" t="s">
        <v>24</v>
      </c>
      <c r="H184" s="23">
        <f>I185 + I188 + I216 + I221</f>
        <v>17160.18</v>
      </c>
      <c r="I184" s="23">
        <f t="shared" si="17"/>
        <v>17160.18</v>
      </c>
      <c r="J184" s="24">
        <f>I184 / J4</f>
        <v>4.8868824036114771E-3</v>
      </c>
      <c r="K184" s="65" t="str">
        <f t="shared" si="18"/>
        <v/>
      </c>
      <c r="L184" s="63"/>
      <c r="M184" s="63"/>
    </row>
    <row r="185" spans="1:14" ht="24" customHeight="1" x14ac:dyDescent="0.2">
      <c r="A185" s="20" t="s">
        <v>511</v>
      </c>
      <c r="B185" s="20" t="s">
        <v>22</v>
      </c>
      <c r="C185" s="20"/>
      <c r="D185" s="20" t="s">
        <v>512</v>
      </c>
      <c r="E185" s="21"/>
      <c r="F185" s="22">
        <v>1</v>
      </c>
      <c r="G185" s="22" t="s">
        <v>24</v>
      </c>
      <c r="H185" s="23">
        <f>I186 + I187</f>
        <v>354.48</v>
      </c>
      <c r="I185" s="23">
        <f t="shared" si="17"/>
        <v>354.48</v>
      </c>
      <c r="J185" s="24">
        <f>I185 / J4</f>
        <v>1.0094894543251858E-4</v>
      </c>
      <c r="K185" s="65" t="str">
        <f t="shared" si="18"/>
        <v/>
      </c>
      <c r="L185" s="63"/>
      <c r="M185" s="63"/>
    </row>
    <row r="186" spans="1:14" ht="39" customHeight="1" x14ac:dyDescent="0.2">
      <c r="A186" s="14" t="s">
        <v>513</v>
      </c>
      <c r="B186" s="14" t="s">
        <v>514</v>
      </c>
      <c r="C186" s="14" t="s">
        <v>52</v>
      </c>
      <c r="D186" s="14" t="s">
        <v>515</v>
      </c>
      <c r="E186" s="16" t="s">
        <v>42</v>
      </c>
      <c r="F186" s="17">
        <v>1</v>
      </c>
      <c r="G186" s="18">
        <v>148.63999999999999</v>
      </c>
      <c r="H186" s="18">
        <f>TRUNC(TRUNC(G186 * J5, 2) + G186, 2)</f>
        <v>182.64</v>
      </c>
      <c r="I186" s="18">
        <f t="shared" si="17"/>
        <v>182.64</v>
      </c>
      <c r="J186" s="19">
        <f>I186 / J4</f>
        <v>5.201228671235384E-5</v>
      </c>
      <c r="K186" s="65" t="str">
        <f t="shared" si="18"/>
        <v/>
      </c>
      <c r="L186" s="63"/>
      <c r="M186" s="63"/>
    </row>
    <row r="187" spans="1:14" ht="26.1" customHeight="1" x14ac:dyDescent="0.2">
      <c r="A187" s="14" t="s">
        <v>516</v>
      </c>
      <c r="B187" s="14" t="s">
        <v>517</v>
      </c>
      <c r="C187" s="14" t="s">
        <v>52</v>
      </c>
      <c r="D187" s="14" t="s">
        <v>518</v>
      </c>
      <c r="E187" s="16" t="s">
        <v>42</v>
      </c>
      <c r="F187" s="17">
        <v>1</v>
      </c>
      <c r="G187" s="18">
        <v>139.85</v>
      </c>
      <c r="H187" s="18">
        <f>TRUNC(TRUNC(G187 * J5, 2) + G187, 2)</f>
        <v>171.84</v>
      </c>
      <c r="I187" s="18">
        <f t="shared" si="17"/>
        <v>171.84</v>
      </c>
      <c r="J187" s="19">
        <f>I187 / J4</f>
        <v>4.8936658720164725E-5</v>
      </c>
      <c r="K187" s="65" t="str">
        <f t="shared" si="18"/>
        <v/>
      </c>
      <c r="L187" s="63"/>
      <c r="M187" s="63"/>
    </row>
    <row r="188" spans="1:14" ht="24" customHeight="1" x14ac:dyDescent="0.2">
      <c r="A188" s="20" t="s">
        <v>519</v>
      </c>
      <c r="B188" s="20" t="s">
        <v>22</v>
      </c>
      <c r="C188" s="20"/>
      <c r="D188" s="20" t="s">
        <v>520</v>
      </c>
      <c r="E188" s="21"/>
      <c r="F188" s="22">
        <v>1</v>
      </c>
      <c r="G188" s="22" t="s">
        <v>24</v>
      </c>
      <c r="H188" s="23">
        <f>I189 + I190 + I191 + I192 + I193 + I194 + I195 + I196 + I197 + I198 + I199 + I200 + I201 + I202 + I203 + I204 + I205 + I206 + I207 + I208 + I209 + I210 + I211 + I212 + I213 + I214 + I215</f>
        <v>6407.6700000000019</v>
      </c>
      <c r="I188" s="23">
        <f t="shared" si="17"/>
        <v>6407.67</v>
      </c>
      <c r="J188" s="24">
        <f>I188 / J4</f>
        <v>1.8247786311768965E-3</v>
      </c>
      <c r="K188" s="65" t="str">
        <f t="shared" si="18"/>
        <v/>
      </c>
      <c r="L188" s="63"/>
      <c r="M188" s="63"/>
    </row>
    <row r="189" spans="1:14" ht="39" customHeight="1" x14ac:dyDescent="0.2">
      <c r="A189" s="14" t="s">
        <v>521</v>
      </c>
      <c r="B189" s="14" t="s">
        <v>522</v>
      </c>
      <c r="C189" s="14" t="s">
        <v>52</v>
      </c>
      <c r="D189" s="14" t="s">
        <v>523</v>
      </c>
      <c r="E189" s="16" t="s">
        <v>42</v>
      </c>
      <c r="F189" s="17">
        <v>17</v>
      </c>
      <c r="G189" s="18">
        <v>83.23</v>
      </c>
      <c r="H189" s="18">
        <f>TRUNC(TRUNC(G189 * J5, 2) + G189, 2)</f>
        <v>102.27</v>
      </c>
      <c r="I189" s="18">
        <f t="shared" si="17"/>
        <v>1738.59</v>
      </c>
      <c r="J189" s="19">
        <f>I189 / J4</f>
        <v>4.9511630286482294E-4</v>
      </c>
      <c r="K189" s="65" t="str">
        <f t="shared" si="18"/>
        <v/>
      </c>
      <c r="L189" s="63"/>
      <c r="M189" s="63"/>
    </row>
    <row r="190" spans="1:14" ht="51.95" customHeight="1" x14ac:dyDescent="0.2">
      <c r="A190" s="14" t="s">
        <v>524</v>
      </c>
      <c r="B190" s="14" t="s">
        <v>525</v>
      </c>
      <c r="C190" s="14" t="s">
        <v>52</v>
      </c>
      <c r="D190" s="14" t="s">
        <v>526</v>
      </c>
      <c r="E190" s="16" t="s">
        <v>42</v>
      </c>
      <c r="F190" s="17">
        <v>34</v>
      </c>
      <c r="G190" s="18">
        <v>3.37</v>
      </c>
      <c r="H190" s="18">
        <f>TRUNC(TRUNC(G190 * J5, 2) + G190, 2)</f>
        <v>4.1399999999999997</v>
      </c>
      <c r="I190" s="18">
        <f t="shared" si="17"/>
        <v>140.76</v>
      </c>
      <c r="J190" s="19">
        <f>I190 / J4</f>
        <v>4.0085684831531578E-5</v>
      </c>
      <c r="K190" s="65" t="str">
        <f t="shared" si="18"/>
        <v/>
      </c>
      <c r="L190" s="63"/>
      <c r="M190" s="63"/>
    </row>
    <row r="191" spans="1:14" ht="26.1" customHeight="1" x14ac:dyDescent="0.2">
      <c r="A191" s="14" t="s">
        <v>527</v>
      </c>
      <c r="B191" s="14" t="s">
        <v>528</v>
      </c>
      <c r="C191" s="14" t="s">
        <v>52</v>
      </c>
      <c r="D191" s="14" t="s">
        <v>529</v>
      </c>
      <c r="E191" s="16" t="s">
        <v>42</v>
      </c>
      <c r="F191" s="17">
        <v>2</v>
      </c>
      <c r="G191" s="18">
        <v>38.06</v>
      </c>
      <c r="H191" s="18">
        <f>TRUNC(TRUNC(G191 * J5, 2) + G191, 2)</f>
        <v>46.76</v>
      </c>
      <c r="I191" s="18">
        <f t="shared" si="17"/>
        <v>93.52</v>
      </c>
      <c r="J191" s="19">
        <f>I191 / J4</f>
        <v>2.663266016940063E-5</v>
      </c>
      <c r="K191" s="65" t="str">
        <f t="shared" si="18"/>
        <v/>
      </c>
      <c r="L191" s="63"/>
      <c r="M191" s="63"/>
    </row>
    <row r="192" spans="1:14" ht="26.1" customHeight="1" x14ac:dyDescent="0.2">
      <c r="A192" s="14" t="s">
        <v>530</v>
      </c>
      <c r="B192" s="14" t="s">
        <v>531</v>
      </c>
      <c r="C192" s="14" t="s">
        <v>52</v>
      </c>
      <c r="D192" s="14" t="s">
        <v>532</v>
      </c>
      <c r="E192" s="16" t="s">
        <v>42</v>
      </c>
      <c r="F192" s="17">
        <v>2</v>
      </c>
      <c r="G192" s="18">
        <v>53.42</v>
      </c>
      <c r="H192" s="18">
        <f>TRUNC(TRUNC(G192 * J5, 2) + G192, 2)</f>
        <v>65.64</v>
      </c>
      <c r="I192" s="18">
        <f t="shared" si="17"/>
        <v>131.28</v>
      </c>
      <c r="J192" s="19">
        <f>I192 / J4</f>
        <v>3.7385966927276679E-5</v>
      </c>
      <c r="K192" s="65" t="str">
        <f t="shared" si="18"/>
        <v/>
      </c>
      <c r="L192" s="63"/>
      <c r="M192" s="63"/>
    </row>
    <row r="193" spans="1:13" ht="26.1" customHeight="1" x14ac:dyDescent="0.2">
      <c r="A193" s="14" t="s">
        <v>533</v>
      </c>
      <c r="B193" s="14" t="s">
        <v>534</v>
      </c>
      <c r="C193" s="14" t="s">
        <v>35</v>
      </c>
      <c r="D193" s="14" t="s">
        <v>535</v>
      </c>
      <c r="E193" s="16" t="s">
        <v>28</v>
      </c>
      <c r="F193" s="17">
        <v>3</v>
      </c>
      <c r="G193" s="18">
        <v>23.49</v>
      </c>
      <c r="H193" s="18">
        <f>TRUNC(TRUNC(G193 * J5, 2) + G193, 2)</f>
        <v>28.86</v>
      </c>
      <c r="I193" s="18">
        <f t="shared" si="17"/>
        <v>86.58</v>
      </c>
      <c r="J193" s="19">
        <f>I193 / J4</f>
        <v>2.4656284404049474E-5</v>
      </c>
      <c r="K193" s="65" t="str">
        <f t="shared" si="18"/>
        <v/>
      </c>
      <c r="L193" s="63"/>
      <c r="M193" s="63"/>
    </row>
    <row r="194" spans="1:13" ht="26.1" customHeight="1" x14ac:dyDescent="0.2">
      <c r="A194" s="14" t="s">
        <v>536</v>
      </c>
      <c r="B194" s="14" t="s">
        <v>537</v>
      </c>
      <c r="C194" s="14" t="s">
        <v>35</v>
      </c>
      <c r="D194" s="14" t="s">
        <v>538</v>
      </c>
      <c r="E194" s="16" t="s">
        <v>28</v>
      </c>
      <c r="F194" s="17">
        <v>3</v>
      </c>
      <c r="G194" s="18">
        <v>34.18</v>
      </c>
      <c r="H194" s="18">
        <f>TRUNC(TRUNC(G194 * J5, 2) + G194, 2)</f>
        <v>42</v>
      </c>
      <c r="I194" s="18">
        <f t="shared" si="17"/>
        <v>126</v>
      </c>
      <c r="J194" s="19">
        <f>I194 / J4</f>
        <v>3.5882326575539777E-5</v>
      </c>
      <c r="K194" s="65" t="str">
        <f t="shared" si="18"/>
        <v/>
      </c>
      <c r="L194" s="63"/>
      <c r="M194" s="63"/>
    </row>
    <row r="195" spans="1:13" ht="26.1" customHeight="1" x14ac:dyDescent="0.2">
      <c r="A195" s="14" t="s">
        <v>539</v>
      </c>
      <c r="B195" s="14" t="s">
        <v>540</v>
      </c>
      <c r="C195" s="14" t="s">
        <v>35</v>
      </c>
      <c r="D195" s="14" t="s">
        <v>541</v>
      </c>
      <c r="E195" s="16" t="s">
        <v>28</v>
      </c>
      <c r="F195" s="17">
        <v>2</v>
      </c>
      <c r="G195" s="18">
        <v>15.78</v>
      </c>
      <c r="H195" s="18">
        <f>TRUNC(TRUNC(G195 * J5, 2) + G195, 2)</f>
        <v>19.39</v>
      </c>
      <c r="I195" s="18">
        <f t="shared" si="17"/>
        <v>38.78</v>
      </c>
      <c r="J195" s="19">
        <f>I195 / J4</f>
        <v>1.1043782734916131E-5</v>
      </c>
      <c r="K195" s="65" t="str">
        <f t="shared" si="18"/>
        <v/>
      </c>
      <c r="L195" s="63"/>
      <c r="M195" s="63"/>
    </row>
    <row r="196" spans="1:13" ht="26.1" customHeight="1" x14ac:dyDescent="0.2">
      <c r="A196" s="14" t="s">
        <v>542</v>
      </c>
      <c r="B196" s="14" t="s">
        <v>543</v>
      </c>
      <c r="C196" s="14" t="s">
        <v>35</v>
      </c>
      <c r="D196" s="14" t="s">
        <v>544</v>
      </c>
      <c r="E196" s="16" t="s">
        <v>28</v>
      </c>
      <c r="F196" s="17">
        <v>1</v>
      </c>
      <c r="G196" s="18">
        <v>75.33</v>
      </c>
      <c r="H196" s="18">
        <f>TRUNC(TRUNC(G196 * J5, 2) + G196, 2)</f>
        <v>92.56</v>
      </c>
      <c r="I196" s="18">
        <f t="shared" si="17"/>
        <v>92.56</v>
      </c>
      <c r="J196" s="19">
        <f>I196 / J4</f>
        <v>2.6359271014539379E-5</v>
      </c>
      <c r="K196" s="65" t="str">
        <f t="shared" si="18"/>
        <v/>
      </c>
      <c r="L196" s="63"/>
      <c r="M196" s="63"/>
    </row>
    <row r="197" spans="1:13" ht="39" customHeight="1" x14ac:dyDescent="0.2">
      <c r="A197" s="14" t="s">
        <v>545</v>
      </c>
      <c r="B197" s="14" t="s">
        <v>546</v>
      </c>
      <c r="C197" s="14" t="s">
        <v>52</v>
      </c>
      <c r="D197" s="14" t="s">
        <v>547</v>
      </c>
      <c r="E197" s="16" t="s">
        <v>42</v>
      </c>
      <c r="F197" s="17">
        <v>21</v>
      </c>
      <c r="G197" s="18">
        <v>17.96</v>
      </c>
      <c r="H197" s="18">
        <f>TRUNC(TRUNC(G197 * J5, 2) + G197, 2)</f>
        <v>22.06</v>
      </c>
      <c r="I197" s="18">
        <f t="shared" si="17"/>
        <v>463.26</v>
      </c>
      <c r="J197" s="19">
        <f>I197 / J4</f>
        <v>1.3192735404273458E-4</v>
      </c>
      <c r="K197" s="65" t="str">
        <f t="shared" si="18"/>
        <v/>
      </c>
      <c r="L197" s="63"/>
      <c r="M197" s="63"/>
    </row>
    <row r="198" spans="1:13" ht="39" customHeight="1" x14ac:dyDescent="0.2">
      <c r="A198" s="14" t="s">
        <v>548</v>
      </c>
      <c r="B198" s="14" t="s">
        <v>549</v>
      </c>
      <c r="C198" s="14" t="s">
        <v>52</v>
      </c>
      <c r="D198" s="14" t="s">
        <v>550</v>
      </c>
      <c r="E198" s="16" t="s">
        <v>42</v>
      </c>
      <c r="F198" s="17">
        <v>4</v>
      </c>
      <c r="G198" s="18">
        <v>15.28</v>
      </c>
      <c r="H198" s="18">
        <f>TRUNC(TRUNC(G198 * J5, 2) + G198, 2)</f>
        <v>18.77</v>
      </c>
      <c r="I198" s="18">
        <f t="shared" si="17"/>
        <v>75.08</v>
      </c>
      <c r="J198" s="19">
        <f>I198 / J4</f>
        <v>2.138131015310735E-5</v>
      </c>
      <c r="K198" s="65" t="str">
        <f t="shared" si="18"/>
        <v/>
      </c>
      <c r="L198" s="63"/>
      <c r="M198" s="63"/>
    </row>
    <row r="199" spans="1:13" ht="39" customHeight="1" x14ac:dyDescent="0.2">
      <c r="A199" s="14" t="s">
        <v>551</v>
      </c>
      <c r="B199" s="14" t="s">
        <v>552</v>
      </c>
      <c r="C199" s="14" t="s">
        <v>52</v>
      </c>
      <c r="D199" s="14" t="s">
        <v>553</v>
      </c>
      <c r="E199" s="16" t="s">
        <v>42</v>
      </c>
      <c r="F199" s="17">
        <v>23</v>
      </c>
      <c r="G199" s="18">
        <v>7.19</v>
      </c>
      <c r="H199" s="18">
        <f>TRUNC(TRUNC(G199 * J5, 2) + G199, 2)</f>
        <v>8.83</v>
      </c>
      <c r="I199" s="18">
        <f t="shared" ref="I199:I262" si="21">TRUNC(F199 * H199,2)</f>
        <v>203.09</v>
      </c>
      <c r="J199" s="19">
        <f>I199 / J4</f>
        <v>5.7836045271637879E-5</v>
      </c>
      <c r="K199" s="65" t="str">
        <f t="shared" si="18"/>
        <v/>
      </c>
      <c r="L199" s="63"/>
      <c r="M199" s="63"/>
    </row>
    <row r="200" spans="1:13" ht="39" customHeight="1" x14ac:dyDescent="0.2">
      <c r="A200" s="14" t="s">
        <v>554</v>
      </c>
      <c r="B200" s="14" t="s">
        <v>555</v>
      </c>
      <c r="C200" s="14" t="s">
        <v>52</v>
      </c>
      <c r="D200" s="14" t="s">
        <v>556</v>
      </c>
      <c r="E200" s="16" t="s">
        <v>42</v>
      </c>
      <c r="F200" s="17">
        <v>55</v>
      </c>
      <c r="G200" s="18">
        <v>8.57</v>
      </c>
      <c r="H200" s="18">
        <f>TRUNC(TRUNC(G200 * J5, 2) + G200, 2)</f>
        <v>10.53</v>
      </c>
      <c r="I200" s="18">
        <f t="shared" si="21"/>
        <v>579.15</v>
      </c>
      <c r="J200" s="19">
        <f>I200 / J4</f>
        <v>1.6493055108114175E-4</v>
      </c>
      <c r="K200" s="65" t="str">
        <f t="shared" si="18"/>
        <v/>
      </c>
      <c r="L200" s="63"/>
      <c r="M200" s="63"/>
    </row>
    <row r="201" spans="1:13" ht="39" customHeight="1" x14ac:dyDescent="0.2">
      <c r="A201" s="14" t="s">
        <v>557</v>
      </c>
      <c r="B201" s="14" t="s">
        <v>558</v>
      </c>
      <c r="C201" s="14" t="s">
        <v>52</v>
      </c>
      <c r="D201" s="14" t="s">
        <v>559</v>
      </c>
      <c r="E201" s="16" t="s">
        <v>42</v>
      </c>
      <c r="F201" s="17">
        <v>5</v>
      </c>
      <c r="G201" s="18">
        <v>11.94</v>
      </c>
      <c r="H201" s="18">
        <f>TRUNC(TRUNC(G201 * J5, 2) + G201, 2)</f>
        <v>14.67</v>
      </c>
      <c r="I201" s="18">
        <f t="shared" si="21"/>
        <v>73.349999999999994</v>
      </c>
      <c r="J201" s="19">
        <f>I201 / J4</f>
        <v>2.0888640113617796E-5</v>
      </c>
      <c r="K201" s="65" t="str">
        <f t="shared" ref="K201:K264" si="22">IF(J201&gt;=4%,"TEM ACERVO AQUI",(""))</f>
        <v/>
      </c>
      <c r="L201" s="63"/>
      <c r="M201" s="63"/>
    </row>
    <row r="202" spans="1:13" ht="39" customHeight="1" x14ac:dyDescent="0.2">
      <c r="A202" s="14" t="s">
        <v>560</v>
      </c>
      <c r="B202" s="14" t="s">
        <v>561</v>
      </c>
      <c r="C202" s="14" t="s">
        <v>52</v>
      </c>
      <c r="D202" s="14" t="s">
        <v>562</v>
      </c>
      <c r="E202" s="16" t="s">
        <v>42</v>
      </c>
      <c r="F202" s="17">
        <v>7</v>
      </c>
      <c r="G202" s="18">
        <v>19.13</v>
      </c>
      <c r="H202" s="18">
        <f>TRUNC(TRUNC(G202 * J5, 2) + G202, 2)</f>
        <v>23.5</v>
      </c>
      <c r="I202" s="18">
        <f t="shared" si="21"/>
        <v>164.5</v>
      </c>
      <c r="J202" s="19">
        <f>I202 / J4</f>
        <v>4.6846370806954706E-5</v>
      </c>
      <c r="K202" s="65" t="str">
        <f t="shared" si="22"/>
        <v/>
      </c>
      <c r="L202" s="63"/>
      <c r="M202" s="63"/>
    </row>
    <row r="203" spans="1:13" ht="39" customHeight="1" x14ac:dyDescent="0.2">
      <c r="A203" s="14" t="s">
        <v>563</v>
      </c>
      <c r="B203" s="14" t="s">
        <v>564</v>
      </c>
      <c r="C203" s="14" t="s">
        <v>52</v>
      </c>
      <c r="D203" s="14" t="s">
        <v>565</v>
      </c>
      <c r="E203" s="16" t="s">
        <v>42</v>
      </c>
      <c r="F203" s="17">
        <v>13</v>
      </c>
      <c r="G203" s="18">
        <v>13.88</v>
      </c>
      <c r="H203" s="18">
        <f>TRUNC(TRUNC(G203 * J5, 2) + G203, 2)</f>
        <v>17.05</v>
      </c>
      <c r="I203" s="18">
        <f t="shared" si="21"/>
        <v>221.65</v>
      </c>
      <c r="J203" s="19">
        <f>I203 / J4</f>
        <v>6.3121568932288821E-5</v>
      </c>
      <c r="K203" s="65" t="str">
        <f t="shared" si="22"/>
        <v/>
      </c>
      <c r="L203" s="63"/>
      <c r="M203" s="63"/>
    </row>
    <row r="204" spans="1:13" ht="39" customHeight="1" x14ac:dyDescent="0.2">
      <c r="A204" s="14" t="s">
        <v>566</v>
      </c>
      <c r="B204" s="14" t="s">
        <v>567</v>
      </c>
      <c r="C204" s="14" t="s">
        <v>52</v>
      </c>
      <c r="D204" s="14" t="s">
        <v>568</v>
      </c>
      <c r="E204" s="16" t="s">
        <v>42</v>
      </c>
      <c r="F204" s="17">
        <v>3</v>
      </c>
      <c r="G204" s="18">
        <v>16.079999999999998</v>
      </c>
      <c r="H204" s="18">
        <f>TRUNC(TRUNC(G204 * J5, 2) + G204, 2)</f>
        <v>19.75</v>
      </c>
      <c r="I204" s="18">
        <f t="shared" si="21"/>
        <v>59.25</v>
      </c>
      <c r="J204" s="19">
        <f>I204 / J4</f>
        <v>1.6873236901593109E-5</v>
      </c>
      <c r="K204" s="65" t="str">
        <f t="shared" si="22"/>
        <v/>
      </c>
      <c r="L204" s="63"/>
      <c r="M204" s="63"/>
    </row>
    <row r="205" spans="1:13" ht="39" customHeight="1" x14ac:dyDescent="0.2">
      <c r="A205" s="14" t="s">
        <v>569</v>
      </c>
      <c r="B205" s="14" t="s">
        <v>570</v>
      </c>
      <c r="C205" s="14" t="s">
        <v>52</v>
      </c>
      <c r="D205" s="14" t="s">
        <v>571</v>
      </c>
      <c r="E205" s="16" t="s">
        <v>42</v>
      </c>
      <c r="F205" s="17">
        <v>59</v>
      </c>
      <c r="G205" s="18">
        <v>12.84</v>
      </c>
      <c r="H205" s="18">
        <f>TRUNC(TRUNC(G205 * J5, 2) + G205, 2)</f>
        <v>15.77</v>
      </c>
      <c r="I205" s="18">
        <f t="shared" si="21"/>
        <v>930.43</v>
      </c>
      <c r="J205" s="19">
        <f>I205 / J4</f>
        <v>2.6496819933078948E-4</v>
      </c>
      <c r="K205" s="65" t="str">
        <f t="shared" si="22"/>
        <v/>
      </c>
      <c r="L205" s="63"/>
      <c r="M205" s="63"/>
    </row>
    <row r="206" spans="1:13" ht="39" customHeight="1" x14ac:dyDescent="0.2">
      <c r="A206" s="14" t="s">
        <v>572</v>
      </c>
      <c r="B206" s="14" t="s">
        <v>573</v>
      </c>
      <c r="C206" s="14" t="s">
        <v>52</v>
      </c>
      <c r="D206" s="14" t="s">
        <v>574</v>
      </c>
      <c r="E206" s="16" t="s">
        <v>42</v>
      </c>
      <c r="F206" s="17">
        <v>2</v>
      </c>
      <c r="G206" s="18">
        <v>10.01</v>
      </c>
      <c r="H206" s="18">
        <f>TRUNC(TRUNC(G206 * J5, 2) + G206, 2)</f>
        <v>12.3</v>
      </c>
      <c r="I206" s="18">
        <f t="shared" si="21"/>
        <v>24.6</v>
      </c>
      <c r="J206" s="19">
        <f>I206 / J4</f>
        <v>7.0055970933196709E-6</v>
      </c>
      <c r="K206" s="65" t="str">
        <f t="shared" si="22"/>
        <v/>
      </c>
      <c r="L206" s="63"/>
      <c r="M206" s="63"/>
    </row>
    <row r="207" spans="1:13" ht="39" customHeight="1" x14ac:dyDescent="0.2">
      <c r="A207" s="14" t="s">
        <v>575</v>
      </c>
      <c r="B207" s="14" t="s">
        <v>576</v>
      </c>
      <c r="C207" s="14" t="s">
        <v>52</v>
      </c>
      <c r="D207" s="14" t="s">
        <v>577</v>
      </c>
      <c r="E207" s="16" t="s">
        <v>42</v>
      </c>
      <c r="F207" s="17">
        <v>48</v>
      </c>
      <c r="G207" s="18">
        <v>11.85</v>
      </c>
      <c r="H207" s="18">
        <f>TRUNC(TRUNC(G207 * J5, 2) + G207, 2)</f>
        <v>14.56</v>
      </c>
      <c r="I207" s="18">
        <f t="shared" si="21"/>
        <v>698.88</v>
      </c>
      <c r="J207" s="19">
        <f>I207 / J4</f>
        <v>1.9902730473899394E-4</v>
      </c>
      <c r="K207" s="65" t="str">
        <f t="shared" si="22"/>
        <v/>
      </c>
      <c r="L207" s="63"/>
      <c r="M207" s="63"/>
    </row>
    <row r="208" spans="1:13" ht="39" customHeight="1" x14ac:dyDescent="0.2">
      <c r="A208" s="14" t="s">
        <v>578</v>
      </c>
      <c r="B208" s="14" t="s">
        <v>579</v>
      </c>
      <c r="C208" s="14" t="s">
        <v>52</v>
      </c>
      <c r="D208" s="14" t="s">
        <v>580</v>
      </c>
      <c r="E208" s="16" t="s">
        <v>42</v>
      </c>
      <c r="F208" s="17">
        <v>7</v>
      </c>
      <c r="G208" s="18">
        <v>16.73</v>
      </c>
      <c r="H208" s="18">
        <f>TRUNC(TRUNC(G208 * J5, 2) + G208, 2)</f>
        <v>20.55</v>
      </c>
      <c r="I208" s="18">
        <f t="shared" si="21"/>
        <v>143.85</v>
      </c>
      <c r="J208" s="19">
        <f>I208 / J4</f>
        <v>4.0965656173741243E-5</v>
      </c>
      <c r="K208" s="65" t="str">
        <f t="shared" si="22"/>
        <v/>
      </c>
      <c r="L208" s="63"/>
      <c r="M208" s="63"/>
    </row>
    <row r="209" spans="1:14" ht="39" customHeight="1" x14ac:dyDescent="0.2">
      <c r="A209" s="14" t="s">
        <v>581</v>
      </c>
      <c r="B209" s="14" t="s">
        <v>582</v>
      </c>
      <c r="C209" s="14" t="s">
        <v>52</v>
      </c>
      <c r="D209" s="14" t="s">
        <v>583</v>
      </c>
      <c r="E209" s="16" t="s">
        <v>42</v>
      </c>
      <c r="F209" s="17">
        <v>1</v>
      </c>
      <c r="G209" s="18">
        <v>28.97</v>
      </c>
      <c r="H209" s="18">
        <f>TRUNC(TRUNC(G209 * J5, 2) + G209, 2)</f>
        <v>35.590000000000003</v>
      </c>
      <c r="I209" s="18">
        <f t="shared" si="21"/>
        <v>35.590000000000003</v>
      </c>
      <c r="J209" s="19">
        <f>I209 / J4</f>
        <v>1.0135333355741752E-5</v>
      </c>
      <c r="K209" s="65" t="str">
        <f t="shared" si="22"/>
        <v/>
      </c>
      <c r="L209" s="63"/>
      <c r="M209" s="63"/>
    </row>
    <row r="210" spans="1:14" ht="39" customHeight="1" x14ac:dyDescent="0.2">
      <c r="A210" s="14" t="s">
        <v>584</v>
      </c>
      <c r="B210" s="14" t="s">
        <v>585</v>
      </c>
      <c r="C210" s="14" t="s">
        <v>52</v>
      </c>
      <c r="D210" s="14" t="s">
        <v>586</v>
      </c>
      <c r="E210" s="16" t="s">
        <v>42</v>
      </c>
      <c r="F210" s="17">
        <v>4</v>
      </c>
      <c r="G210" s="18">
        <v>30.96</v>
      </c>
      <c r="H210" s="18">
        <f>TRUNC(TRUNC(G210 * J5, 2) + G210, 2)</f>
        <v>38.04</v>
      </c>
      <c r="I210" s="18">
        <f t="shared" si="21"/>
        <v>152.16</v>
      </c>
      <c r="J210" s="19">
        <f>I210 / J4</f>
        <v>4.3332181045508986E-5</v>
      </c>
      <c r="K210" s="65" t="str">
        <f t="shared" si="22"/>
        <v/>
      </c>
      <c r="L210" s="63"/>
      <c r="M210" s="63"/>
    </row>
    <row r="211" spans="1:14" ht="39" customHeight="1" x14ac:dyDescent="0.2">
      <c r="A211" s="14" t="s">
        <v>587</v>
      </c>
      <c r="B211" s="14" t="s">
        <v>588</v>
      </c>
      <c r="C211" s="14" t="s">
        <v>52</v>
      </c>
      <c r="D211" s="14" t="s">
        <v>589</v>
      </c>
      <c r="E211" s="16" t="s">
        <v>42</v>
      </c>
      <c r="F211" s="17">
        <v>2</v>
      </c>
      <c r="G211" s="18">
        <v>14.29</v>
      </c>
      <c r="H211" s="18">
        <f>TRUNC(TRUNC(G211 * J5, 2) + G211, 2)</f>
        <v>17.55</v>
      </c>
      <c r="I211" s="18">
        <f t="shared" si="21"/>
        <v>35.1</v>
      </c>
      <c r="J211" s="19">
        <f>I211 / J4</f>
        <v>9.9957909746146517E-6</v>
      </c>
      <c r="K211" s="65" t="str">
        <f t="shared" si="22"/>
        <v/>
      </c>
      <c r="L211" s="63"/>
      <c r="M211" s="63"/>
    </row>
    <row r="212" spans="1:14" ht="39" customHeight="1" x14ac:dyDescent="0.2">
      <c r="A212" s="14" t="s">
        <v>590</v>
      </c>
      <c r="B212" s="14" t="s">
        <v>591</v>
      </c>
      <c r="C212" s="14" t="s">
        <v>52</v>
      </c>
      <c r="D212" s="14" t="s">
        <v>592</v>
      </c>
      <c r="E212" s="16" t="s">
        <v>42</v>
      </c>
      <c r="F212" s="17">
        <v>1</v>
      </c>
      <c r="G212" s="18">
        <v>6.86</v>
      </c>
      <c r="H212" s="18">
        <f>TRUNC(TRUNC(G212 * J5, 2) + G212, 2)</f>
        <v>8.42</v>
      </c>
      <c r="I212" s="18">
        <f t="shared" si="21"/>
        <v>8.42</v>
      </c>
      <c r="J212" s="19">
        <f>I212 / J4</f>
        <v>2.3978507124289276E-6</v>
      </c>
      <c r="K212" s="65" t="str">
        <f t="shared" si="22"/>
        <v/>
      </c>
      <c r="L212" s="63"/>
      <c r="M212" s="63"/>
    </row>
    <row r="213" spans="1:14" ht="26.1" customHeight="1" x14ac:dyDescent="0.2">
      <c r="A213" s="14" t="s">
        <v>593</v>
      </c>
      <c r="B213" s="14" t="s">
        <v>594</v>
      </c>
      <c r="C213" s="14" t="s">
        <v>35</v>
      </c>
      <c r="D213" s="14" t="s">
        <v>595</v>
      </c>
      <c r="E213" s="16" t="s">
        <v>28</v>
      </c>
      <c r="F213" s="17">
        <v>2</v>
      </c>
      <c r="G213" s="18">
        <v>3.01</v>
      </c>
      <c r="H213" s="18">
        <f>TRUNC(TRUNC(G213 * J5, 2) + G213, 2)</f>
        <v>3.69</v>
      </c>
      <c r="I213" s="18">
        <f t="shared" si="21"/>
        <v>7.38</v>
      </c>
      <c r="J213" s="19">
        <f>I213 / J4</f>
        <v>2.101679127995901E-6</v>
      </c>
      <c r="K213" s="65" t="str">
        <f t="shared" si="22"/>
        <v/>
      </c>
      <c r="L213" s="63"/>
      <c r="M213" s="63"/>
    </row>
    <row r="214" spans="1:14" ht="24" customHeight="1" x14ac:dyDescent="0.2">
      <c r="A214" s="14" t="s">
        <v>596</v>
      </c>
      <c r="B214" s="14" t="s">
        <v>597</v>
      </c>
      <c r="C214" s="14" t="s">
        <v>35</v>
      </c>
      <c r="D214" s="14" t="s">
        <v>598</v>
      </c>
      <c r="E214" s="16" t="s">
        <v>28</v>
      </c>
      <c r="F214" s="17">
        <v>1</v>
      </c>
      <c r="G214" s="18">
        <v>4.66</v>
      </c>
      <c r="H214" s="18">
        <f>TRUNC(TRUNC(G214 * J5, 2) + G214, 2)</f>
        <v>5.72</v>
      </c>
      <c r="I214" s="18">
        <f t="shared" si="21"/>
        <v>5.72</v>
      </c>
      <c r="J214" s="19">
        <f>I214 / J4</f>
        <v>1.6289437143816469E-6</v>
      </c>
      <c r="K214" s="65" t="str">
        <f t="shared" si="22"/>
        <v/>
      </c>
      <c r="L214" s="63"/>
      <c r="M214" s="63"/>
    </row>
    <row r="215" spans="1:14" ht="39" customHeight="1" x14ac:dyDescent="0.2">
      <c r="A215" s="14" t="s">
        <v>599</v>
      </c>
      <c r="B215" s="14" t="s">
        <v>600</v>
      </c>
      <c r="C215" s="14" t="s">
        <v>52</v>
      </c>
      <c r="D215" s="14" t="s">
        <v>601</v>
      </c>
      <c r="E215" s="16" t="s">
        <v>42</v>
      </c>
      <c r="F215" s="17">
        <v>2</v>
      </c>
      <c r="G215" s="18">
        <v>31.8</v>
      </c>
      <c r="H215" s="18">
        <f>TRUNC(TRUNC(G215 * J5, 2) + G215, 2)</f>
        <v>39.07</v>
      </c>
      <c r="I215" s="18">
        <f t="shared" si="21"/>
        <v>78.14</v>
      </c>
      <c r="J215" s="19">
        <f>I215 / J4</f>
        <v>2.2252738084227603E-5</v>
      </c>
      <c r="K215" s="65" t="str">
        <f t="shared" si="22"/>
        <v/>
      </c>
      <c r="L215" s="63"/>
      <c r="M215" s="63"/>
    </row>
    <row r="216" spans="1:14" ht="24" customHeight="1" x14ac:dyDescent="0.2">
      <c r="A216" s="20" t="s">
        <v>602</v>
      </c>
      <c r="B216" s="20" t="s">
        <v>22</v>
      </c>
      <c r="C216" s="20"/>
      <c r="D216" s="20" t="s">
        <v>603</v>
      </c>
      <c r="E216" s="21"/>
      <c r="F216" s="22">
        <v>1</v>
      </c>
      <c r="G216" s="22" t="s">
        <v>24</v>
      </c>
      <c r="H216" s="23">
        <f>I217 + I218 + I219 + I220</f>
        <v>4781.58</v>
      </c>
      <c r="I216" s="23">
        <f t="shared" si="21"/>
        <v>4781.58</v>
      </c>
      <c r="J216" s="24">
        <f>I216 / J4</f>
        <v>1.3617001198973767E-3</v>
      </c>
      <c r="K216" s="65" t="str">
        <f t="shared" si="22"/>
        <v/>
      </c>
      <c r="L216" s="63"/>
      <c r="M216" s="63"/>
    </row>
    <row r="217" spans="1:14" ht="39" customHeight="1" x14ac:dyDescent="0.2">
      <c r="A217" s="14" t="s">
        <v>604</v>
      </c>
      <c r="B217" s="14" t="s">
        <v>605</v>
      </c>
      <c r="C217" s="14" t="s">
        <v>52</v>
      </c>
      <c r="D217" s="14" t="s">
        <v>606</v>
      </c>
      <c r="E217" s="16" t="s">
        <v>54</v>
      </c>
      <c r="F217" s="17">
        <v>53.6</v>
      </c>
      <c r="G217" s="18">
        <v>20.440000000000001</v>
      </c>
      <c r="H217" s="18">
        <f>TRUNC(TRUNC(G217 * J5, 2) + G217, 2)</f>
        <v>25.11</v>
      </c>
      <c r="I217" s="43">
        <f t="shared" si="21"/>
        <v>1345.89</v>
      </c>
      <c r="J217" s="19">
        <f>I217 / J4</f>
        <v>3.8328305170439071E-4</v>
      </c>
      <c r="K217" s="65" t="str">
        <f t="shared" si="22"/>
        <v/>
      </c>
      <c r="L217" s="63"/>
      <c r="M217" s="63"/>
      <c r="N217" s="27">
        <f>0.13*F217+F217</f>
        <v>60.568000000000005</v>
      </c>
    </row>
    <row r="218" spans="1:14" ht="39" customHeight="1" x14ac:dyDescent="0.2">
      <c r="A218" s="14" t="s">
        <v>607</v>
      </c>
      <c r="B218" s="14" t="s">
        <v>608</v>
      </c>
      <c r="C218" s="14" t="s">
        <v>52</v>
      </c>
      <c r="D218" s="14" t="s">
        <v>609</v>
      </c>
      <c r="E218" s="16" t="s">
        <v>54</v>
      </c>
      <c r="F218" s="17">
        <v>131.9</v>
      </c>
      <c r="G218" s="18">
        <v>12.37</v>
      </c>
      <c r="H218" s="18">
        <f>TRUNC(TRUNC(G218 * J5, 2) + G218, 2)</f>
        <v>15.2</v>
      </c>
      <c r="I218" s="43">
        <f t="shared" si="21"/>
        <v>2004.88</v>
      </c>
      <c r="J218" s="19">
        <f>I218 / J4</f>
        <v>5.7095046749816027E-4</v>
      </c>
      <c r="K218" s="65" t="str">
        <f t="shared" si="22"/>
        <v/>
      </c>
      <c r="L218" s="63"/>
      <c r="M218" s="63"/>
      <c r="N218" s="27">
        <f t="shared" ref="N218:N220" si="23">0.13*F218+F218</f>
        <v>149.047</v>
      </c>
    </row>
    <row r="219" spans="1:14" ht="39" customHeight="1" x14ac:dyDescent="0.2">
      <c r="A219" s="14" t="s">
        <v>610</v>
      </c>
      <c r="B219" s="14" t="s">
        <v>611</v>
      </c>
      <c r="C219" s="14" t="s">
        <v>52</v>
      </c>
      <c r="D219" s="14" t="s">
        <v>612</v>
      </c>
      <c r="E219" s="16" t="s">
        <v>54</v>
      </c>
      <c r="F219" s="17">
        <v>30.8</v>
      </c>
      <c r="G219" s="18">
        <v>19</v>
      </c>
      <c r="H219" s="18">
        <f>TRUNC(TRUNC(G219 * J5, 2) + G219, 2)</f>
        <v>23.34</v>
      </c>
      <c r="I219" s="43">
        <f t="shared" si="21"/>
        <v>718.87</v>
      </c>
      <c r="J219" s="19">
        <f>I219 / J4</f>
        <v>2.047200643282403E-4</v>
      </c>
      <c r="K219" s="65" t="str">
        <f t="shared" si="22"/>
        <v/>
      </c>
      <c r="L219" s="63"/>
      <c r="M219" s="63"/>
      <c r="N219" s="27">
        <f t="shared" si="23"/>
        <v>34.804000000000002</v>
      </c>
    </row>
    <row r="220" spans="1:14" ht="39" customHeight="1" x14ac:dyDescent="0.2">
      <c r="A220" s="14" t="s">
        <v>613</v>
      </c>
      <c r="B220" s="14" t="s">
        <v>614</v>
      </c>
      <c r="C220" s="14" t="s">
        <v>52</v>
      </c>
      <c r="D220" s="14" t="s">
        <v>615</v>
      </c>
      <c r="E220" s="16" t="s">
        <v>54</v>
      </c>
      <c r="F220" s="17">
        <v>19.5</v>
      </c>
      <c r="G220" s="18">
        <v>29.72</v>
      </c>
      <c r="H220" s="18">
        <f>TRUNC(TRUNC(G220 * J5, 2) + G220, 2)</f>
        <v>36.51</v>
      </c>
      <c r="I220" s="43">
        <f t="shared" si="21"/>
        <v>711.94</v>
      </c>
      <c r="J220" s="19">
        <f>I220 / J4</f>
        <v>2.0274653636658563E-4</v>
      </c>
      <c r="K220" s="65" t="str">
        <f t="shared" si="22"/>
        <v/>
      </c>
      <c r="L220" s="63"/>
      <c r="M220" s="63"/>
      <c r="N220" s="27">
        <f t="shared" si="23"/>
        <v>22.035</v>
      </c>
    </row>
    <row r="221" spans="1:14" ht="24" customHeight="1" x14ac:dyDescent="0.2">
      <c r="A221" s="20" t="s">
        <v>616</v>
      </c>
      <c r="B221" s="20" t="s">
        <v>22</v>
      </c>
      <c r="C221" s="20"/>
      <c r="D221" s="20" t="s">
        <v>617</v>
      </c>
      <c r="E221" s="21"/>
      <c r="F221" s="22">
        <v>1</v>
      </c>
      <c r="G221" s="22" t="s">
        <v>24</v>
      </c>
      <c r="H221" s="23">
        <f>I222 + I223</f>
        <v>5616.45</v>
      </c>
      <c r="I221" s="23">
        <f t="shared" si="21"/>
        <v>5616.45</v>
      </c>
      <c r="J221" s="24">
        <f>I221 / J4</f>
        <v>1.5994547071046855E-3</v>
      </c>
      <c r="K221" s="65" t="str">
        <f t="shared" si="22"/>
        <v/>
      </c>
      <c r="L221" s="63"/>
      <c r="M221" s="63"/>
    </row>
    <row r="222" spans="1:14" ht="26.1" customHeight="1" x14ac:dyDescent="0.2">
      <c r="A222" s="14" t="s">
        <v>618</v>
      </c>
      <c r="B222" s="14" t="s">
        <v>619</v>
      </c>
      <c r="C222" s="14" t="s">
        <v>52</v>
      </c>
      <c r="D222" s="14" t="s">
        <v>620</v>
      </c>
      <c r="E222" s="16" t="s">
        <v>42</v>
      </c>
      <c r="F222" s="17">
        <v>1</v>
      </c>
      <c r="G222" s="18">
        <v>283.44</v>
      </c>
      <c r="H222" s="18">
        <f>TRUNC(TRUNC(G222 * J5, 2) + G222, 2)</f>
        <v>348.29</v>
      </c>
      <c r="I222" s="18">
        <f t="shared" si="21"/>
        <v>348.29</v>
      </c>
      <c r="J222" s="19">
        <f>I222 / J4</f>
        <v>9.9186154944402776E-5</v>
      </c>
      <c r="K222" s="65" t="str">
        <f t="shared" si="22"/>
        <v/>
      </c>
      <c r="L222" s="63"/>
      <c r="M222" s="63"/>
    </row>
    <row r="223" spans="1:14" ht="26.1" customHeight="1" x14ac:dyDescent="0.2">
      <c r="A223" s="14" t="s">
        <v>621</v>
      </c>
      <c r="B223" s="14" t="s">
        <v>622</v>
      </c>
      <c r="C223" s="14" t="s">
        <v>52</v>
      </c>
      <c r="D223" s="14" t="s">
        <v>623</v>
      </c>
      <c r="E223" s="16" t="s">
        <v>42</v>
      </c>
      <c r="F223" s="17">
        <v>4</v>
      </c>
      <c r="G223" s="18">
        <v>1071.81</v>
      </c>
      <c r="H223" s="18">
        <f>TRUNC(TRUNC(G223 * J5, 2) + G223, 2)</f>
        <v>1317.04</v>
      </c>
      <c r="I223" s="18">
        <f t="shared" si="21"/>
        <v>5268.16</v>
      </c>
      <c r="J223" s="19">
        <f>I223 / J4</f>
        <v>1.5002685521602827E-3</v>
      </c>
      <c r="K223" s="65" t="str">
        <f t="shared" si="22"/>
        <v/>
      </c>
      <c r="L223" s="63"/>
      <c r="M223" s="63"/>
    </row>
    <row r="224" spans="1:14" ht="24" customHeight="1" x14ac:dyDescent="0.2">
      <c r="A224" s="20" t="s">
        <v>624</v>
      </c>
      <c r="B224" s="20" t="s">
        <v>22</v>
      </c>
      <c r="C224" s="20"/>
      <c r="D224" s="20" t="s">
        <v>625</v>
      </c>
      <c r="E224" s="21"/>
      <c r="F224" s="22">
        <v>1</v>
      </c>
      <c r="G224" s="22" t="s">
        <v>24</v>
      </c>
      <c r="H224" s="23">
        <f>I225 + I227 + I232 + I260</f>
        <v>50059.240000000005</v>
      </c>
      <c r="I224" s="23">
        <f t="shared" si="21"/>
        <v>50059.24</v>
      </c>
      <c r="J224" s="24">
        <f>I224 / J4</f>
        <v>1.4255888871454949E-2</v>
      </c>
      <c r="K224" s="65" t="str">
        <f t="shared" si="22"/>
        <v/>
      </c>
      <c r="L224" s="63"/>
      <c r="M224" s="63"/>
    </row>
    <row r="225" spans="1:13" ht="24" customHeight="1" x14ac:dyDescent="0.2">
      <c r="A225" s="20" t="s">
        <v>626</v>
      </c>
      <c r="B225" s="20" t="s">
        <v>22</v>
      </c>
      <c r="C225" s="20"/>
      <c r="D225" s="20" t="s">
        <v>627</v>
      </c>
      <c r="E225" s="21"/>
      <c r="F225" s="22">
        <v>1</v>
      </c>
      <c r="G225" s="22" t="s">
        <v>24</v>
      </c>
      <c r="H225" s="23">
        <f>I226</f>
        <v>6219.63</v>
      </c>
      <c r="I225" s="23">
        <f t="shared" si="21"/>
        <v>6219.63</v>
      </c>
      <c r="J225" s="24">
        <f>I225 / J4</f>
        <v>1.7712285304684482E-3</v>
      </c>
      <c r="K225" s="65" t="str">
        <f t="shared" si="22"/>
        <v/>
      </c>
      <c r="L225" s="63"/>
      <c r="M225" s="63"/>
    </row>
    <row r="226" spans="1:13" ht="39" customHeight="1" x14ac:dyDescent="0.2">
      <c r="A226" s="14" t="s">
        <v>628</v>
      </c>
      <c r="B226" s="14" t="s">
        <v>629</v>
      </c>
      <c r="C226" s="14" t="s">
        <v>52</v>
      </c>
      <c r="D226" s="14" t="s">
        <v>630</v>
      </c>
      <c r="E226" s="16" t="s">
        <v>42</v>
      </c>
      <c r="F226" s="17">
        <v>9</v>
      </c>
      <c r="G226" s="18">
        <v>562.4</v>
      </c>
      <c r="H226" s="18">
        <f>TRUNC(TRUNC(G226 * J5, 2) + G226, 2)</f>
        <v>691.07</v>
      </c>
      <c r="I226" s="18">
        <f t="shared" si="21"/>
        <v>6219.63</v>
      </c>
      <c r="J226" s="19">
        <f>I226 / J4</f>
        <v>1.7712285304684482E-3</v>
      </c>
      <c r="K226" s="65" t="str">
        <f t="shared" si="22"/>
        <v/>
      </c>
      <c r="L226" s="63"/>
      <c r="M226" s="63"/>
    </row>
    <row r="227" spans="1:13" ht="24" customHeight="1" x14ac:dyDescent="0.2">
      <c r="A227" s="20" t="s">
        <v>631</v>
      </c>
      <c r="B227" s="20" t="s">
        <v>22</v>
      </c>
      <c r="C227" s="20"/>
      <c r="D227" s="20" t="s">
        <v>603</v>
      </c>
      <c r="E227" s="21"/>
      <c r="F227" s="22">
        <v>1</v>
      </c>
      <c r="G227" s="22" t="s">
        <v>24</v>
      </c>
      <c r="H227" s="23">
        <f>I228 + I229 + I230 + I231</f>
        <v>6954.32</v>
      </c>
      <c r="I227" s="23">
        <f t="shared" si="21"/>
        <v>6954.32</v>
      </c>
      <c r="J227" s="24">
        <f>I227 / J4</f>
        <v>1.9804538202445061E-3</v>
      </c>
      <c r="K227" s="65" t="str">
        <f t="shared" si="22"/>
        <v/>
      </c>
      <c r="L227" s="63"/>
      <c r="M227" s="63"/>
    </row>
    <row r="228" spans="1:13" ht="39" customHeight="1" x14ac:dyDescent="0.2">
      <c r="A228" s="14" t="s">
        <v>632</v>
      </c>
      <c r="B228" s="14" t="s">
        <v>633</v>
      </c>
      <c r="C228" s="14" t="s">
        <v>52</v>
      </c>
      <c r="D228" s="14" t="s">
        <v>634</v>
      </c>
      <c r="E228" s="16" t="s">
        <v>54</v>
      </c>
      <c r="F228" s="17">
        <v>23</v>
      </c>
      <c r="G228" s="18">
        <v>21.22</v>
      </c>
      <c r="H228" s="18">
        <f>TRUNC(TRUNC(G228 * J5, 2) + G228, 2)</f>
        <v>26.07</v>
      </c>
      <c r="I228" s="18">
        <f t="shared" si="21"/>
        <v>599.61</v>
      </c>
      <c r="J228" s="19">
        <f>I228 / J4</f>
        <v>1.7075715744412225E-4</v>
      </c>
      <c r="K228" s="65" t="str">
        <f t="shared" si="22"/>
        <v/>
      </c>
      <c r="L228" s="63"/>
      <c r="M228" s="63"/>
    </row>
    <row r="229" spans="1:13" ht="39" customHeight="1" x14ac:dyDescent="0.2">
      <c r="A229" s="14" t="s">
        <v>635</v>
      </c>
      <c r="B229" s="14" t="s">
        <v>636</v>
      </c>
      <c r="C229" s="14" t="s">
        <v>52</v>
      </c>
      <c r="D229" s="14" t="s">
        <v>637</v>
      </c>
      <c r="E229" s="16" t="s">
        <v>54</v>
      </c>
      <c r="F229" s="17">
        <v>63</v>
      </c>
      <c r="G229" s="18">
        <v>26.74</v>
      </c>
      <c r="H229" s="18">
        <f>TRUNC(TRUNC(G229 * J5, 2) + G229, 2)</f>
        <v>32.85</v>
      </c>
      <c r="I229" s="18">
        <f t="shared" si="21"/>
        <v>2069.5500000000002</v>
      </c>
      <c r="J229" s="19">
        <f>I229 / J4</f>
        <v>5.8936721400324084E-4</v>
      </c>
      <c r="K229" s="65" t="str">
        <f t="shared" si="22"/>
        <v/>
      </c>
      <c r="L229" s="63"/>
      <c r="M229" s="63"/>
    </row>
    <row r="230" spans="1:13" ht="39" customHeight="1" x14ac:dyDescent="0.2">
      <c r="A230" s="14" t="s">
        <v>638</v>
      </c>
      <c r="B230" s="14" t="s">
        <v>639</v>
      </c>
      <c r="C230" s="14" t="s">
        <v>52</v>
      </c>
      <c r="D230" s="14" t="s">
        <v>640</v>
      </c>
      <c r="E230" s="16" t="s">
        <v>54</v>
      </c>
      <c r="F230" s="17">
        <v>17.399999999999999</v>
      </c>
      <c r="G230" s="18">
        <v>33.270000000000003</v>
      </c>
      <c r="H230" s="18">
        <f>TRUNC(TRUNC(G230 * J5, 2) + G230, 2)</f>
        <v>40.880000000000003</v>
      </c>
      <c r="I230" s="18">
        <f t="shared" si="21"/>
        <v>711.31</v>
      </c>
      <c r="J230" s="19">
        <f>I230 / J4</f>
        <v>2.0256712473370789E-4</v>
      </c>
      <c r="K230" s="65" t="str">
        <f t="shared" si="22"/>
        <v/>
      </c>
      <c r="L230" s="63"/>
      <c r="M230" s="63"/>
    </row>
    <row r="231" spans="1:13" ht="39" customHeight="1" x14ac:dyDescent="0.2">
      <c r="A231" s="14" t="s">
        <v>641</v>
      </c>
      <c r="B231" s="14" t="s">
        <v>642</v>
      </c>
      <c r="C231" s="14" t="s">
        <v>52</v>
      </c>
      <c r="D231" s="14" t="s">
        <v>643</v>
      </c>
      <c r="E231" s="16" t="s">
        <v>54</v>
      </c>
      <c r="F231" s="17">
        <v>78.099999999999994</v>
      </c>
      <c r="G231" s="18">
        <v>37.24</v>
      </c>
      <c r="H231" s="18">
        <f>TRUNC(TRUNC(G231 * J5, 2) + G231, 2)</f>
        <v>45.76</v>
      </c>
      <c r="I231" s="18">
        <f t="shared" si="21"/>
        <v>3573.85</v>
      </c>
      <c r="J231" s="19">
        <f>I231 / J4</f>
        <v>1.0177623240634351E-3</v>
      </c>
      <c r="K231" s="65" t="str">
        <f t="shared" si="22"/>
        <v/>
      </c>
      <c r="L231" s="63"/>
      <c r="M231" s="63"/>
    </row>
    <row r="232" spans="1:13" ht="24" customHeight="1" x14ac:dyDescent="0.2">
      <c r="A232" s="20" t="s">
        <v>644</v>
      </c>
      <c r="B232" s="20" t="s">
        <v>22</v>
      </c>
      <c r="C232" s="20"/>
      <c r="D232" s="20" t="s">
        <v>645</v>
      </c>
      <c r="E232" s="21"/>
      <c r="F232" s="22">
        <v>1</v>
      </c>
      <c r="G232" s="22" t="s">
        <v>24</v>
      </c>
      <c r="H232" s="23">
        <f>I233 + I234 + I235 + I236 + I237 + I238 + I239 + I240 + I241 + I242 + I243 + I244 + I245 + I246 + I247 + I248 + I249 + I250 + I251 + I252 + I253 + I254 + I255 + I256 + I257 + I258 + I259</f>
        <v>6974.93</v>
      </c>
      <c r="I232" s="23">
        <f t="shared" si="21"/>
        <v>6974.93</v>
      </c>
      <c r="J232" s="24">
        <f>I232 / J4</f>
        <v>1.9863231436629339E-3</v>
      </c>
      <c r="K232" s="65" t="str">
        <f t="shared" si="22"/>
        <v/>
      </c>
      <c r="L232" s="63"/>
      <c r="M232" s="63"/>
    </row>
    <row r="233" spans="1:13" ht="39" customHeight="1" x14ac:dyDescent="0.2">
      <c r="A233" s="14" t="s">
        <v>646</v>
      </c>
      <c r="B233" s="14" t="s">
        <v>647</v>
      </c>
      <c r="C233" s="14" t="s">
        <v>52</v>
      </c>
      <c r="D233" s="14" t="s">
        <v>648</v>
      </c>
      <c r="E233" s="16" t="s">
        <v>42</v>
      </c>
      <c r="F233" s="17">
        <v>2</v>
      </c>
      <c r="G233" s="18">
        <v>43.41</v>
      </c>
      <c r="H233" s="18">
        <f>TRUNC(TRUNC(G233 * J5, 2) + G233, 2)</f>
        <v>53.34</v>
      </c>
      <c r="I233" s="18">
        <f t="shared" si="21"/>
        <v>106.68</v>
      </c>
      <c r="J233" s="19">
        <f>I233 / J4</f>
        <v>3.0380369833957012E-5</v>
      </c>
      <c r="K233" s="65" t="str">
        <f t="shared" si="22"/>
        <v/>
      </c>
      <c r="L233" s="63"/>
      <c r="M233" s="63"/>
    </row>
    <row r="234" spans="1:13" ht="26.1" customHeight="1" x14ac:dyDescent="0.2">
      <c r="A234" s="14" t="s">
        <v>649</v>
      </c>
      <c r="B234" s="14" t="s">
        <v>650</v>
      </c>
      <c r="C234" s="14" t="s">
        <v>35</v>
      </c>
      <c r="D234" s="14" t="s">
        <v>651</v>
      </c>
      <c r="E234" s="16" t="s">
        <v>28</v>
      </c>
      <c r="F234" s="17">
        <v>4</v>
      </c>
      <c r="G234" s="18">
        <v>37.53</v>
      </c>
      <c r="H234" s="18">
        <f>TRUNC(TRUNC(G234 * J5, 2) + G234, 2)</f>
        <v>46.11</v>
      </c>
      <c r="I234" s="18">
        <f t="shared" si="21"/>
        <v>184.44</v>
      </c>
      <c r="J234" s="19">
        <f>I234 / J4</f>
        <v>5.2524891377718701E-5</v>
      </c>
      <c r="K234" s="65" t="str">
        <f t="shared" si="22"/>
        <v/>
      </c>
      <c r="L234" s="63"/>
      <c r="M234" s="63"/>
    </row>
    <row r="235" spans="1:13" ht="51.95" customHeight="1" x14ac:dyDescent="0.2">
      <c r="A235" s="14" t="s">
        <v>652</v>
      </c>
      <c r="B235" s="14" t="s">
        <v>653</v>
      </c>
      <c r="C235" s="14" t="s">
        <v>52</v>
      </c>
      <c r="D235" s="14" t="s">
        <v>654</v>
      </c>
      <c r="E235" s="16" t="s">
        <v>42</v>
      </c>
      <c r="F235" s="17">
        <v>9</v>
      </c>
      <c r="G235" s="18">
        <v>68.260000000000005</v>
      </c>
      <c r="H235" s="18">
        <f>TRUNC(TRUNC(G235 * J5, 2) + G235, 2)</f>
        <v>83.87</v>
      </c>
      <c r="I235" s="18">
        <f t="shared" si="21"/>
        <v>754.83</v>
      </c>
      <c r="J235" s="19">
        <f>I235 / J4</f>
        <v>2.149607664207515E-4</v>
      </c>
      <c r="K235" s="65" t="str">
        <f t="shared" si="22"/>
        <v/>
      </c>
      <c r="L235" s="63"/>
      <c r="M235" s="63"/>
    </row>
    <row r="236" spans="1:13" ht="51.95" customHeight="1" x14ac:dyDescent="0.2">
      <c r="A236" s="14" t="s">
        <v>655</v>
      </c>
      <c r="B236" s="14" t="s">
        <v>656</v>
      </c>
      <c r="C236" s="14" t="s">
        <v>52</v>
      </c>
      <c r="D236" s="14" t="s">
        <v>657</v>
      </c>
      <c r="E236" s="16" t="s">
        <v>42</v>
      </c>
      <c r="F236" s="17">
        <v>2</v>
      </c>
      <c r="G236" s="18">
        <v>44.97</v>
      </c>
      <c r="H236" s="18">
        <f>TRUNC(TRUNC(G236 * J5, 2) + G236, 2)</f>
        <v>55.25</v>
      </c>
      <c r="I236" s="18">
        <f t="shared" si="21"/>
        <v>110.5</v>
      </c>
      <c r="J236" s="19">
        <f>I236 / J4</f>
        <v>3.1468230846009088E-5</v>
      </c>
      <c r="K236" s="65" t="str">
        <f t="shared" si="22"/>
        <v/>
      </c>
      <c r="L236" s="63"/>
      <c r="M236" s="63"/>
    </row>
    <row r="237" spans="1:13" ht="51.95" customHeight="1" x14ac:dyDescent="0.2">
      <c r="A237" s="14" t="s">
        <v>658</v>
      </c>
      <c r="B237" s="14" t="s">
        <v>659</v>
      </c>
      <c r="C237" s="14" t="s">
        <v>52</v>
      </c>
      <c r="D237" s="14" t="s">
        <v>660</v>
      </c>
      <c r="E237" s="16" t="s">
        <v>42</v>
      </c>
      <c r="F237" s="17">
        <v>21</v>
      </c>
      <c r="G237" s="18">
        <v>12.78</v>
      </c>
      <c r="H237" s="18">
        <f>TRUNC(TRUNC(G237 * J5, 2) + G237, 2)</f>
        <v>15.7</v>
      </c>
      <c r="I237" s="18">
        <f t="shared" si="21"/>
        <v>329.7</v>
      </c>
      <c r="J237" s="19">
        <f>I237 / J4</f>
        <v>9.3892087872662409E-5</v>
      </c>
      <c r="K237" s="65" t="str">
        <f t="shared" si="22"/>
        <v/>
      </c>
      <c r="L237" s="63"/>
      <c r="M237" s="63"/>
    </row>
    <row r="238" spans="1:13" ht="51.95" customHeight="1" x14ac:dyDescent="0.2">
      <c r="A238" s="14" t="s">
        <v>661</v>
      </c>
      <c r="B238" s="14" t="s">
        <v>662</v>
      </c>
      <c r="C238" s="14" t="s">
        <v>52</v>
      </c>
      <c r="D238" s="14" t="s">
        <v>663</v>
      </c>
      <c r="E238" s="16" t="s">
        <v>42</v>
      </c>
      <c r="F238" s="17">
        <v>23</v>
      </c>
      <c r="G238" s="18">
        <v>15.15</v>
      </c>
      <c r="H238" s="18">
        <f>TRUNC(TRUNC(G238 * J5, 2) + G238, 2)</f>
        <v>18.61</v>
      </c>
      <c r="I238" s="18">
        <f t="shared" si="21"/>
        <v>428.03</v>
      </c>
      <c r="J238" s="19">
        <f>I238 / J4</f>
        <v>1.2189454162006578E-4</v>
      </c>
      <c r="K238" s="65" t="str">
        <f t="shared" si="22"/>
        <v/>
      </c>
      <c r="L238" s="63"/>
      <c r="M238" s="63"/>
    </row>
    <row r="239" spans="1:13" ht="51.95" customHeight="1" x14ac:dyDescent="0.2">
      <c r="A239" s="14" t="s">
        <v>664</v>
      </c>
      <c r="B239" s="14" t="s">
        <v>665</v>
      </c>
      <c r="C239" s="14" t="s">
        <v>52</v>
      </c>
      <c r="D239" s="14" t="s">
        <v>666</v>
      </c>
      <c r="E239" s="16" t="s">
        <v>42</v>
      </c>
      <c r="F239" s="17">
        <v>3</v>
      </c>
      <c r="G239" s="18">
        <v>20.7</v>
      </c>
      <c r="H239" s="18">
        <f>TRUNC(TRUNC(G239 * J5, 2) + G239, 2)</f>
        <v>25.43</v>
      </c>
      <c r="I239" s="18">
        <f t="shared" si="21"/>
        <v>76.290000000000006</v>
      </c>
      <c r="J239" s="19">
        <f>I239 / J4</f>
        <v>2.1725894400380394E-5</v>
      </c>
      <c r="K239" s="65" t="str">
        <f t="shared" si="22"/>
        <v/>
      </c>
      <c r="L239" s="63"/>
      <c r="M239" s="63"/>
    </row>
    <row r="240" spans="1:13" ht="51.95" customHeight="1" x14ac:dyDescent="0.2">
      <c r="A240" s="14" t="s">
        <v>667</v>
      </c>
      <c r="B240" s="14" t="s">
        <v>668</v>
      </c>
      <c r="C240" s="14" t="s">
        <v>52</v>
      </c>
      <c r="D240" s="14" t="s">
        <v>669</v>
      </c>
      <c r="E240" s="16" t="s">
        <v>42</v>
      </c>
      <c r="F240" s="17">
        <v>10</v>
      </c>
      <c r="G240" s="18">
        <v>10.220000000000001</v>
      </c>
      <c r="H240" s="18">
        <f>TRUNC(TRUNC(G240 * J5, 2) + G240, 2)</f>
        <v>12.55</v>
      </c>
      <c r="I240" s="18">
        <f t="shared" si="21"/>
        <v>125.5</v>
      </c>
      <c r="J240" s="19">
        <f>I240 / J4</f>
        <v>3.5739936390716205E-5</v>
      </c>
      <c r="K240" s="65" t="str">
        <f t="shared" si="22"/>
        <v/>
      </c>
      <c r="L240" s="63"/>
      <c r="M240" s="63"/>
    </row>
    <row r="241" spans="1:13" ht="51.95" customHeight="1" x14ac:dyDescent="0.2">
      <c r="A241" s="14" t="s">
        <v>670</v>
      </c>
      <c r="B241" s="14" t="s">
        <v>671</v>
      </c>
      <c r="C241" s="14" t="s">
        <v>52</v>
      </c>
      <c r="D241" s="14" t="s">
        <v>672</v>
      </c>
      <c r="E241" s="16" t="s">
        <v>42</v>
      </c>
      <c r="F241" s="17">
        <v>22</v>
      </c>
      <c r="G241" s="18">
        <v>27.24</v>
      </c>
      <c r="H241" s="18">
        <f>TRUNC(TRUNC(G241 * J5, 2) + G241, 2)</f>
        <v>33.47</v>
      </c>
      <c r="I241" s="18">
        <f t="shared" si="21"/>
        <v>736.34</v>
      </c>
      <c r="J241" s="19">
        <f>I241 / J4</f>
        <v>2.0969517738597587E-4</v>
      </c>
      <c r="K241" s="65" t="str">
        <f t="shared" si="22"/>
        <v/>
      </c>
      <c r="L241" s="63"/>
      <c r="M241" s="63"/>
    </row>
    <row r="242" spans="1:13" ht="51.95" customHeight="1" x14ac:dyDescent="0.2">
      <c r="A242" s="14" t="s">
        <v>673</v>
      </c>
      <c r="B242" s="14" t="s">
        <v>674</v>
      </c>
      <c r="C242" s="14" t="s">
        <v>52</v>
      </c>
      <c r="D242" s="14" t="s">
        <v>675</v>
      </c>
      <c r="E242" s="16" t="s">
        <v>42</v>
      </c>
      <c r="F242" s="17">
        <v>21</v>
      </c>
      <c r="G242" s="18">
        <v>10.01</v>
      </c>
      <c r="H242" s="18">
        <f>TRUNC(TRUNC(G242 * J5, 2) + G242, 2)</f>
        <v>12.3</v>
      </c>
      <c r="I242" s="18">
        <f t="shared" si="21"/>
        <v>258.3</v>
      </c>
      <c r="J242" s="19">
        <f>I242 / J4</f>
        <v>7.3558769479856545E-5</v>
      </c>
      <c r="K242" s="65" t="str">
        <f t="shared" si="22"/>
        <v/>
      </c>
      <c r="L242" s="63"/>
      <c r="M242" s="63"/>
    </row>
    <row r="243" spans="1:13" ht="51.95" customHeight="1" x14ac:dyDescent="0.2">
      <c r="A243" s="14" t="s">
        <v>676</v>
      </c>
      <c r="B243" s="14" t="s">
        <v>677</v>
      </c>
      <c r="C243" s="14" t="s">
        <v>52</v>
      </c>
      <c r="D243" s="14" t="s">
        <v>678</v>
      </c>
      <c r="E243" s="16" t="s">
        <v>42</v>
      </c>
      <c r="F243" s="17">
        <v>29</v>
      </c>
      <c r="G243" s="18">
        <v>9.26</v>
      </c>
      <c r="H243" s="18">
        <f>TRUNC(TRUNC(G243 * J5, 2) + G243, 2)</f>
        <v>11.37</v>
      </c>
      <c r="I243" s="18">
        <f t="shared" si="21"/>
        <v>329.73</v>
      </c>
      <c r="J243" s="19">
        <f>I243 / J4</f>
        <v>9.3900631283751828E-5</v>
      </c>
      <c r="K243" s="65" t="str">
        <f t="shared" si="22"/>
        <v/>
      </c>
      <c r="L243" s="63"/>
      <c r="M243" s="63"/>
    </row>
    <row r="244" spans="1:13" ht="51.95" customHeight="1" x14ac:dyDescent="0.2">
      <c r="A244" s="14" t="s">
        <v>679</v>
      </c>
      <c r="B244" s="14" t="s">
        <v>680</v>
      </c>
      <c r="C244" s="14" t="s">
        <v>52</v>
      </c>
      <c r="D244" s="14" t="s">
        <v>681</v>
      </c>
      <c r="E244" s="16" t="s">
        <v>42</v>
      </c>
      <c r="F244" s="17">
        <v>25</v>
      </c>
      <c r="G244" s="18">
        <v>27.69</v>
      </c>
      <c r="H244" s="18">
        <f>TRUNC(TRUNC(G244 * J5, 2) + G244, 2)</f>
        <v>34.020000000000003</v>
      </c>
      <c r="I244" s="18">
        <f t="shared" si="21"/>
        <v>850.5</v>
      </c>
      <c r="J244" s="19">
        <f>I244 / J4</f>
        <v>2.4220570438489349E-4</v>
      </c>
      <c r="K244" s="65" t="str">
        <f t="shared" si="22"/>
        <v/>
      </c>
      <c r="L244" s="63"/>
      <c r="M244" s="63"/>
    </row>
    <row r="245" spans="1:13" ht="51.95" customHeight="1" x14ac:dyDescent="0.2">
      <c r="A245" s="14" t="s">
        <v>682</v>
      </c>
      <c r="B245" s="14" t="s">
        <v>683</v>
      </c>
      <c r="C245" s="14" t="s">
        <v>52</v>
      </c>
      <c r="D245" s="14" t="s">
        <v>684</v>
      </c>
      <c r="E245" s="16" t="s">
        <v>42</v>
      </c>
      <c r="F245" s="17">
        <v>8</v>
      </c>
      <c r="G245" s="18">
        <v>21.75</v>
      </c>
      <c r="H245" s="18">
        <f>TRUNC(TRUNC(G245 * J5, 2) + G245, 2)</f>
        <v>26.72</v>
      </c>
      <c r="I245" s="18">
        <f t="shared" si="21"/>
        <v>213.76</v>
      </c>
      <c r="J245" s="19">
        <f>I245 / J4</f>
        <v>6.0874651815772872E-5</v>
      </c>
      <c r="K245" s="65" t="str">
        <f t="shared" si="22"/>
        <v/>
      </c>
      <c r="L245" s="63"/>
      <c r="M245" s="63"/>
    </row>
    <row r="246" spans="1:13" ht="51.95" customHeight="1" x14ac:dyDescent="0.2">
      <c r="A246" s="14" t="s">
        <v>685</v>
      </c>
      <c r="B246" s="14" t="s">
        <v>686</v>
      </c>
      <c r="C246" s="14" t="s">
        <v>52</v>
      </c>
      <c r="D246" s="14" t="s">
        <v>687</v>
      </c>
      <c r="E246" s="16" t="s">
        <v>42</v>
      </c>
      <c r="F246" s="17">
        <v>11</v>
      </c>
      <c r="G246" s="18">
        <v>50.72</v>
      </c>
      <c r="H246" s="18">
        <f>TRUNC(TRUNC(G246 * J5, 2) + G246, 2)</f>
        <v>62.32</v>
      </c>
      <c r="I246" s="18">
        <f t="shared" si="21"/>
        <v>685.52</v>
      </c>
      <c r="J246" s="19">
        <f>I246 / J4</f>
        <v>1.9522263900050813E-4</v>
      </c>
      <c r="K246" s="65" t="str">
        <f t="shared" si="22"/>
        <v/>
      </c>
      <c r="L246" s="63"/>
      <c r="M246" s="63"/>
    </row>
    <row r="247" spans="1:13" ht="51.95" customHeight="1" x14ac:dyDescent="0.2">
      <c r="A247" s="14" t="s">
        <v>688</v>
      </c>
      <c r="B247" s="14" t="s">
        <v>689</v>
      </c>
      <c r="C247" s="14" t="s">
        <v>52</v>
      </c>
      <c r="D247" s="14" t="s">
        <v>690</v>
      </c>
      <c r="E247" s="16" t="s">
        <v>42</v>
      </c>
      <c r="F247" s="17">
        <v>1</v>
      </c>
      <c r="G247" s="18">
        <v>18.61</v>
      </c>
      <c r="H247" s="18">
        <f>TRUNC(TRUNC(G247 * J5, 2) + G247, 2)</f>
        <v>22.86</v>
      </c>
      <c r="I247" s="18">
        <f t="shared" si="21"/>
        <v>22.86</v>
      </c>
      <c r="J247" s="19">
        <f>I247 / J4</f>
        <v>6.5100792501336445E-6</v>
      </c>
      <c r="K247" s="65" t="str">
        <f t="shared" si="22"/>
        <v/>
      </c>
      <c r="L247" s="63"/>
      <c r="M247" s="63"/>
    </row>
    <row r="248" spans="1:13" ht="51.95" customHeight="1" x14ac:dyDescent="0.2">
      <c r="A248" s="14" t="s">
        <v>691</v>
      </c>
      <c r="B248" s="14" t="s">
        <v>692</v>
      </c>
      <c r="C248" s="14" t="s">
        <v>52</v>
      </c>
      <c r="D248" s="14" t="s">
        <v>693</v>
      </c>
      <c r="E248" s="16" t="s">
        <v>42</v>
      </c>
      <c r="F248" s="17">
        <v>3</v>
      </c>
      <c r="G248" s="18">
        <v>28.52</v>
      </c>
      <c r="H248" s="18">
        <f>TRUNC(TRUNC(G248 * J5, 2) + G248, 2)</f>
        <v>35.04</v>
      </c>
      <c r="I248" s="18">
        <f t="shared" si="21"/>
        <v>105.12</v>
      </c>
      <c r="J248" s="19">
        <f>I248 / J4</f>
        <v>2.993611245730747E-5</v>
      </c>
      <c r="K248" s="65" t="str">
        <f t="shared" si="22"/>
        <v/>
      </c>
      <c r="L248" s="63"/>
      <c r="M248" s="63"/>
    </row>
    <row r="249" spans="1:13" ht="51.95" customHeight="1" x14ac:dyDescent="0.2">
      <c r="A249" s="14" t="s">
        <v>694</v>
      </c>
      <c r="B249" s="14" t="s">
        <v>695</v>
      </c>
      <c r="C249" s="14" t="s">
        <v>52</v>
      </c>
      <c r="D249" s="14" t="s">
        <v>696</v>
      </c>
      <c r="E249" s="16" t="s">
        <v>42</v>
      </c>
      <c r="F249" s="17">
        <v>7</v>
      </c>
      <c r="G249" s="18">
        <v>39.799999999999997</v>
      </c>
      <c r="H249" s="18">
        <f>TRUNC(TRUNC(G249 * J5, 2) + G249, 2)</f>
        <v>48.9</v>
      </c>
      <c r="I249" s="18">
        <f t="shared" si="21"/>
        <v>342.3</v>
      </c>
      <c r="J249" s="19">
        <f>I249 / J4</f>
        <v>9.7480320530216391E-5</v>
      </c>
      <c r="K249" s="65" t="str">
        <f t="shared" si="22"/>
        <v/>
      </c>
      <c r="L249" s="63"/>
      <c r="M249" s="63"/>
    </row>
    <row r="250" spans="1:13" ht="51.95" customHeight="1" x14ac:dyDescent="0.2">
      <c r="A250" s="14" t="s">
        <v>697</v>
      </c>
      <c r="B250" s="14" t="s">
        <v>698</v>
      </c>
      <c r="C250" s="14" t="s">
        <v>52</v>
      </c>
      <c r="D250" s="14" t="s">
        <v>699</v>
      </c>
      <c r="E250" s="16" t="s">
        <v>42</v>
      </c>
      <c r="F250" s="17">
        <v>1</v>
      </c>
      <c r="G250" s="18">
        <v>45.91</v>
      </c>
      <c r="H250" s="18">
        <f>TRUNC(TRUNC(G250 * J5, 2) + G250, 2)</f>
        <v>56.41</v>
      </c>
      <c r="I250" s="18">
        <f t="shared" si="21"/>
        <v>56.41</v>
      </c>
      <c r="J250" s="19">
        <f>I250 / J4</f>
        <v>1.6064460651795226E-5</v>
      </c>
      <c r="K250" s="65" t="str">
        <f t="shared" si="22"/>
        <v/>
      </c>
      <c r="L250" s="63"/>
      <c r="M250" s="63"/>
    </row>
    <row r="251" spans="1:13" ht="51.95" customHeight="1" x14ac:dyDescent="0.2">
      <c r="A251" s="14" t="s">
        <v>700</v>
      </c>
      <c r="B251" s="14" t="s">
        <v>701</v>
      </c>
      <c r="C251" s="14" t="s">
        <v>52</v>
      </c>
      <c r="D251" s="14" t="s">
        <v>702</v>
      </c>
      <c r="E251" s="16" t="s">
        <v>42</v>
      </c>
      <c r="F251" s="17">
        <v>1</v>
      </c>
      <c r="G251" s="18">
        <v>41.44</v>
      </c>
      <c r="H251" s="18">
        <f>TRUNC(TRUNC(G251 * J5, 2) + G251, 2)</f>
        <v>50.92</v>
      </c>
      <c r="I251" s="18">
        <f t="shared" si="21"/>
        <v>50.92</v>
      </c>
      <c r="J251" s="19">
        <f>I251 / J4</f>
        <v>1.4501016422432423E-5</v>
      </c>
      <c r="K251" s="65" t="str">
        <f t="shared" si="22"/>
        <v/>
      </c>
      <c r="L251" s="63"/>
      <c r="M251" s="63"/>
    </row>
    <row r="252" spans="1:13" ht="39" customHeight="1" x14ac:dyDescent="0.2">
      <c r="A252" s="14" t="s">
        <v>703</v>
      </c>
      <c r="B252" s="14" t="s">
        <v>704</v>
      </c>
      <c r="C252" s="14" t="s">
        <v>52</v>
      </c>
      <c r="D252" s="14" t="s">
        <v>705</v>
      </c>
      <c r="E252" s="16" t="s">
        <v>42</v>
      </c>
      <c r="F252" s="17">
        <v>7</v>
      </c>
      <c r="G252" s="18">
        <v>37.83</v>
      </c>
      <c r="H252" s="18">
        <f>TRUNC(TRUNC(G252 * J5, 2) + G252, 2)</f>
        <v>46.48</v>
      </c>
      <c r="I252" s="18">
        <f t="shared" si="21"/>
        <v>325.36</v>
      </c>
      <c r="J252" s="19">
        <f>I252 / J4</f>
        <v>9.2656141068393825E-5</v>
      </c>
      <c r="K252" s="65" t="str">
        <f t="shared" si="22"/>
        <v/>
      </c>
      <c r="L252" s="63"/>
      <c r="M252" s="63"/>
    </row>
    <row r="253" spans="1:13" ht="51.95" customHeight="1" x14ac:dyDescent="0.2">
      <c r="A253" s="14" t="s">
        <v>706</v>
      </c>
      <c r="B253" s="14" t="s">
        <v>707</v>
      </c>
      <c r="C253" s="14" t="s">
        <v>52</v>
      </c>
      <c r="D253" s="14" t="s">
        <v>708</v>
      </c>
      <c r="E253" s="16" t="s">
        <v>42</v>
      </c>
      <c r="F253" s="17">
        <v>2</v>
      </c>
      <c r="G253" s="18">
        <v>43.16</v>
      </c>
      <c r="H253" s="18">
        <f>TRUNC(TRUNC(G253 * J5, 2) + G253, 2)</f>
        <v>53.03</v>
      </c>
      <c r="I253" s="18">
        <f t="shared" si="21"/>
        <v>106.06</v>
      </c>
      <c r="J253" s="19">
        <f>I253 / J4</f>
        <v>3.0203806004775782E-5</v>
      </c>
      <c r="K253" s="65" t="str">
        <f t="shared" si="22"/>
        <v/>
      </c>
      <c r="L253" s="63"/>
      <c r="M253" s="63"/>
    </row>
    <row r="254" spans="1:13" ht="39" customHeight="1" x14ac:dyDescent="0.2">
      <c r="A254" s="14" t="s">
        <v>709</v>
      </c>
      <c r="B254" s="14" t="s">
        <v>710</v>
      </c>
      <c r="C254" s="14" t="s">
        <v>52</v>
      </c>
      <c r="D254" s="14" t="s">
        <v>711</v>
      </c>
      <c r="E254" s="16" t="s">
        <v>42</v>
      </c>
      <c r="F254" s="17">
        <v>17</v>
      </c>
      <c r="G254" s="18">
        <v>16.38</v>
      </c>
      <c r="H254" s="18">
        <f>TRUNC(TRUNC(G254 * J5, 2) + G254, 2)</f>
        <v>20.12</v>
      </c>
      <c r="I254" s="18">
        <f t="shared" si="21"/>
        <v>342.04</v>
      </c>
      <c r="J254" s="19">
        <f>I254 / J4</f>
        <v>9.7406277634108136E-5</v>
      </c>
      <c r="K254" s="65" t="str">
        <f t="shared" si="22"/>
        <v/>
      </c>
      <c r="L254" s="63"/>
      <c r="M254" s="63"/>
    </row>
    <row r="255" spans="1:13" ht="26.1" customHeight="1" x14ac:dyDescent="0.2">
      <c r="A255" s="14" t="s">
        <v>712</v>
      </c>
      <c r="B255" s="14" t="s">
        <v>713</v>
      </c>
      <c r="C255" s="14" t="s">
        <v>35</v>
      </c>
      <c r="D255" s="14" t="s">
        <v>714</v>
      </c>
      <c r="E255" s="16" t="s">
        <v>28</v>
      </c>
      <c r="F255" s="17">
        <v>8</v>
      </c>
      <c r="G255" s="18">
        <v>22.56</v>
      </c>
      <c r="H255" s="18">
        <f>TRUNC(TRUNC(G255 * J5, 2) + G255, 2)</f>
        <v>27.72</v>
      </c>
      <c r="I255" s="18">
        <f t="shared" si="21"/>
        <v>221.76</v>
      </c>
      <c r="J255" s="19">
        <f>I255 / J4</f>
        <v>6.3152894772949996E-5</v>
      </c>
      <c r="K255" s="65" t="str">
        <f t="shared" si="22"/>
        <v/>
      </c>
      <c r="L255" s="63"/>
      <c r="M255" s="63"/>
    </row>
    <row r="256" spans="1:13" ht="26.1" customHeight="1" x14ac:dyDescent="0.2">
      <c r="A256" s="14" t="s">
        <v>715</v>
      </c>
      <c r="B256" s="14" t="s">
        <v>716</v>
      </c>
      <c r="C256" s="14" t="s">
        <v>35</v>
      </c>
      <c r="D256" s="14" t="s">
        <v>717</v>
      </c>
      <c r="E256" s="16" t="s">
        <v>28</v>
      </c>
      <c r="F256" s="17">
        <v>4</v>
      </c>
      <c r="G256" s="18">
        <v>20.149999999999999</v>
      </c>
      <c r="H256" s="18">
        <f>TRUNC(TRUNC(G256 * J5, 2) + G256, 2)</f>
        <v>24.76</v>
      </c>
      <c r="I256" s="18">
        <f t="shared" si="21"/>
        <v>99.04</v>
      </c>
      <c r="J256" s="19">
        <f>I256 / J4</f>
        <v>2.8204647809852852E-5</v>
      </c>
      <c r="K256" s="65" t="str">
        <f t="shared" si="22"/>
        <v/>
      </c>
      <c r="L256" s="63"/>
      <c r="M256" s="63"/>
    </row>
    <row r="257" spans="1:13" ht="51.95" customHeight="1" x14ac:dyDescent="0.2">
      <c r="A257" s="14" t="s">
        <v>718</v>
      </c>
      <c r="B257" s="14" t="s">
        <v>719</v>
      </c>
      <c r="C257" s="14" t="s">
        <v>52</v>
      </c>
      <c r="D257" s="14" t="s">
        <v>720</v>
      </c>
      <c r="E257" s="16" t="s">
        <v>42</v>
      </c>
      <c r="F257" s="17">
        <v>3</v>
      </c>
      <c r="G257" s="18">
        <v>17.77</v>
      </c>
      <c r="H257" s="18">
        <f>TRUNC(TRUNC(G257 * J5, 2) + G257, 2)</f>
        <v>21.83</v>
      </c>
      <c r="I257" s="18">
        <f t="shared" si="21"/>
        <v>65.489999999999995</v>
      </c>
      <c r="J257" s="19">
        <f>I257 / J4</f>
        <v>1.8650266408191266E-5</v>
      </c>
      <c r="K257" s="65" t="str">
        <f t="shared" si="22"/>
        <v/>
      </c>
      <c r="L257" s="63"/>
      <c r="M257" s="63"/>
    </row>
    <row r="258" spans="1:13" ht="51.95" customHeight="1" x14ac:dyDescent="0.2">
      <c r="A258" s="14" t="s">
        <v>721</v>
      </c>
      <c r="B258" s="14" t="s">
        <v>722</v>
      </c>
      <c r="C258" s="14" t="s">
        <v>52</v>
      </c>
      <c r="D258" s="14" t="s">
        <v>723</v>
      </c>
      <c r="E258" s="16" t="s">
        <v>42</v>
      </c>
      <c r="F258" s="17">
        <v>1</v>
      </c>
      <c r="G258" s="18">
        <v>9.01</v>
      </c>
      <c r="H258" s="18">
        <f>TRUNC(TRUNC(G258 * J5, 2) + G258, 2)</f>
        <v>11.07</v>
      </c>
      <c r="I258" s="18">
        <f t="shared" si="21"/>
        <v>11.07</v>
      </c>
      <c r="J258" s="19">
        <f>I258 / J4</f>
        <v>3.1525186919938517E-6</v>
      </c>
      <c r="K258" s="65" t="str">
        <f t="shared" si="22"/>
        <v/>
      </c>
      <c r="L258" s="63"/>
      <c r="M258" s="63"/>
    </row>
    <row r="259" spans="1:13" ht="51.95" customHeight="1" x14ac:dyDescent="0.2">
      <c r="A259" s="14" t="s">
        <v>724</v>
      </c>
      <c r="B259" s="14" t="s">
        <v>725</v>
      </c>
      <c r="C259" s="14" t="s">
        <v>52</v>
      </c>
      <c r="D259" s="14" t="s">
        <v>726</v>
      </c>
      <c r="E259" s="16" t="s">
        <v>42</v>
      </c>
      <c r="F259" s="17">
        <v>2</v>
      </c>
      <c r="G259" s="18">
        <v>14.81</v>
      </c>
      <c r="H259" s="18">
        <f>TRUNC(TRUNC(G259 * J5, 2) + G259, 2)</f>
        <v>18.190000000000001</v>
      </c>
      <c r="I259" s="18">
        <f t="shared" si="21"/>
        <v>36.380000000000003</v>
      </c>
      <c r="J259" s="19">
        <f>I259 / J4</f>
        <v>1.0360309847762992E-5</v>
      </c>
      <c r="K259" s="65" t="str">
        <f t="shared" si="22"/>
        <v/>
      </c>
      <c r="L259" s="63"/>
      <c r="M259" s="63"/>
    </row>
    <row r="260" spans="1:13" ht="24" customHeight="1" x14ac:dyDescent="0.2">
      <c r="A260" s="20" t="s">
        <v>727</v>
      </c>
      <c r="B260" s="20" t="s">
        <v>22</v>
      </c>
      <c r="C260" s="20"/>
      <c r="D260" s="20" t="s">
        <v>728</v>
      </c>
      <c r="E260" s="21"/>
      <c r="F260" s="22">
        <v>1</v>
      </c>
      <c r="G260" s="22" t="s">
        <v>24</v>
      </c>
      <c r="H260" s="23">
        <f>I261 + I262 + I263 + I264</f>
        <v>29910.360000000004</v>
      </c>
      <c r="I260" s="23">
        <f t="shared" si="21"/>
        <v>29910.36</v>
      </c>
      <c r="J260" s="24">
        <f>I260 / J4</f>
        <v>8.5178833770790628E-3</v>
      </c>
      <c r="K260" s="65" t="str">
        <f t="shared" si="22"/>
        <v/>
      </c>
      <c r="L260" s="63"/>
      <c r="M260" s="63"/>
    </row>
    <row r="261" spans="1:13" ht="51.95" customHeight="1" x14ac:dyDescent="0.2">
      <c r="A261" s="14" t="s">
        <v>729</v>
      </c>
      <c r="B261" s="14" t="s">
        <v>730</v>
      </c>
      <c r="C261" s="14" t="s">
        <v>52</v>
      </c>
      <c r="D261" s="14" t="s">
        <v>731</v>
      </c>
      <c r="E261" s="16" t="s">
        <v>42</v>
      </c>
      <c r="F261" s="17">
        <v>1</v>
      </c>
      <c r="G261" s="18">
        <v>8500.4699999999993</v>
      </c>
      <c r="H261" s="18">
        <f>TRUNC(TRUNC(G261 * J5, 2) + G261, 2)</f>
        <v>10445.370000000001</v>
      </c>
      <c r="I261" s="18">
        <f t="shared" si="21"/>
        <v>10445.370000000001</v>
      </c>
      <c r="J261" s="19">
        <f>I261 / J4</f>
        <v>2.974636329701158E-3</v>
      </c>
      <c r="K261" s="65" t="str">
        <f t="shared" si="22"/>
        <v/>
      </c>
      <c r="L261" s="63"/>
      <c r="M261" s="63"/>
    </row>
    <row r="262" spans="1:13" ht="51.95" customHeight="1" x14ac:dyDescent="0.2">
      <c r="A262" s="14" t="s">
        <v>732</v>
      </c>
      <c r="B262" s="14" t="s">
        <v>733</v>
      </c>
      <c r="C262" s="14" t="s">
        <v>52</v>
      </c>
      <c r="D262" s="14" t="s">
        <v>734</v>
      </c>
      <c r="E262" s="16" t="s">
        <v>42</v>
      </c>
      <c r="F262" s="17">
        <v>1</v>
      </c>
      <c r="G262" s="18">
        <v>14476.85</v>
      </c>
      <c r="H262" s="18">
        <f>TRUNC(TRUNC(G262 * J5, 2) + G262, 2)</f>
        <v>17789.150000000001</v>
      </c>
      <c r="I262" s="18">
        <f t="shared" si="21"/>
        <v>17789.150000000001</v>
      </c>
      <c r="J262" s="19">
        <f>I262 / J4</f>
        <v>5.0660007127084402E-3</v>
      </c>
      <c r="K262" s="65" t="str">
        <f t="shared" si="22"/>
        <v/>
      </c>
      <c r="L262" s="63"/>
      <c r="M262" s="63"/>
    </row>
    <row r="263" spans="1:13" ht="39" customHeight="1" x14ac:dyDescent="0.2">
      <c r="A263" s="14" t="s">
        <v>735</v>
      </c>
      <c r="B263" s="14" t="s">
        <v>629</v>
      </c>
      <c r="C263" s="14" t="s">
        <v>52</v>
      </c>
      <c r="D263" s="14" t="s">
        <v>630</v>
      </c>
      <c r="E263" s="16" t="s">
        <v>42</v>
      </c>
      <c r="F263" s="17">
        <v>2</v>
      </c>
      <c r="G263" s="18">
        <v>562.4</v>
      </c>
      <c r="H263" s="18">
        <f>TRUNC(TRUNC(G263 * J5, 2) + G263, 2)</f>
        <v>691.07</v>
      </c>
      <c r="I263" s="18">
        <f t="shared" ref="I263:I326" si="24">TRUNC(F263 * H263,2)</f>
        <v>1382.14</v>
      </c>
      <c r="J263" s="19">
        <f>I263 / J4</f>
        <v>3.9360634010409957E-4</v>
      </c>
      <c r="K263" s="65" t="str">
        <f t="shared" si="22"/>
        <v/>
      </c>
      <c r="L263" s="63"/>
      <c r="M263" s="63"/>
    </row>
    <row r="264" spans="1:13" ht="39" customHeight="1" x14ac:dyDescent="0.2">
      <c r="A264" s="14" t="s">
        <v>736</v>
      </c>
      <c r="B264" s="14" t="s">
        <v>737</v>
      </c>
      <c r="C264" s="14" t="s">
        <v>52</v>
      </c>
      <c r="D264" s="14" t="s">
        <v>738</v>
      </c>
      <c r="E264" s="16" t="s">
        <v>54</v>
      </c>
      <c r="F264" s="17">
        <v>5</v>
      </c>
      <c r="G264" s="18">
        <v>47.81</v>
      </c>
      <c r="H264" s="18">
        <f>TRUNC(TRUNC(G264 * J5, 2) + G264, 2)</f>
        <v>58.74</v>
      </c>
      <c r="I264" s="18">
        <f t="shared" si="24"/>
        <v>293.7</v>
      </c>
      <c r="J264" s="19">
        <f>I264 / J4</f>
        <v>8.363999456536533E-5</v>
      </c>
      <c r="K264" s="65" t="str">
        <f t="shared" si="22"/>
        <v/>
      </c>
      <c r="L264" s="63"/>
      <c r="M264" s="63"/>
    </row>
    <row r="265" spans="1:13" ht="24" customHeight="1" x14ac:dyDescent="0.2">
      <c r="A265" s="20" t="s">
        <v>739</v>
      </c>
      <c r="B265" s="20" t="s">
        <v>22</v>
      </c>
      <c r="C265" s="20"/>
      <c r="D265" s="20" t="s">
        <v>740</v>
      </c>
      <c r="E265" s="21"/>
      <c r="F265" s="22">
        <v>1</v>
      </c>
      <c r="G265" s="22" t="s">
        <v>24</v>
      </c>
      <c r="H265" s="23">
        <f>I266 + I267 + I268 + I269 + I270 + I271 + I272 + I273 + I274 + I275 + I276</f>
        <v>47561.53</v>
      </c>
      <c r="I265" s="23">
        <f t="shared" si="24"/>
        <v>47561.53</v>
      </c>
      <c r="J265" s="24">
        <f>I265 / J4</f>
        <v>1.354459009438359E-2</v>
      </c>
      <c r="K265" s="65" t="str">
        <f t="shared" ref="K265:K328" si="25">IF(J265&gt;=4%,"TEM ACERVO AQUI",(""))</f>
        <v/>
      </c>
      <c r="L265" s="63"/>
      <c r="M265" s="63"/>
    </row>
    <row r="266" spans="1:13" ht="26.1" customHeight="1" x14ac:dyDescent="0.2">
      <c r="A266" s="14" t="s">
        <v>741</v>
      </c>
      <c r="B266" s="14" t="s">
        <v>742</v>
      </c>
      <c r="C266" s="14" t="s">
        <v>52</v>
      </c>
      <c r="D266" s="14" t="s">
        <v>743</v>
      </c>
      <c r="E266" s="16" t="s">
        <v>42</v>
      </c>
      <c r="F266" s="17">
        <v>17</v>
      </c>
      <c r="G266" s="18">
        <v>484.85</v>
      </c>
      <c r="H266" s="18">
        <f>TRUNC(TRUNC(G266 * J5, 2) + G266, 2)</f>
        <v>595.78</v>
      </c>
      <c r="I266" s="18">
        <f t="shared" si="24"/>
        <v>10128.26</v>
      </c>
      <c r="J266" s="19">
        <f>I266 / J4</f>
        <v>2.8843296266823533E-3</v>
      </c>
      <c r="K266" s="65" t="str">
        <f t="shared" si="25"/>
        <v/>
      </c>
      <c r="L266" s="63"/>
      <c r="M266" s="63"/>
    </row>
    <row r="267" spans="1:13" ht="39" customHeight="1" x14ac:dyDescent="0.2">
      <c r="A267" s="14" t="s">
        <v>744</v>
      </c>
      <c r="B267" s="14" t="s">
        <v>745</v>
      </c>
      <c r="C267" s="14" t="s">
        <v>52</v>
      </c>
      <c r="D267" s="14" t="s">
        <v>746</v>
      </c>
      <c r="E267" s="16" t="s">
        <v>42</v>
      </c>
      <c r="F267" s="17">
        <v>3</v>
      </c>
      <c r="G267" s="18">
        <v>790.65</v>
      </c>
      <c r="H267" s="18">
        <f>TRUNC(TRUNC(G267 * J5, 2) + G267, 2)</f>
        <v>971.55</v>
      </c>
      <c r="I267" s="18">
        <f t="shared" si="24"/>
        <v>2914.65</v>
      </c>
      <c r="J267" s="19">
        <f>I267 / J4</f>
        <v>8.3003510439203974E-4</v>
      </c>
      <c r="K267" s="65" t="str">
        <f t="shared" si="25"/>
        <v/>
      </c>
      <c r="L267" s="63"/>
      <c r="M267" s="63"/>
    </row>
    <row r="268" spans="1:13" ht="51.95" customHeight="1" x14ac:dyDescent="0.2">
      <c r="A268" s="14" t="s">
        <v>747</v>
      </c>
      <c r="B268" s="14" t="s">
        <v>748</v>
      </c>
      <c r="C268" s="14" t="s">
        <v>35</v>
      </c>
      <c r="D268" s="14" t="s">
        <v>749</v>
      </c>
      <c r="E268" s="16" t="s">
        <v>28</v>
      </c>
      <c r="F268" s="17">
        <v>1</v>
      </c>
      <c r="G268" s="18">
        <v>1782.04</v>
      </c>
      <c r="H268" s="18">
        <f>TRUNC(TRUNC(G268 * J5, 2) + G268, 2)</f>
        <v>2189.77</v>
      </c>
      <c r="I268" s="18">
        <f t="shared" si="24"/>
        <v>2189.77</v>
      </c>
      <c r="J268" s="19">
        <f>I268 / J4</f>
        <v>6.2360351004222007E-4</v>
      </c>
      <c r="K268" s="65" t="str">
        <f t="shared" si="25"/>
        <v/>
      </c>
      <c r="L268" s="63"/>
      <c r="M268" s="63"/>
    </row>
    <row r="269" spans="1:13" ht="51.95" customHeight="1" x14ac:dyDescent="0.2">
      <c r="A269" s="14" t="s">
        <v>750</v>
      </c>
      <c r="B269" s="14" t="s">
        <v>751</v>
      </c>
      <c r="C269" s="14" t="s">
        <v>35</v>
      </c>
      <c r="D269" s="14" t="s">
        <v>752</v>
      </c>
      <c r="E269" s="16" t="s">
        <v>28</v>
      </c>
      <c r="F269" s="17">
        <v>1</v>
      </c>
      <c r="G269" s="18">
        <v>1560.44</v>
      </c>
      <c r="H269" s="18">
        <f>TRUNC(TRUNC(G269 * J5, 2) + G269, 2)</f>
        <v>1917.46</v>
      </c>
      <c r="I269" s="18">
        <f t="shared" si="24"/>
        <v>1917.46</v>
      </c>
      <c r="J269" s="19">
        <f>I269 / J4</f>
        <v>5.4605496758360712E-4</v>
      </c>
      <c r="K269" s="65" t="str">
        <f t="shared" si="25"/>
        <v/>
      </c>
      <c r="L269" s="63"/>
      <c r="M269" s="63"/>
    </row>
    <row r="270" spans="1:13" ht="51.95" customHeight="1" x14ac:dyDescent="0.2">
      <c r="A270" s="14" t="s">
        <v>753</v>
      </c>
      <c r="B270" s="14" t="s">
        <v>754</v>
      </c>
      <c r="C270" s="14" t="s">
        <v>35</v>
      </c>
      <c r="D270" s="14" t="s">
        <v>755</v>
      </c>
      <c r="E270" s="16" t="s">
        <v>28</v>
      </c>
      <c r="F270" s="17">
        <v>1</v>
      </c>
      <c r="G270" s="18">
        <v>1805.27</v>
      </c>
      <c r="H270" s="18">
        <f>TRUNC(TRUNC(G270 * J5, 2) + G270, 2)</f>
        <v>2218.31</v>
      </c>
      <c r="I270" s="18">
        <f t="shared" si="24"/>
        <v>2218.31</v>
      </c>
      <c r="J270" s="19">
        <f>I270 / J4</f>
        <v>6.3173114179194945E-4</v>
      </c>
      <c r="K270" s="65" t="str">
        <f t="shared" si="25"/>
        <v/>
      </c>
      <c r="L270" s="63"/>
      <c r="M270" s="63"/>
    </row>
    <row r="271" spans="1:13" ht="51.95" customHeight="1" x14ac:dyDescent="0.2">
      <c r="A271" s="14" t="s">
        <v>756</v>
      </c>
      <c r="B271" s="14" t="s">
        <v>757</v>
      </c>
      <c r="C271" s="14" t="s">
        <v>35</v>
      </c>
      <c r="D271" s="14" t="s">
        <v>758</v>
      </c>
      <c r="E271" s="16" t="s">
        <v>28</v>
      </c>
      <c r="F271" s="17">
        <v>3</v>
      </c>
      <c r="G271" s="18">
        <v>284.70999999999998</v>
      </c>
      <c r="H271" s="18">
        <f>TRUNC(TRUNC(G271 * J5, 2) + G271, 2)</f>
        <v>349.85</v>
      </c>
      <c r="I271" s="18">
        <f t="shared" si="24"/>
        <v>1049.55</v>
      </c>
      <c r="J271" s="19">
        <f>I271 / J4</f>
        <v>2.9889123696315691E-4</v>
      </c>
      <c r="K271" s="65" t="str">
        <f t="shared" si="25"/>
        <v/>
      </c>
      <c r="L271" s="63"/>
      <c r="M271" s="63"/>
    </row>
    <row r="272" spans="1:13" ht="51.95" customHeight="1" x14ac:dyDescent="0.2">
      <c r="A272" s="14" t="s">
        <v>759</v>
      </c>
      <c r="B272" s="14" t="s">
        <v>760</v>
      </c>
      <c r="C272" s="14" t="s">
        <v>35</v>
      </c>
      <c r="D272" s="14" t="s">
        <v>761</v>
      </c>
      <c r="E272" s="16" t="s">
        <v>28</v>
      </c>
      <c r="F272" s="17">
        <v>6</v>
      </c>
      <c r="G272" s="18">
        <v>2093.15</v>
      </c>
      <c r="H272" s="18">
        <f>TRUNC(TRUNC(G272 * J5, 2) + G272, 2)</f>
        <v>2572.06</v>
      </c>
      <c r="I272" s="18">
        <f t="shared" si="24"/>
        <v>15432.36</v>
      </c>
      <c r="J272" s="19">
        <f>I272 / J4</f>
        <v>4.3948331853277539E-3</v>
      </c>
      <c r="K272" s="65" t="str">
        <f t="shared" si="25"/>
        <v/>
      </c>
      <c r="L272" s="63"/>
      <c r="M272" s="63"/>
    </row>
    <row r="273" spans="1:15" ht="51.95" customHeight="1" x14ac:dyDescent="0.2">
      <c r="A273" s="14" t="s">
        <v>762</v>
      </c>
      <c r="B273" s="14" t="s">
        <v>763</v>
      </c>
      <c r="C273" s="14" t="s">
        <v>35</v>
      </c>
      <c r="D273" s="14" t="s">
        <v>764</v>
      </c>
      <c r="E273" s="16" t="s">
        <v>28</v>
      </c>
      <c r="F273" s="17">
        <v>4</v>
      </c>
      <c r="G273" s="18">
        <v>1211.6199999999999</v>
      </c>
      <c r="H273" s="18">
        <f>TRUNC(TRUNC(G273 * J5, 2) + G273, 2)</f>
        <v>1488.83</v>
      </c>
      <c r="I273" s="18">
        <f t="shared" si="24"/>
        <v>5955.32</v>
      </c>
      <c r="J273" s="19">
        <f>I273 / J4</f>
        <v>1.695958230967012E-3</v>
      </c>
      <c r="K273" s="65" t="str">
        <f t="shared" si="25"/>
        <v/>
      </c>
      <c r="L273" s="63"/>
      <c r="M273" s="63"/>
    </row>
    <row r="274" spans="1:15" ht="26.1" customHeight="1" x14ac:dyDescent="0.2">
      <c r="A274" s="14" t="s">
        <v>765</v>
      </c>
      <c r="B274" s="14" t="s">
        <v>766</v>
      </c>
      <c r="C274" s="14" t="s">
        <v>52</v>
      </c>
      <c r="D274" s="14" t="s">
        <v>767</v>
      </c>
      <c r="E274" s="16" t="s">
        <v>42</v>
      </c>
      <c r="F274" s="17">
        <v>2</v>
      </c>
      <c r="G274" s="18">
        <v>499.15</v>
      </c>
      <c r="H274" s="18">
        <f>TRUNC(TRUNC(G274 * J5, 2) + G274, 2)</f>
        <v>613.35</v>
      </c>
      <c r="I274" s="18">
        <f t="shared" si="24"/>
        <v>1226.7</v>
      </c>
      <c r="J274" s="19">
        <f>I274 / J4</f>
        <v>3.4934007944614797E-4</v>
      </c>
      <c r="K274" s="65" t="str">
        <f t="shared" si="25"/>
        <v/>
      </c>
      <c r="L274" s="63"/>
      <c r="M274" s="63"/>
    </row>
    <row r="275" spans="1:15" ht="26.1" customHeight="1" x14ac:dyDescent="0.2">
      <c r="A275" s="14" t="s">
        <v>768</v>
      </c>
      <c r="B275" s="15" t="s">
        <v>769</v>
      </c>
      <c r="C275" s="14" t="s">
        <v>27</v>
      </c>
      <c r="D275" s="14" t="s">
        <v>770</v>
      </c>
      <c r="E275" s="16" t="s">
        <v>42</v>
      </c>
      <c r="F275" s="17">
        <v>20</v>
      </c>
      <c r="G275" s="18">
        <v>141.38</v>
      </c>
      <c r="H275" s="18">
        <f>TRUNC(TRUNC(G275 * J5, 2) + G275, 2)</f>
        <v>173.72</v>
      </c>
      <c r="I275" s="18">
        <f t="shared" si="24"/>
        <v>3474.4</v>
      </c>
      <c r="J275" s="19">
        <f>I275 / J4</f>
        <v>9.8944091630202694E-4</v>
      </c>
      <c r="K275" s="65" t="str">
        <f t="shared" si="25"/>
        <v/>
      </c>
      <c r="L275" s="63"/>
      <c r="M275" s="63"/>
    </row>
    <row r="276" spans="1:15" ht="26.1" customHeight="1" x14ac:dyDescent="0.2">
      <c r="A276" s="14" t="s">
        <v>771</v>
      </c>
      <c r="B276" s="15" t="s">
        <v>772</v>
      </c>
      <c r="C276" s="14" t="s">
        <v>27</v>
      </c>
      <c r="D276" s="14" t="s">
        <v>773</v>
      </c>
      <c r="E276" s="16" t="s">
        <v>54</v>
      </c>
      <c r="F276" s="17">
        <v>4.8</v>
      </c>
      <c r="G276" s="18">
        <v>178.83</v>
      </c>
      <c r="H276" s="18">
        <f>TRUNC(TRUNC(G276 * J5, 2) + G276, 2)</f>
        <v>219.74</v>
      </c>
      <c r="I276" s="18">
        <f t="shared" si="24"/>
        <v>1054.75</v>
      </c>
      <c r="J276" s="19">
        <f>I276 / J4</f>
        <v>3.0037209488532207E-4</v>
      </c>
      <c r="K276" s="65" t="str">
        <f t="shared" si="25"/>
        <v/>
      </c>
      <c r="L276" s="63"/>
      <c r="M276" s="63"/>
    </row>
    <row r="277" spans="1:15" ht="24" customHeight="1" x14ac:dyDescent="0.2">
      <c r="A277" s="9" t="s">
        <v>774</v>
      </c>
      <c r="B277" s="9" t="s">
        <v>22</v>
      </c>
      <c r="C277" s="9"/>
      <c r="D277" s="9" t="s">
        <v>775</v>
      </c>
      <c r="E277" s="10"/>
      <c r="F277" s="11">
        <v>1</v>
      </c>
      <c r="G277" s="11" t="s">
        <v>24</v>
      </c>
      <c r="H277" s="12">
        <f>I278 + I279 + I280 + I281 + I282 + I283 + I284 + I285</f>
        <v>291502.11</v>
      </c>
      <c r="I277" s="12">
        <f t="shared" si="24"/>
        <v>291502.11</v>
      </c>
      <c r="J277" s="13">
        <f>I277 / J4</f>
        <v>8.3014078638721567E-2</v>
      </c>
      <c r="K277" s="65"/>
      <c r="L277" s="63"/>
      <c r="M277" s="63"/>
    </row>
    <row r="278" spans="1:15" ht="39" customHeight="1" x14ac:dyDescent="0.2">
      <c r="A278" s="14" t="s">
        <v>776</v>
      </c>
      <c r="B278" s="14" t="s">
        <v>777</v>
      </c>
      <c r="C278" s="14" t="s">
        <v>35</v>
      </c>
      <c r="D278" s="14" t="s">
        <v>778</v>
      </c>
      <c r="E278" s="16" t="s">
        <v>37</v>
      </c>
      <c r="F278" s="17">
        <v>126.7</v>
      </c>
      <c r="G278" s="18">
        <v>325.47000000000003</v>
      </c>
      <c r="H278" s="18">
        <f>TRUNC(TRUNC(G278 * J5, 2) + G278, 2)</f>
        <v>399.93</v>
      </c>
      <c r="I278" s="43">
        <f t="shared" si="24"/>
        <v>50671.13</v>
      </c>
      <c r="J278" s="19">
        <f>I278 / J4</f>
        <v>1.4430143131838338E-2</v>
      </c>
      <c r="K278" s="65" t="str">
        <f t="shared" si="25"/>
        <v/>
      </c>
      <c r="L278" s="63"/>
      <c r="M278" s="63"/>
      <c r="O278" s="26">
        <f>0.2*F278+F278</f>
        <v>152.04000000000002</v>
      </c>
    </row>
    <row r="279" spans="1:15" ht="26.1" customHeight="1" x14ac:dyDescent="0.2">
      <c r="A279" s="14" t="s">
        <v>779</v>
      </c>
      <c r="B279" s="14" t="s">
        <v>780</v>
      </c>
      <c r="C279" s="14" t="s">
        <v>35</v>
      </c>
      <c r="D279" s="14" t="s">
        <v>781</v>
      </c>
      <c r="E279" s="16" t="s">
        <v>37</v>
      </c>
      <c r="F279" s="17">
        <v>96.06</v>
      </c>
      <c r="G279" s="18">
        <v>300.05</v>
      </c>
      <c r="H279" s="18">
        <f>TRUNC(TRUNC(G279 * J5, 2) + G279, 2)</f>
        <v>368.7</v>
      </c>
      <c r="I279" s="43">
        <f t="shared" si="24"/>
        <v>35417.32</v>
      </c>
      <c r="J279" s="19">
        <f>I279 / J4</f>
        <v>1.0086157481511083E-2</v>
      </c>
      <c r="K279" s="65" t="str">
        <f t="shared" si="25"/>
        <v/>
      </c>
      <c r="L279" s="63"/>
      <c r="M279" s="63"/>
      <c r="O279" s="26">
        <f t="shared" ref="O279:O284" si="26">0.2*F279+F279</f>
        <v>115.27200000000001</v>
      </c>
    </row>
    <row r="280" spans="1:15" ht="26.1" customHeight="1" x14ac:dyDescent="0.2">
      <c r="A280" s="14" t="s">
        <v>782</v>
      </c>
      <c r="B280" s="14" t="s">
        <v>783</v>
      </c>
      <c r="C280" s="14" t="s">
        <v>35</v>
      </c>
      <c r="D280" s="14" t="s">
        <v>784</v>
      </c>
      <c r="E280" s="16" t="s">
        <v>37</v>
      </c>
      <c r="F280" s="17">
        <v>96.09</v>
      </c>
      <c r="G280" s="18">
        <v>510.47</v>
      </c>
      <c r="H280" s="18">
        <f>TRUNC(TRUNC(G280 * J5, 2) + G280, 2)</f>
        <v>627.26</v>
      </c>
      <c r="I280" s="43">
        <f t="shared" si="24"/>
        <v>60273.41</v>
      </c>
      <c r="J280" s="19">
        <f>I280 / J4</f>
        <v>1.7164683979693691E-2</v>
      </c>
      <c r="K280" s="65" t="str">
        <f t="shared" si="25"/>
        <v/>
      </c>
      <c r="L280" s="63"/>
      <c r="M280" s="63"/>
      <c r="O280" s="26">
        <f t="shared" si="26"/>
        <v>115.30800000000001</v>
      </c>
    </row>
    <row r="281" spans="1:15" ht="26.1" customHeight="1" x14ac:dyDescent="0.2">
      <c r="A281" s="14" t="s">
        <v>785</v>
      </c>
      <c r="B281" s="14" t="s">
        <v>786</v>
      </c>
      <c r="C281" s="14" t="s">
        <v>35</v>
      </c>
      <c r="D281" s="14" t="s">
        <v>787</v>
      </c>
      <c r="E281" s="16" t="s">
        <v>37</v>
      </c>
      <c r="F281" s="17">
        <v>37.619999999999997</v>
      </c>
      <c r="G281" s="18">
        <v>950.15</v>
      </c>
      <c r="H281" s="18">
        <f>TRUNC(TRUNC(G281 * J5, 2) + G281, 2)</f>
        <v>1167.54</v>
      </c>
      <c r="I281" s="43">
        <f t="shared" si="24"/>
        <v>43922.85</v>
      </c>
      <c r="J281" s="19">
        <f>I281 / J4</f>
        <v>1.2508365458955929E-2</v>
      </c>
      <c r="K281" s="65" t="str">
        <f t="shared" si="25"/>
        <v/>
      </c>
      <c r="L281" s="63"/>
      <c r="M281" s="63"/>
      <c r="O281" s="26">
        <f t="shared" si="26"/>
        <v>45.143999999999998</v>
      </c>
    </row>
    <row r="282" spans="1:15" ht="39" customHeight="1" x14ac:dyDescent="0.2">
      <c r="A282" s="14" t="s">
        <v>788</v>
      </c>
      <c r="B282" s="14" t="s">
        <v>789</v>
      </c>
      <c r="C282" s="14" t="s">
        <v>52</v>
      </c>
      <c r="D282" s="14" t="s">
        <v>790</v>
      </c>
      <c r="E282" s="16" t="s">
        <v>54</v>
      </c>
      <c r="F282" s="17">
        <v>37.71</v>
      </c>
      <c r="G282" s="18">
        <v>124.98</v>
      </c>
      <c r="H282" s="18">
        <f>TRUNC(TRUNC(G282 * J5, 2) + G282, 2)</f>
        <v>153.57</v>
      </c>
      <c r="I282" s="43">
        <f t="shared" si="24"/>
        <v>5791.12</v>
      </c>
      <c r="J282" s="19">
        <f>I282 / J4</f>
        <v>1.6491972942709516E-3</v>
      </c>
      <c r="K282" s="65" t="str">
        <f t="shared" si="25"/>
        <v/>
      </c>
      <c r="L282" s="63"/>
      <c r="M282" s="63"/>
      <c r="O282" s="26">
        <f t="shared" si="26"/>
        <v>45.252000000000002</v>
      </c>
    </row>
    <row r="283" spans="1:15" ht="24" customHeight="1" x14ac:dyDescent="0.2">
      <c r="A283" s="14" t="s">
        <v>791</v>
      </c>
      <c r="B283" s="14" t="s">
        <v>792</v>
      </c>
      <c r="C283" s="14" t="s">
        <v>35</v>
      </c>
      <c r="D283" s="14" t="s">
        <v>793</v>
      </c>
      <c r="E283" s="16" t="s">
        <v>270</v>
      </c>
      <c r="F283" s="17">
        <v>20</v>
      </c>
      <c r="G283" s="18">
        <v>92.06</v>
      </c>
      <c r="H283" s="18">
        <f>TRUNC(TRUNC(G283 * J5, 2) + G283, 2)</f>
        <v>113.12</v>
      </c>
      <c r="I283" s="43">
        <f t="shared" si="24"/>
        <v>2262.4</v>
      </c>
      <c r="J283" s="19">
        <f>I283 / J4</f>
        <v>6.44287108289692E-4</v>
      </c>
      <c r="K283" s="65" t="str">
        <f t="shared" si="25"/>
        <v/>
      </c>
      <c r="L283" s="63"/>
      <c r="M283" s="63"/>
      <c r="O283" s="26">
        <f t="shared" si="26"/>
        <v>24</v>
      </c>
    </row>
    <row r="284" spans="1:15" ht="24" customHeight="1" x14ac:dyDescent="0.2">
      <c r="A284" s="14" t="s">
        <v>794</v>
      </c>
      <c r="B284" s="14" t="s">
        <v>795</v>
      </c>
      <c r="C284" s="14" t="s">
        <v>35</v>
      </c>
      <c r="D284" s="14" t="s">
        <v>796</v>
      </c>
      <c r="E284" s="16" t="s">
        <v>37</v>
      </c>
      <c r="F284" s="17">
        <v>3.8</v>
      </c>
      <c r="G284" s="18">
        <v>557.1</v>
      </c>
      <c r="H284" s="18">
        <f>TRUNC(TRUNC(G284 * J5, 2) + G284, 2)</f>
        <v>684.56</v>
      </c>
      <c r="I284" s="43">
        <f t="shared" si="24"/>
        <v>2601.3200000000002</v>
      </c>
      <c r="J284" s="19">
        <f>I284 / J4</f>
        <v>7.4080487117050104E-4</v>
      </c>
      <c r="K284" s="65" t="str">
        <f t="shared" si="25"/>
        <v/>
      </c>
      <c r="L284" s="63"/>
      <c r="M284" s="63"/>
      <c r="O284" s="26">
        <f t="shared" si="26"/>
        <v>4.5599999999999996</v>
      </c>
    </row>
    <row r="285" spans="1:15" ht="65.099999999999994" customHeight="1" x14ac:dyDescent="0.2">
      <c r="A285" s="14" t="s">
        <v>797</v>
      </c>
      <c r="B285" s="14" t="s">
        <v>798</v>
      </c>
      <c r="C285" s="14" t="s">
        <v>35</v>
      </c>
      <c r="D285" s="14" t="s">
        <v>799</v>
      </c>
      <c r="E285" s="16" t="s">
        <v>28</v>
      </c>
      <c r="F285" s="17">
        <v>1</v>
      </c>
      <c r="G285" s="18">
        <v>73700</v>
      </c>
      <c r="H285" s="18">
        <f>TRUNC(TRUNC(G285 * J5, 2) + G285, 2)</f>
        <v>90562.559999999998</v>
      </c>
      <c r="I285" s="43">
        <f t="shared" si="24"/>
        <v>90562.559999999998</v>
      </c>
      <c r="J285" s="19">
        <f>I285 / J4</f>
        <v>2.5790439312991392E-2</v>
      </c>
      <c r="K285" s="65" t="str">
        <f t="shared" si="25"/>
        <v/>
      </c>
      <c r="L285" s="63"/>
      <c r="M285" s="63"/>
      <c r="O285" s="26"/>
    </row>
    <row r="286" spans="1:15" ht="24" customHeight="1" x14ac:dyDescent="0.2">
      <c r="A286" s="20" t="s">
        <v>800</v>
      </c>
      <c r="B286" s="20" t="s">
        <v>22</v>
      </c>
      <c r="C286" s="20"/>
      <c r="D286" s="20" t="s">
        <v>801</v>
      </c>
      <c r="E286" s="21"/>
      <c r="F286" s="22">
        <v>1</v>
      </c>
      <c r="G286" s="22" t="s">
        <v>24</v>
      </c>
      <c r="H286" s="23">
        <f>I287 + I296 + I299 + I302 + I347</f>
        <v>142175.42000000001</v>
      </c>
      <c r="I286" s="23">
        <f t="shared" si="24"/>
        <v>142175.42000000001</v>
      </c>
      <c r="J286" s="24">
        <f>I286 / J4</f>
        <v>4.048876866233754E-2</v>
      </c>
      <c r="K286" s="65"/>
      <c r="L286" s="63"/>
      <c r="M286" s="63"/>
    </row>
    <row r="287" spans="1:15" ht="24" customHeight="1" x14ac:dyDescent="0.2">
      <c r="A287" s="20" t="s">
        <v>802</v>
      </c>
      <c r="B287" s="20" t="s">
        <v>22</v>
      </c>
      <c r="C287" s="20"/>
      <c r="D287" s="20" t="s">
        <v>803</v>
      </c>
      <c r="E287" s="21"/>
      <c r="F287" s="22">
        <v>1</v>
      </c>
      <c r="G287" s="22" t="s">
        <v>24</v>
      </c>
      <c r="H287" s="23">
        <f>I288 + I289 + I290 + I291 + I292 + I293 + I294 + I295</f>
        <v>2770.2299999999996</v>
      </c>
      <c r="I287" s="23">
        <f t="shared" si="24"/>
        <v>2770.23</v>
      </c>
      <c r="J287" s="24">
        <f>I287 / J4</f>
        <v>7.8890712340759961E-4</v>
      </c>
      <c r="K287" s="65" t="str">
        <f t="shared" si="25"/>
        <v/>
      </c>
      <c r="L287" s="63"/>
      <c r="M287" s="63"/>
    </row>
    <row r="288" spans="1:15" ht="39" customHeight="1" x14ac:dyDescent="0.2">
      <c r="A288" s="14" t="s">
        <v>804</v>
      </c>
      <c r="B288" s="14" t="s">
        <v>805</v>
      </c>
      <c r="C288" s="14" t="s">
        <v>35</v>
      </c>
      <c r="D288" s="14" t="s">
        <v>806</v>
      </c>
      <c r="E288" s="16" t="s">
        <v>807</v>
      </c>
      <c r="F288" s="17">
        <v>1</v>
      </c>
      <c r="G288" s="18">
        <v>76.400000000000006</v>
      </c>
      <c r="H288" s="18">
        <f>TRUNC(TRUNC(G288 * J5, 2) + G288, 2)</f>
        <v>93.88</v>
      </c>
      <c r="I288" s="18">
        <f t="shared" si="24"/>
        <v>93.88</v>
      </c>
      <c r="J288" s="19">
        <f>I288 / J4</f>
        <v>2.6735181102473601E-5</v>
      </c>
      <c r="K288" s="65" t="str">
        <f t="shared" si="25"/>
        <v/>
      </c>
      <c r="L288" s="63"/>
      <c r="M288" s="63"/>
    </row>
    <row r="289" spans="1:13" ht="26.1" customHeight="1" x14ac:dyDescent="0.2">
      <c r="A289" s="14" t="s">
        <v>808</v>
      </c>
      <c r="B289" s="15" t="s">
        <v>809</v>
      </c>
      <c r="C289" s="14" t="s">
        <v>27</v>
      </c>
      <c r="D289" s="14" t="s">
        <v>810</v>
      </c>
      <c r="E289" s="16" t="s">
        <v>807</v>
      </c>
      <c r="F289" s="17">
        <v>57</v>
      </c>
      <c r="G289" s="18">
        <v>26.12</v>
      </c>
      <c r="H289" s="18">
        <f>TRUNC(TRUNC(G289 * J5, 2) + G289, 2)</f>
        <v>32.090000000000003</v>
      </c>
      <c r="I289" s="18">
        <f t="shared" si="24"/>
        <v>1829.13</v>
      </c>
      <c r="J289" s="19">
        <f>I289 / J4</f>
        <v>5.2090031753267521E-4</v>
      </c>
      <c r="K289" s="65" t="str">
        <f t="shared" si="25"/>
        <v/>
      </c>
      <c r="L289" s="63"/>
      <c r="M289" s="63"/>
    </row>
    <row r="290" spans="1:13" ht="39" customHeight="1" x14ac:dyDescent="0.2">
      <c r="A290" s="14" t="s">
        <v>811</v>
      </c>
      <c r="B290" s="14" t="s">
        <v>812</v>
      </c>
      <c r="C290" s="14" t="s">
        <v>35</v>
      </c>
      <c r="D290" s="14" t="s">
        <v>813</v>
      </c>
      <c r="E290" s="16" t="s">
        <v>28</v>
      </c>
      <c r="F290" s="17">
        <v>14</v>
      </c>
      <c r="G290" s="18">
        <v>16.89</v>
      </c>
      <c r="H290" s="18">
        <f>TRUNC(TRUNC(G290 * J5, 2) + G290, 2)</f>
        <v>20.75</v>
      </c>
      <c r="I290" s="18">
        <f t="shared" si="24"/>
        <v>290.5</v>
      </c>
      <c r="J290" s="19">
        <f>I290 / J4</f>
        <v>8.2728697382494483E-5</v>
      </c>
      <c r="K290" s="65" t="str">
        <f t="shared" si="25"/>
        <v/>
      </c>
      <c r="L290" s="63"/>
      <c r="M290" s="63"/>
    </row>
    <row r="291" spans="1:13" ht="39" customHeight="1" x14ac:dyDescent="0.2">
      <c r="A291" s="14" t="s">
        <v>814</v>
      </c>
      <c r="B291" s="14" t="s">
        <v>815</v>
      </c>
      <c r="C291" s="14" t="s">
        <v>35</v>
      </c>
      <c r="D291" s="14" t="s">
        <v>816</v>
      </c>
      <c r="E291" s="16" t="s">
        <v>28</v>
      </c>
      <c r="F291" s="17">
        <v>5</v>
      </c>
      <c r="G291" s="18">
        <v>21.59</v>
      </c>
      <c r="H291" s="18">
        <f>TRUNC(TRUNC(G291 * J5, 2) + G291, 2)</f>
        <v>26.52</v>
      </c>
      <c r="I291" s="18">
        <f t="shared" si="24"/>
        <v>132.6</v>
      </c>
      <c r="J291" s="19">
        <f>I291 / J4</f>
        <v>3.7761877015210901E-5</v>
      </c>
      <c r="K291" s="65" t="str">
        <f t="shared" si="25"/>
        <v/>
      </c>
      <c r="L291" s="63"/>
      <c r="M291" s="63"/>
    </row>
    <row r="292" spans="1:13" ht="39" customHeight="1" x14ac:dyDescent="0.2">
      <c r="A292" s="14" t="s">
        <v>817</v>
      </c>
      <c r="B292" s="14" t="s">
        <v>818</v>
      </c>
      <c r="C292" s="14" t="s">
        <v>35</v>
      </c>
      <c r="D292" s="14" t="s">
        <v>819</v>
      </c>
      <c r="E292" s="16" t="s">
        <v>28</v>
      </c>
      <c r="F292" s="17">
        <v>5</v>
      </c>
      <c r="G292" s="18">
        <v>24.03</v>
      </c>
      <c r="H292" s="18">
        <f>TRUNC(TRUNC(G292 * J5, 2) + G292, 2)</f>
        <v>29.52</v>
      </c>
      <c r="I292" s="18">
        <f t="shared" si="24"/>
        <v>147.6</v>
      </c>
      <c r="J292" s="19">
        <f>I292 / J4</f>
        <v>4.2033582559918019E-5</v>
      </c>
      <c r="K292" s="65" t="str">
        <f t="shared" si="25"/>
        <v/>
      </c>
      <c r="L292" s="63"/>
      <c r="M292" s="63"/>
    </row>
    <row r="293" spans="1:13" ht="39" customHeight="1" x14ac:dyDescent="0.2">
      <c r="A293" s="14" t="s">
        <v>820</v>
      </c>
      <c r="B293" s="14" t="s">
        <v>821</v>
      </c>
      <c r="C293" s="14" t="s">
        <v>35</v>
      </c>
      <c r="D293" s="14" t="s">
        <v>822</v>
      </c>
      <c r="E293" s="16" t="s">
        <v>28</v>
      </c>
      <c r="F293" s="17">
        <v>5</v>
      </c>
      <c r="G293" s="18">
        <v>21.59</v>
      </c>
      <c r="H293" s="18">
        <f>TRUNC(TRUNC(G293 * J5, 2) + G293, 2)</f>
        <v>26.52</v>
      </c>
      <c r="I293" s="18">
        <f t="shared" si="24"/>
        <v>132.6</v>
      </c>
      <c r="J293" s="19">
        <f>I293 / J4</f>
        <v>3.7761877015210901E-5</v>
      </c>
      <c r="K293" s="65" t="str">
        <f t="shared" si="25"/>
        <v/>
      </c>
      <c r="L293" s="63"/>
      <c r="M293" s="63"/>
    </row>
    <row r="294" spans="1:13" ht="26.1" customHeight="1" x14ac:dyDescent="0.2">
      <c r="A294" s="14" t="s">
        <v>823</v>
      </c>
      <c r="B294" s="15" t="s">
        <v>824</v>
      </c>
      <c r="C294" s="14" t="s">
        <v>27</v>
      </c>
      <c r="D294" s="14" t="s">
        <v>825</v>
      </c>
      <c r="E294" s="16" t="s">
        <v>42</v>
      </c>
      <c r="F294" s="17">
        <v>2</v>
      </c>
      <c r="G294" s="18">
        <v>12.31</v>
      </c>
      <c r="H294" s="18">
        <f>TRUNC(TRUNC(G294 * J5, 2) + G294, 2)</f>
        <v>15.12</v>
      </c>
      <c r="I294" s="18">
        <f t="shared" si="24"/>
        <v>30.24</v>
      </c>
      <c r="J294" s="19">
        <f>I294 / J4</f>
        <v>8.6117583781295459E-6</v>
      </c>
      <c r="K294" s="65" t="str">
        <f t="shared" si="25"/>
        <v/>
      </c>
      <c r="L294" s="63"/>
      <c r="M294" s="63"/>
    </row>
    <row r="295" spans="1:13" ht="24" customHeight="1" x14ac:dyDescent="0.2">
      <c r="A295" s="14" t="s">
        <v>826</v>
      </c>
      <c r="B295" s="14" t="s">
        <v>827</v>
      </c>
      <c r="C295" s="14" t="s">
        <v>35</v>
      </c>
      <c r="D295" s="14" t="s">
        <v>828</v>
      </c>
      <c r="E295" s="16" t="s">
        <v>807</v>
      </c>
      <c r="F295" s="17">
        <v>1</v>
      </c>
      <c r="G295" s="18">
        <v>92.52</v>
      </c>
      <c r="H295" s="18">
        <f>TRUNC(TRUNC(G295 * J5, 2) + G295, 2)</f>
        <v>113.68</v>
      </c>
      <c r="I295" s="18">
        <f t="shared" si="24"/>
        <v>113.68</v>
      </c>
      <c r="J295" s="19">
        <f>I295 / J4</f>
        <v>3.2373832421487002E-5</v>
      </c>
      <c r="K295" s="65" t="str">
        <f t="shared" si="25"/>
        <v/>
      </c>
      <c r="L295" s="63"/>
      <c r="M295" s="63"/>
    </row>
    <row r="296" spans="1:13" ht="24" customHeight="1" x14ac:dyDescent="0.2">
      <c r="A296" s="20" t="s">
        <v>829</v>
      </c>
      <c r="B296" s="20" t="s">
        <v>22</v>
      </c>
      <c r="C296" s="20"/>
      <c r="D296" s="20" t="s">
        <v>830</v>
      </c>
      <c r="E296" s="21"/>
      <c r="F296" s="22">
        <v>1</v>
      </c>
      <c r="G296" s="22" t="s">
        <v>24</v>
      </c>
      <c r="H296" s="23">
        <f>I297 + I298</f>
        <v>12066.599999999999</v>
      </c>
      <c r="I296" s="23">
        <f t="shared" si="24"/>
        <v>12066.6</v>
      </c>
      <c r="J296" s="24">
        <f>I296 / J4</f>
        <v>3.4363308083841925E-3</v>
      </c>
      <c r="K296" s="65" t="str">
        <f t="shared" si="25"/>
        <v/>
      </c>
      <c r="L296" s="63"/>
      <c r="M296" s="63"/>
    </row>
    <row r="297" spans="1:13" ht="39" customHeight="1" x14ac:dyDescent="0.2">
      <c r="A297" s="14" t="s">
        <v>831</v>
      </c>
      <c r="B297" s="14" t="s">
        <v>832</v>
      </c>
      <c r="C297" s="14" t="s">
        <v>35</v>
      </c>
      <c r="D297" s="14" t="s">
        <v>833</v>
      </c>
      <c r="E297" s="16" t="s">
        <v>28</v>
      </c>
      <c r="F297" s="17">
        <v>5</v>
      </c>
      <c r="G297" s="18">
        <v>232.84</v>
      </c>
      <c r="H297" s="18">
        <f>TRUNC(TRUNC(G297 * J5, 2) + G297, 2)</f>
        <v>286.11</v>
      </c>
      <c r="I297" s="18">
        <f t="shared" si="24"/>
        <v>1430.55</v>
      </c>
      <c r="J297" s="19">
        <f>I297 / J4</f>
        <v>4.0739255779871766E-4</v>
      </c>
      <c r="K297" s="65" t="str">
        <f t="shared" si="25"/>
        <v/>
      </c>
      <c r="L297" s="63"/>
      <c r="M297" s="63"/>
    </row>
    <row r="298" spans="1:13" ht="39" customHeight="1" x14ac:dyDescent="0.2">
      <c r="A298" s="14" t="s">
        <v>834</v>
      </c>
      <c r="B298" s="14" t="s">
        <v>835</v>
      </c>
      <c r="C298" s="14" t="s">
        <v>35</v>
      </c>
      <c r="D298" s="14" t="s">
        <v>836</v>
      </c>
      <c r="E298" s="16" t="s">
        <v>28</v>
      </c>
      <c r="F298" s="17">
        <v>51</v>
      </c>
      <c r="G298" s="18">
        <v>169.72</v>
      </c>
      <c r="H298" s="18">
        <f>TRUNC(TRUNC(G298 * J5, 2) + G298, 2)</f>
        <v>208.55</v>
      </c>
      <c r="I298" s="18">
        <f t="shared" si="24"/>
        <v>10636.05</v>
      </c>
      <c r="J298" s="19">
        <f>I298 / J4</f>
        <v>3.0289382505854744E-3</v>
      </c>
      <c r="K298" s="65" t="str">
        <f t="shared" si="25"/>
        <v/>
      </c>
      <c r="L298" s="63"/>
      <c r="M298" s="63"/>
    </row>
    <row r="299" spans="1:13" ht="24" customHeight="1" x14ac:dyDescent="0.2">
      <c r="A299" s="20" t="s">
        <v>837</v>
      </c>
      <c r="B299" s="20" t="s">
        <v>22</v>
      </c>
      <c r="C299" s="20"/>
      <c r="D299" s="20" t="s">
        <v>838</v>
      </c>
      <c r="E299" s="21"/>
      <c r="F299" s="22">
        <v>1</v>
      </c>
      <c r="G299" s="22" t="s">
        <v>24</v>
      </c>
      <c r="H299" s="23">
        <f>I300 + I301</f>
        <v>7815.34</v>
      </c>
      <c r="I299" s="23">
        <f t="shared" si="24"/>
        <v>7815.34</v>
      </c>
      <c r="J299" s="24">
        <f>I299 / J4</f>
        <v>2.2256554141180875E-3</v>
      </c>
      <c r="K299" s="65" t="str">
        <f t="shared" si="25"/>
        <v/>
      </c>
      <c r="L299" s="63"/>
      <c r="M299" s="63"/>
    </row>
    <row r="300" spans="1:13" ht="39" customHeight="1" x14ac:dyDescent="0.2">
      <c r="A300" s="14" t="s">
        <v>839</v>
      </c>
      <c r="B300" s="14" t="s">
        <v>840</v>
      </c>
      <c r="C300" s="14" t="s">
        <v>35</v>
      </c>
      <c r="D300" s="14" t="s">
        <v>841</v>
      </c>
      <c r="E300" s="16" t="s">
        <v>28</v>
      </c>
      <c r="F300" s="17">
        <v>14</v>
      </c>
      <c r="G300" s="18">
        <v>270.16000000000003</v>
      </c>
      <c r="H300" s="18">
        <f>TRUNC(TRUNC(G300 * J5, 2) + G300, 2)</f>
        <v>331.97</v>
      </c>
      <c r="I300" s="18">
        <f t="shared" si="24"/>
        <v>4647.58</v>
      </c>
      <c r="J300" s="19">
        <f>I300 / J4</f>
        <v>1.32353955036466E-3</v>
      </c>
      <c r="K300" s="65" t="str">
        <f t="shared" si="25"/>
        <v/>
      </c>
      <c r="L300" s="63"/>
      <c r="M300" s="63"/>
    </row>
    <row r="301" spans="1:13" ht="26.1" customHeight="1" x14ac:dyDescent="0.2">
      <c r="A301" s="14" t="s">
        <v>842</v>
      </c>
      <c r="B301" s="14" t="s">
        <v>843</v>
      </c>
      <c r="C301" s="14" t="s">
        <v>35</v>
      </c>
      <c r="D301" s="14" t="s">
        <v>844</v>
      </c>
      <c r="E301" s="16" t="s">
        <v>807</v>
      </c>
      <c r="F301" s="17">
        <v>2</v>
      </c>
      <c r="G301" s="18">
        <v>1288.97</v>
      </c>
      <c r="H301" s="18">
        <f>TRUNC(TRUNC(G301 * J5, 2) + G301, 2)</f>
        <v>1583.88</v>
      </c>
      <c r="I301" s="18">
        <f t="shared" si="24"/>
        <v>3167.76</v>
      </c>
      <c r="J301" s="19">
        <f>I301 / J4</f>
        <v>9.0211586375342761E-4</v>
      </c>
      <c r="K301" s="65" t="str">
        <f t="shared" si="25"/>
        <v/>
      </c>
      <c r="L301" s="63"/>
      <c r="M301" s="63"/>
    </row>
    <row r="302" spans="1:13" ht="24" customHeight="1" x14ac:dyDescent="0.2">
      <c r="A302" s="20" t="s">
        <v>845</v>
      </c>
      <c r="B302" s="20" t="s">
        <v>22</v>
      </c>
      <c r="C302" s="20"/>
      <c r="D302" s="20" t="s">
        <v>846</v>
      </c>
      <c r="E302" s="21"/>
      <c r="F302" s="22">
        <v>1</v>
      </c>
      <c r="G302" s="22" t="s">
        <v>24</v>
      </c>
      <c r="H302" s="23">
        <f>I303 + I316 + I322 + I329</f>
        <v>114043.04999999999</v>
      </c>
      <c r="I302" s="23">
        <f t="shared" si="24"/>
        <v>114043.05</v>
      </c>
      <c r="J302" s="24">
        <f>I302 / J4</f>
        <v>3.2477221934687391E-2</v>
      </c>
      <c r="K302" s="65" t="str">
        <f t="shared" si="25"/>
        <v/>
      </c>
      <c r="L302" s="63"/>
      <c r="M302" s="63"/>
    </row>
    <row r="303" spans="1:13" ht="24" customHeight="1" x14ac:dyDescent="0.2">
      <c r="A303" s="20" t="s">
        <v>847</v>
      </c>
      <c r="B303" s="20" t="s">
        <v>22</v>
      </c>
      <c r="C303" s="20"/>
      <c r="D303" s="20" t="s">
        <v>617</v>
      </c>
      <c r="E303" s="21"/>
      <c r="F303" s="22">
        <v>1</v>
      </c>
      <c r="G303" s="22" t="s">
        <v>24</v>
      </c>
      <c r="H303" s="23">
        <f>I304 + I306 + I312</f>
        <v>25808.14</v>
      </c>
      <c r="I303" s="23">
        <f t="shared" si="24"/>
        <v>25808.14</v>
      </c>
      <c r="J303" s="24">
        <f>I303 / J4</f>
        <v>7.3496516491051668E-3</v>
      </c>
      <c r="K303" s="65" t="str">
        <f t="shared" si="25"/>
        <v/>
      </c>
      <c r="L303" s="63"/>
      <c r="M303" s="63"/>
    </row>
    <row r="304" spans="1:13" ht="24" customHeight="1" x14ac:dyDescent="0.2">
      <c r="A304" s="20" t="s">
        <v>848</v>
      </c>
      <c r="B304" s="20" t="s">
        <v>22</v>
      </c>
      <c r="C304" s="20"/>
      <c r="D304" s="20" t="s">
        <v>30</v>
      </c>
      <c r="E304" s="21"/>
      <c r="F304" s="22">
        <v>1</v>
      </c>
      <c r="G304" s="22" t="s">
        <v>24</v>
      </c>
      <c r="H304" s="23">
        <f>I305</f>
        <v>283.5</v>
      </c>
      <c r="I304" s="23">
        <f t="shared" si="24"/>
        <v>283.5</v>
      </c>
      <c r="J304" s="24">
        <f>I304 / J4</f>
        <v>8.0735234794964496E-5</v>
      </c>
      <c r="K304" s="65" t="str">
        <f t="shared" si="25"/>
        <v/>
      </c>
      <c r="L304" s="63"/>
      <c r="M304" s="63"/>
    </row>
    <row r="305" spans="1:14" ht="39" customHeight="1" x14ac:dyDescent="0.2">
      <c r="A305" s="14" t="s">
        <v>849</v>
      </c>
      <c r="B305" s="14" t="s">
        <v>850</v>
      </c>
      <c r="C305" s="14" t="s">
        <v>35</v>
      </c>
      <c r="D305" s="14" t="s">
        <v>851</v>
      </c>
      <c r="E305" s="16" t="s">
        <v>88</v>
      </c>
      <c r="F305" s="17">
        <v>18.75</v>
      </c>
      <c r="G305" s="18">
        <v>12.31</v>
      </c>
      <c r="H305" s="18">
        <f>TRUNC(TRUNC(G305 * J5, 2) + G305, 2)</f>
        <v>15.12</v>
      </c>
      <c r="I305" s="18">
        <f t="shared" si="24"/>
        <v>283.5</v>
      </c>
      <c r="J305" s="19">
        <f>I305 / J4</f>
        <v>8.0735234794964496E-5</v>
      </c>
      <c r="K305" s="65" t="str">
        <f t="shared" si="25"/>
        <v/>
      </c>
      <c r="L305" s="63"/>
      <c r="M305" s="63"/>
      <c r="N305" s="27">
        <f>0.21*F305+F305</f>
        <v>22.6875</v>
      </c>
    </row>
    <row r="306" spans="1:14" ht="24" customHeight="1" x14ac:dyDescent="0.2">
      <c r="A306" s="20" t="s">
        <v>852</v>
      </c>
      <c r="B306" s="20" t="s">
        <v>22</v>
      </c>
      <c r="C306" s="20"/>
      <c r="D306" s="20" t="s">
        <v>128</v>
      </c>
      <c r="E306" s="21"/>
      <c r="F306" s="22">
        <v>1</v>
      </c>
      <c r="G306" s="22" t="s">
        <v>24</v>
      </c>
      <c r="H306" s="23">
        <f>I307 + I308 + I309 + I310 + I311</f>
        <v>19929.900000000005</v>
      </c>
      <c r="I306" s="23">
        <f t="shared" si="24"/>
        <v>19929.900000000001</v>
      </c>
      <c r="J306" s="24">
        <f>I306 / J4</f>
        <v>5.675644289030557E-3</v>
      </c>
      <c r="K306" s="65" t="str">
        <f t="shared" si="25"/>
        <v/>
      </c>
      <c r="L306" s="63"/>
      <c r="M306" s="63"/>
      <c r="N306" s="27">
        <f t="shared" ref="N306:N311" si="27">0.21*F306+F306</f>
        <v>1.21</v>
      </c>
    </row>
    <row r="307" spans="1:14" ht="26.1" customHeight="1" x14ac:dyDescent="0.2">
      <c r="A307" s="14" t="s">
        <v>853</v>
      </c>
      <c r="B307" s="14" t="s">
        <v>854</v>
      </c>
      <c r="C307" s="14" t="s">
        <v>35</v>
      </c>
      <c r="D307" s="14" t="s">
        <v>855</v>
      </c>
      <c r="E307" s="16" t="s">
        <v>88</v>
      </c>
      <c r="F307" s="17">
        <v>2.5</v>
      </c>
      <c r="G307" s="18">
        <v>733.71</v>
      </c>
      <c r="H307" s="18">
        <f>TRUNC(TRUNC(G307 * J5, 2) + G307, 2)</f>
        <v>901.58</v>
      </c>
      <c r="I307" s="18">
        <f t="shared" si="24"/>
        <v>2253.9499999999998</v>
      </c>
      <c r="J307" s="19">
        <f>I307 / J4</f>
        <v>6.4188071416617352E-4</v>
      </c>
      <c r="K307" s="65" t="str">
        <f t="shared" si="25"/>
        <v/>
      </c>
      <c r="L307" s="63"/>
      <c r="M307" s="63"/>
      <c r="N307" s="27">
        <f t="shared" si="27"/>
        <v>3.0249999999999999</v>
      </c>
    </row>
    <row r="308" spans="1:14" ht="39" customHeight="1" x14ac:dyDescent="0.2">
      <c r="A308" s="14" t="s">
        <v>856</v>
      </c>
      <c r="B308" s="14" t="s">
        <v>857</v>
      </c>
      <c r="C308" s="14" t="s">
        <v>35</v>
      </c>
      <c r="D308" s="14" t="s">
        <v>858</v>
      </c>
      <c r="E308" s="16" t="s">
        <v>859</v>
      </c>
      <c r="F308" s="17">
        <v>659.2</v>
      </c>
      <c r="G308" s="18">
        <v>12.56</v>
      </c>
      <c r="H308" s="18">
        <f>TRUNC(TRUNC(G308 * J5, 2) + G308, 2)</f>
        <v>15.43</v>
      </c>
      <c r="I308" s="18">
        <f t="shared" si="24"/>
        <v>10171.450000000001</v>
      </c>
      <c r="J308" s="19">
        <f>I308 / J4</f>
        <v>2.8966292908474134E-3</v>
      </c>
      <c r="K308" s="65" t="str">
        <f t="shared" si="25"/>
        <v/>
      </c>
      <c r="L308" s="63"/>
      <c r="M308" s="63"/>
      <c r="N308" s="27">
        <f t="shared" si="27"/>
        <v>797.63200000000006</v>
      </c>
    </row>
    <row r="309" spans="1:14" ht="39" customHeight="1" x14ac:dyDescent="0.2">
      <c r="A309" s="14" t="s">
        <v>860</v>
      </c>
      <c r="B309" s="14" t="s">
        <v>861</v>
      </c>
      <c r="C309" s="14" t="s">
        <v>35</v>
      </c>
      <c r="D309" s="14" t="s">
        <v>862</v>
      </c>
      <c r="E309" s="16" t="s">
        <v>859</v>
      </c>
      <c r="F309" s="17">
        <v>26.5</v>
      </c>
      <c r="G309" s="18">
        <v>11.69</v>
      </c>
      <c r="H309" s="18">
        <f>TRUNC(TRUNC(G309 * J5, 2) + G309, 2)</f>
        <v>14.36</v>
      </c>
      <c r="I309" s="18">
        <f t="shared" si="24"/>
        <v>380.54</v>
      </c>
      <c r="J309" s="19">
        <f>I309 / J4</f>
        <v>1.0837032186552307E-4</v>
      </c>
      <c r="K309" s="65" t="str">
        <f t="shared" si="25"/>
        <v/>
      </c>
      <c r="L309" s="63"/>
      <c r="M309" s="63"/>
      <c r="N309" s="27">
        <f t="shared" si="27"/>
        <v>32.064999999999998</v>
      </c>
    </row>
    <row r="310" spans="1:14" ht="51.95" customHeight="1" x14ac:dyDescent="0.2">
      <c r="A310" s="14" t="s">
        <v>863</v>
      </c>
      <c r="B310" s="14" t="s">
        <v>864</v>
      </c>
      <c r="C310" s="14" t="s">
        <v>52</v>
      </c>
      <c r="D310" s="14" t="s">
        <v>865</v>
      </c>
      <c r="E310" s="16" t="s">
        <v>88</v>
      </c>
      <c r="F310" s="17">
        <v>5.25</v>
      </c>
      <c r="G310" s="18">
        <v>716.04</v>
      </c>
      <c r="H310" s="18">
        <f>TRUNC(TRUNC(G310 * J5, 2) + G310, 2)</f>
        <v>879.86</v>
      </c>
      <c r="I310" s="18">
        <f t="shared" si="24"/>
        <v>4619.26</v>
      </c>
      <c r="J310" s="19">
        <f>I310 / J4</f>
        <v>1.315474570296253E-3</v>
      </c>
      <c r="K310" s="65" t="str">
        <f t="shared" si="25"/>
        <v/>
      </c>
      <c r="L310" s="63"/>
      <c r="M310" s="63"/>
      <c r="N310" s="27">
        <f t="shared" si="27"/>
        <v>6.3525</v>
      </c>
    </row>
    <row r="311" spans="1:14" ht="51.95" customHeight="1" x14ac:dyDescent="0.2">
      <c r="A311" s="14" t="s">
        <v>866</v>
      </c>
      <c r="B311" s="14" t="s">
        <v>867</v>
      </c>
      <c r="C311" s="14" t="s">
        <v>52</v>
      </c>
      <c r="D311" s="14" t="s">
        <v>868</v>
      </c>
      <c r="E311" s="16" t="s">
        <v>37</v>
      </c>
      <c r="F311" s="17">
        <v>45</v>
      </c>
      <c r="G311" s="18">
        <v>45.3</v>
      </c>
      <c r="H311" s="18">
        <f>TRUNC(TRUNC(G311 * J5, 2) + G311, 2)</f>
        <v>55.66</v>
      </c>
      <c r="I311" s="18">
        <f t="shared" si="24"/>
        <v>2504.6999999999998</v>
      </c>
      <c r="J311" s="19">
        <f>I311 / J4</f>
        <v>7.1328939185519421E-4</v>
      </c>
      <c r="K311" s="65" t="str">
        <f t="shared" si="25"/>
        <v/>
      </c>
      <c r="L311" s="63"/>
      <c r="M311" s="63"/>
      <c r="N311" s="27">
        <f t="shared" si="27"/>
        <v>54.45</v>
      </c>
    </row>
    <row r="312" spans="1:14" ht="24" customHeight="1" x14ac:dyDescent="0.2">
      <c r="A312" s="20" t="s">
        <v>869</v>
      </c>
      <c r="B312" s="20" t="s">
        <v>22</v>
      </c>
      <c r="C312" s="20"/>
      <c r="D312" s="20" t="s">
        <v>870</v>
      </c>
      <c r="E312" s="21"/>
      <c r="F312" s="22">
        <v>1</v>
      </c>
      <c r="G312" s="22" t="s">
        <v>24</v>
      </c>
      <c r="H312" s="23">
        <f>I313 + I314 + I315</f>
        <v>5594.74</v>
      </c>
      <c r="I312" s="23">
        <f t="shared" si="24"/>
        <v>5594.74</v>
      </c>
      <c r="J312" s="24">
        <f>I312 / J4</f>
        <v>1.593272125279646E-3</v>
      </c>
      <c r="K312" s="65" t="str">
        <f t="shared" si="25"/>
        <v/>
      </c>
      <c r="L312" s="63"/>
      <c r="M312" s="63"/>
    </row>
    <row r="313" spans="1:14" ht="26.1" customHeight="1" x14ac:dyDescent="0.2">
      <c r="A313" s="14" t="s">
        <v>871</v>
      </c>
      <c r="B313" s="14" t="s">
        <v>274</v>
      </c>
      <c r="C313" s="14" t="s">
        <v>35</v>
      </c>
      <c r="D313" s="14" t="s">
        <v>275</v>
      </c>
      <c r="E313" s="16" t="s">
        <v>37</v>
      </c>
      <c r="F313" s="17">
        <v>57.5</v>
      </c>
      <c r="G313" s="18">
        <v>7.28</v>
      </c>
      <c r="H313" s="18">
        <f>TRUNC(TRUNC(G313 * J5, 2) + G313, 2)</f>
        <v>8.94</v>
      </c>
      <c r="I313" s="18">
        <f t="shared" si="24"/>
        <v>514.04999999999995</v>
      </c>
      <c r="J313" s="19">
        <f>I313 / J4</f>
        <v>1.4639134901711285E-4</v>
      </c>
      <c r="K313" s="65" t="str">
        <f t="shared" si="25"/>
        <v/>
      </c>
      <c r="L313" s="63"/>
      <c r="M313" s="63"/>
    </row>
    <row r="314" spans="1:14" ht="39" customHeight="1" x14ac:dyDescent="0.2">
      <c r="A314" s="14" t="s">
        <v>872</v>
      </c>
      <c r="B314" s="14" t="s">
        <v>873</v>
      </c>
      <c r="C314" s="14" t="s">
        <v>35</v>
      </c>
      <c r="D314" s="14" t="s">
        <v>874</v>
      </c>
      <c r="E314" s="16" t="s">
        <v>37</v>
      </c>
      <c r="F314" s="17">
        <v>57.5</v>
      </c>
      <c r="G314" s="18">
        <v>38.590000000000003</v>
      </c>
      <c r="H314" s="18">
        <f>TRUNC(TRUNC(G314 * J5, 2) + G314, 2)</f>
        <v>47.41</v>
      </c>
      <c r="I314" s="18">
        <f t="shared" si="24"/>
        <v>2726.07</v>
      </c>
      <c r="J314" s="19">
        <f>I314 / J4</f>
        <v>7.7633122228398192E-4</v>
      </c>
      <c r="K314" s="65" t="str">
        <f t="shared" si="25"/>
        <v/>
      </c>
      <c r="L314" s="63"/>
      <c r="M314" s="63"/>
    </row>
    <row r="315" spans="1:14" ht="26.1" customHeight="1" x14ac:dyDescent="0.2">
      <c r="A315" s="14" t="s">
        <v>875</v>
      </c>
      <c r="B315" s="14" t="s">
        <v>876</v>
      </c>
      <c r="C315" s="14" t="s">
        <v>52</v>
      </c>
      <c r="D315" s="14" t="s">
        <v>877</v>
      </c>
      <c r="E315" s="16" t="s">
        <v>37</v>
      </c>
      <c r="F315" s="17">
        <v>57.5</v>
      </c>
      <c r="G315" s="18">
        <v>33.33</v>
      </c>
      <c r="H315" s="18">
        <f>TRUNC(TRUNC(G315 * J5, 2) + G315, 2)</f>
        <v>40.950000000000003</v>
      </c>
      <c r="I315" s="18">
        <f t="shared" si="24"/>
        <v>2354.62</v>
      </c>
      <c r="J315" s="19">
        <f>I315 / J4</f>
        <v>6.7054955397855128E-4</v>
      </c>
      <c r="K315" s="65" t="str">
        <f t="shared" si="25"/>
        <v/>
      </c>
      <c r="L315" s="63"/>
      <c r="M315" s="63"/>
    </row>
    <row r="316" spans="1:14" ht="24" customHeight="1" x14ac:dyDescent="0.2">
      <c r="A316" s="20" t="s">
        <v>878</v>
      </c>
      <c r="B316" s="20" t="s">
        <v>22</v>
      </c>
      <c r="C316" s="20"/>
      <c r="D316" s="20" t="s">
        <v>879</v>
      </c>
      <c r="E316" s="21"/>
      <c r="F316" s="22">
        <v>1</v>
      </c>
      <c r="G316" s="22" t="s">
        <v>24</v>
      </c>
      <c r="H316" s="23">
        <f>I317 + I318 + I319 + I320 + I321</f>
        <v>5079.28</v>
      </c>
      <c r="I316" s="23">
        <f t="shared" si="24"/>
        <v>5079.28</v>
      </c>
      <c r="J316" s="24">
        <f>I316 / J4</f>
        <v>1.4464792359413306E-3</v>
      </c>
      <c r="K316" s="65" t="str">
        <f t="shared" si="25"/>
        <v/>
      </c>
      <c r="L316" s="63"/>
      <c r="M316" s="63"/>
    </row>
    <row r="317" spans="1:14" ht="39" customHeight="1" x14ac:dyDescent="0.2">
      <c r="A317" s="14" t="s">
        <v>880</v>
      </c>
      <c r="B317" s="14" t="s">
        <v>881</v>
      </c>
      <c r="C317" s="14" t="s">
        <v>52</v>
      </c>
      <c r="D317" s="14" t="s">
        <v>882</v>
      </c>
      <c r="E317" s="16" t="s">
        <v>54</v>
      </c>
      <c r="F317" s="17">
        <v>250</v>
      </c>
      <c r="G317" s="18">
        <v>8.06</v>
      </c>
      <c r="H317" s="18">
        <f>TRUNC(TRUNC(G317 * J5, 2) + G317, 2)</f>
        <v>9.9</v>
      </c>
      <c r="I317" s="18">
        <f t="shared" si="24"/>
        <v>2475</v>
      </c>
      <c r="J317" s="19">
        <f>I317 / J4</f>
        <v>7.0483141487667419E-4</v>
      </c>
      <c r="K317" s="65" t="str">
        <f t="shared" si="25"/>
        <v/>
      </c>
      <c r="L317" s="63"/>
      <c r="M317" s="63"/>
    </row>
    <row r="318" spans="1:14" ht="26.1" customHeight="1" x14ac:dyDescent="0.2">
      <c r="A318" s="14" t="s">
        <v>883</v>
      </c>
      <c r="B318" s="14" t="s">
        <v>884</v>
      </c>
      <c r="C318" s="14" t="s">
        <v>52</v>
      </c>
      <c r="D318" s="14" t="s">
        <v>885</v>
      </c>
      <c r="E318" s="16" t="s">
        <v>42</v>
      </c>
      <c r="F318" s="17">
        <v>3</v>
      </c>
      <c r="G318" s="18">
        <v>58.3</v>
      </c>
      <c r="H318" s="18">
        <f>TRUNC(TRUNC(G318 * J5, 2) + G318, 2)</f>
        <v>71.63</v>
      </c>
      <c r="I318" s="18">
        <f t="shared" si="24"/>
        <v>214.89</v>
      </c>
      <c r="J318" s="19">
        <f>I318 / J4</f>
        <v>6.1196453633474143E-5</v>
      </c>
      <c r="K318" s="65" t="str">
        <f t="shared" si="25"/>
        <v/>
      </c>
      <c r="L318" s="63"/>
      <c r="M318" s="63"/>
    </row>
    <row r="319" spans="1:14" ht="26.1" customHeight="1" x14ac:dyDescent="0.2">
      <c r="A319" s="14" t="s">
        <v>886</v>
      </c>
      <c r="B319" s="14" t="s">
        <v>887</v>
      </c>
      <c r="C319" s="14" t="s">
        <v>35</v>
      </c>
      <c r="D319" s="14" t="s">
        <v>888</v>
      </c>
      <c r="E319" s="16" t="s">
        <v>28</v>
      </c>
      <c r="F319" s="17">
        <v>1</v>
      </c>
      <c r="G319" s="18">
        <v>398.43</v>
      </c>
      <c r="H319" s="18">
        <f>TRUNC(TRUNC(G319 * J5, 2) + G319, 2)</f>
        <v>489.59</v>
      </c>
      <c r="I319" s="18">
        <f t="shared" si="24"/>
        <v>489.59</v>
      </c>
      <c r="J319" s="19">
        <f>I319 / J4</f>
        <v>1.394256211755438E-4</v>
      </c>
      <c r="K319" s="65" t="str">
        <f t="shared" si="25"/>
        <v/>
      </c>
      <c r="L319" s="63"/>
      <c r="M319" s="63"/>
    </row>
    <row r="320" spans="1:14" ht="39" customHeight="1" x14ac:dyDescent="0.2">
      <c r="A320" s="14" t="s">
        <v>889</v>
      </c>
      <c r="B320" s="14" t="s">
        <v>890</v>
      </c>
      <c r="C320" s="14" t="s">
        <v>52</v>
      </c>
      <c r="D320" s="14" t="s">
        <v>891</v>
      </c>
      <c r="E320" s="16" t="s">
        <v>54</v>
      </c>
      <c r="F320" s="17">
        <v>75</v>
      </c>
      <c r="G320" s="18">
        <v>18.489999999999998</v>
      </c>
      <c r="H320" s="18">
        <f>TRUNC(TRUNC(G320 * J5, 2) + G320, 2)</f>
        <v>22.72</v>
      </c>
      <c r="I320" s="18">
        <f t="shared" si="24"/>
        <v>1704</v>
      </c>
      <c r="J320" s="19">
        <f>I320 / J4</f>
        <v>4.8526574987872836E-4</v>
      </c>
      <c r="K320" s="65" t="str">
        <f t="shared" si="25"/>
        <v/>
      </c>
      <c r="L320" s="63"/>
      <c r="M320" s="63"/>
    </row>
    <row r="321" spans="1:13" ht="26.1" customHeight="1" x14ac:dyDescent="0.2">
      <c r="A321" s="14" t="s">
        <v>892</v>
      </c>
      <c r="B321" s="14" t="s">
        <v>893</v>
      </c>
      <c r="C321" s="14" t="s">
        <v>35</v>
      </c>
      <c r="D321" s="14" t="s">
        <v>894</v>
      </c>
      <c r="E321" s="16" t="s">
        <v>28</v>
      </c>
      <c r="F321" s="17">
        <v>1</v>
      </c>
      <c r="G321" s="18">
        <v>159.35</v>
      </c>
      <c r="H321" s="18">
        <f>TRUNC(TRUNC(G321 * J5, 2) + G321, 2)</f>
        <v>195.8</v>
      </c>
      <c r="I321" s="18">
        <f t="shared" si="24"/>
        <v>195.8</v>
      </c>
      <c r="J321" s="19">
        <f>I321 / J4</f>
        <v>5.5759996376910224E-5</v>
      </c>
      <c r="K321" s="65" t="str">
        <f t="shared" si="25"/>
        <v/>
      </c>
      <c r="L321" s="63"/>
      <c r="M321" s="63"/>
    </row>
    <row r="322" spans="1:13" ht="24" customHeight="1" x14ac:dyDescent="0.2">
      <c r="A322" s="20" t="s">
        <v>895</v>
      </c>
      <c r="B322" s="20" t="s">
        <v>22</v>
      </c>
      <c r="C322" s="20"/>
      <c r="D322" s="20" t="s">
        <v>896</v>
      </c>
      <c r="E322" s="21"/>
      <c r="F322" s="22">
        <v>1</v>
      </c>
      <c r="G322" s="22" t="s">
        <v>24</v>
      </c>
      <c r="H322" s="23">
        <f>I323 + I324 + I325 + I326 + I327 + I328</f>
        <v>16151.039999999999</v>
      </c>
      <c r="I322" s="23">
        <f t="shared" si="24"/>
        <v>16151.04</v>
      </c>
      <c r="J322" s="24">
        <f>I322 / J4</f>
        <v>4.5994991413857616E-3</v>
      </c>
      <c r="K322" s="65" t="str">
        <f t="shared" si="25"/>
        <v/>
      </c>
      <c r="L322" s="63"/>
      <c r="M322" s="63"/>
    </row>
    <row r="323" spans="1:13" ht="51.95" customHeight="1" x14ac:dyDescent="0.2">
      <c r="A323" s="14" t="s">
        <v>897</v>
      </c>
      <c r="B323" s="14" t="s">
        <v>898</v>
      </c>
      <c r="C323" s="14" t="s">
        <v>52</v>
      </c>
      <c r="D323" s="14" t="s">
        <v>899</v>
      </c>
      <c r="E323" s="16" t="s">
        <v>42</v>
      </c>
      <c r="F323" s="17">
        <v>14</v>
      </c>
      <c r="G323" s="18">
        <v>122.91</v>
      </c>
      <c r="H323" s="18">
        <f>TRUNC(TRUNC(G323 * J5, 2) + G323, 2)</f>
        <v>151.03</v>
      </c>
      <c r="I323" s="18">
        <f t="shared" si="24"/>
        <v>2114.42</v>
      </c>
      <c r="J323" s="19">
        <f>I323 / J4</f>
        <v>6.0214530918930806E-4</v>
      </c>
      <c r="K323" s="65" t="str">
        <f t="shared" si="25"/>
        <v/>
      </c>
      <c r="L323" s="63"/>
      <c r="M323" s="63"/>
    </row>
    <row r="324" spans="1:13" ht="51.95" customHeight="1" x14ac:dyDescent="0.2">
      <c r="A324" s="14" t="s">
        <v>900</v>
      </c>
      <c r="B324" s="14" t="s">
        <v>901</v>
      </c>
      <c r="C324" s="14" t="s">
        <v>52</v>
      </c>
      <c r="D324" s="14" t="s">
        <v>902</v>
      </c>
      <c r="E324" s="16" t="s">
        <v>54</v>
      </c>
      <c r="F324" s="17">
        <v>92</v>
      </c>
      <c r="G324" s="18">
        <v>105.68</v>
      </c>
      <c r="H324" s="18">
        <f>TRUNC(TRUNC(G324 * J5, 2) + G324, 2)</f>
        <v>129.85</v>
      </c>
      <c r="I324" s="18">
        <f t="shared" si="24"/>
        <v>11946.2</v>
      </c>
      <c r="J324" s="19">
        <f>I324 / J4</f>
        <v>3.4020432518786768E-3</v>
      </c>
      <c r="K324" s="65" t="str">
        <f t="shared" si="25"/>
        <v/>
      </c>
      <c r="L324" s="63"/>
      <c r="M324" s="63"/>
    </row>
    <row r="325" spans="1:13" ht="39" customHeight="1" x14ac:dyDescent="0.2">
      <c r="A325" s="14" t="s">
        <v>903</v>
      </c>
      <c r="B325" s="14" t="s">
        <v>904</v>
      </c>
      <c r="C325" s="14" t="s">
        <v>52</v>
      </c>
      <c r="D325" s="14" t="s">
        <v>905</v>
      </c>
      <c r="E325" s="16" t="s">
        <v>42</v>
      </c>
      <c r="F325" s="17">
        <v>2</v>
      </c>
      <c r="G325" s="18">
        <v>103.48</v>
      </c>
      <c r="H325" s="18">
        <f>TRUNC(TRUNC(G325 * J5, 2) + G325, 2)</f>
        <v>127.15</v>
      </c>
      <c r="I325" s="18">
        <f t="shared" si="24"/>
        <v>254.3</v>
      </c>
      <c r="J325" s="19">
        <f>I325 / J4</f>
        <v>7.2419648001267973E-5</v>
      </c>
      <c r="K325" s="65" t="str">
        <f t="shared" si="25"/>
        <v/>
      </c>
      <c r="L325" s="63"/>
      <c r="M325" s="63"/>
    </row>
    <row r="326" spans="1:13" ht="39" customHeight="1" x14ac:dyDescent="0.2">
      <c r="A326" s="14" t="s">
        <v>906</v>
      </c>
      <c r="B326" s="14" t="s">
        <v>907</v>
      </c>
      <c r="C326" s="14" t="s">
        <v>52</v>
      </c>
      <c r="D326" s="14" t="s">
        <v>908</v>
      </c>
      <c r="E326" s="16" t="s">
        <v>42</v>
      </c>
      <c r="F326" s="17">
        <v>2</v>
      </c>
      <c r="G326" s="18">
        <v>92.77</v>
      </c>
      <c r="H326" s="18">
        <f>TRUNC(TRUNC(G326 * J5, 2) + G326, 2)</f>
        <v>113.99</v>
      </c>
      <c r="I326" s="18">
        <f t="shared" si="24"/>
        <v>227.98</v>
      </c>
      <c r="J326" s="19">
        <f>I326 / J4</f>
        <v>6.4924228672155217E-5</v>
      </c>
      <c r="K326" s="65" t="str">
        <f t="shared" si="25"/>
        <v/>
      </c>
      <c r="L326" s="63"/>
      <c r="M326" s="63"/>
    </row>
    <row r="327" spans="1:13" ht="26.1" customHeight="1" x14ac:dyDescent="0.2">
      <c r="A327" s="14" t="s">
        <v>909</v>
      </c>
      <c r="B327" s="14" t="s">
        <v>910</v>
      </c>
      <c r="C327" s="14" t="s">
        <v>35</v>
      </c>
      <c r="D327" s="14" t="s">
        <v>911</v>
      </c>
      <c r="E327" s="16" t="s">
        <v>28</v>
      </c>
      <c r="F327" s="17">
        <v>4</v>
      </c>
      <c r="G327" s="18">
        <v>73.53</v>
      </c>
      <c r="H327" s="18">
        <f>TRUNC(TRUNC(G327 * J5, 2) + G327, 2)</f>
        <v>90.35</v>
      </c>
      <c r="I327" s="18">
        <f t="shared" ref="I327:I372" si="28">TRUNC(F327 * H327,2)</f>
        <v>361.4</v>
      </c>
      <c r="J327" s="19">
        <f>I327 / J4</f>
        <v>1.0291962559047678E-4</v>
      </c>
      <c r="K327" s="65" t="str">
        <f t="shared" si="25"/>
        <v/>
      </c>
      <c r="L327" s="63"/>
      <c r="M327" s="63"/>
    </row>
    <row r="328" spans="1:13" ht="39" customHeight="1" x14ac:dyDescent="0.2">
      <c r="A328" s="14" t="s">
        <v>912</v>
      </c>
      <c r="B328" s="14" t="s">
        <v>913</v>
      </c>
      <c r="C328" s="14" t="s">
        <v>52</v>
      </c>
      <c r="D328" s="14" t="s">
        <v>914</v>
      </c>
      <c r="E328" s="16" t="s">
        <v>42</v>
      </c>
      <c r="F328" s="17">
        <v>6</v>
      </c>
      <c r="G328" s="18">
        <v>169.1</v>
      </c>
      <c r="H328" s="18">
        <f>TRUNC(TRUNC(G328 * J5, 2) + G328, 2)</f>
        <v>207.79</v>
      </c>
      <c r="I328" s="18">
        <f t="shared" si="28"/>
        <v>1246.74</v>
      </c>
      <c r="J328" s="19">
        <f>I328 / J4</f>
        <v>3.5504707805387667E-4</v>
      </c>
      <c r="K328" s="65" t="str">
        <f t="shared" si="25"/>
        <v/>
      </c>
      <c r="L328" s="63"/>
      <c r="M328" s="63"/>
    </row>
    <row r="329" spans="1:13" ht="24" customHeight="1" x14ac:dyDescent="0.2">
      <c r="A329" s="20" t="s">
        <v>915</v>
      </c>
      <c r="B329" s="20" t="s">
        <v>22</v>
      </c>
      <c r="C329" s="20"/>
      <c r="D329" s="20" t="s">
        <v>916</v>
      </c>
      <c r="E329" s="21"/>
      <c r="F329" s="22">
        <v>1</v>
      </c>
      <c r="G329" s="22" t="s">
        <v>24</v>
      </c>
      <c r="H329" s="23">
        <f>I330 + I331 + I332 + I333 + I334 + I335 + I336 + I337 + I338 + I339 + I340 + I341 + I342 + I343 + I344 + I345 + I346</f>
        <v>67004.59</v>
      </c>
      <c r="I329" s="23">
        <f t="shared" si="28"/>
        <v>67004.59</v>
      </c>
      <c r="J329" s="24">
        <f>I329 / J4</f>
        <v>1.9081591908255133E-2</v>
      </c>
      <c r="K329" s="65" t="str">
        <f t="shared" ref="K329:K372" si="29">IF(J329&gt;=4%,"TEM ACERVO AQUI",(""))</f>
        <v/>
      </c>
      <c r="L329" s="63"/>
      <c r="M329" s="63"/>
    </row>
    <row r="330" spans="1:13" ht="26.1" customHeight="1" x14ac:dyDescent="0.2">
      <c r="A330" s="14" t="s">
        <v>917</v>
      </c>
      <c r="B330" s="14" t="s">
        <v>918</v>
      </c>
      <c r="C330" s="14" t="s">
        <v>35</v>
      </c>
      <c r="D330" s="14" t="s">
        <v>919</v>
      </c>
      <c r="E330" s="16" t="s">
        <v>28</v>
      </c>
      <c r="F330" s="17">
        <v>10</v>
      </c>
      <c r="G330" s="18">
        <v>351.72</v>
      </c>
      <c r="H330" s="18">
        <f>TRUNC(TRUNC(G330 * J5, 2) + G330, 2)</f>
        <v>432.19</v>
      </c>
      <c r="I330" s="18">
        <f t="shared" si="28"/>
        <v>4321.8999999999996</v>
      </c>
      <c r="J330" s="19">
        <f>I330 / J4</f>
        <v>1.2307922795779789E-3</v>
      </c>
      <c r="K330" s="65" t="str">
        <f t="shared" si="29"/>
        <v/>
      </c>
      <c r="L330" s="63"/>
      <c r="M330" s="63"/>
    </row>
    <row r="331" spans="1:13" ht="26.1" customHeight="1" x14ac:dyDescent="0.2">
      <c r="A331" s="14" t="s">
        <v>920</v>
      </c>
      <c r="B331" s="14" t="s">
        <v>921</v>
      </c>
      <c r="C331" s="14" t="s">
        <v>35</v>
      </c>
      <c r="D331" s="14" t="s">
        <v>922</v>
      </c>
      <c r="E331" s="16" t="s">
        <v>28</v>
      </c>
      <c r="F331" s="17">
        <v>1</v>
      </c>
      <c r="G331" s="18">
        <v>416.72</v>
      </c>
      <c r="H331" s="18">
        <f>TRUNC(TRUNC(G331 * J5, 2) + G331, 2)</f>
        <v>512.05999999999995</v>
      </c>
      <c r="I331" s="18">
        <f t="shared" si="28"/>
        <v>512.05999999999995</v>
      </c>
      <c r="J331" s="19">
        <f>I331 / J4</f>
        <v>1.4582463608151503E-4</v>
      </c>
      <c r="K331" s="65" t="str">
        <f t="shared" si="29"/>
        <v/>
      </c>
      <c r="L331" s="63"/>
      <c r="M331" s="63"/>
    </row>
    <row r="332" spans="1:13" ht="26.1" customHeight="1" x14ac:dyDescent="0.2">
      <c r="A332" s="14" t="s">
        <v>923</v>
      </c>
      <c r="B332" s="14" t="s">
        <v>924</v>
      </c>
      <c r="C332" s="14" t="s">
        <v>35</v>
      </c>
      <c r="D332" s="14" t="s">
        <v>925</v>
      </c>
      <c r="E332" s="16" t="s">
        <v>28</v>
      </c>
      <c r="F332" s="17">
        <v>4</v>
      </c>
      <c r="G332" s="18">
        <v>553.77</v>
      </c>
      <c r="H332" s="18">
        <f>TRUNC(TRUNC(G332 * J5, 2) + G332, 2)</f>
        <v>680.47</v>
      </c>
      <c r="I332" s="18">
        <f t="shared" si="28"/>
        <v>2721.88</v>
      </c>
      <c r="J332" s="19">
        <f>I332 / J4</f>
        <v>7.7513799253516036E-4</v>
      </c>
      <c r="K332" s="65" t="str">
        <f t="shared" si="29"/>
        <v/>
      </c>
      <c r="L332" s="63"/>
      <c r="M332" s="63"/>
    </row>
    <row r="333" spans="1:13" ht="26.1" customHeight="1" x14ac:dyDescent="0.2">
      <c r="A333" s="14" t="s">
        <v>926</v>
      </c>
      <c r="B333" s="14" t="s">
        <v>927</v>
      </c>
      <c r="C333" s="14" t="s">
        <v>35</v>
      </c>
      <c r="D333" s="14" t="s">
        <v>928</v>
      </c>
      <c r="E333" s="16" t="s">
        <v>28</v>
      </c>
      <c r="F333" s="17">
        <v>4</v>
      </c>
      <c r="G333" s="18">
        <v>32.659999999999997</v>
      </c>
      <c r="H333" s="18">
        <f>TRUNC(TRUNC(G333 * J5, 2) + G333, 2)</f>
        <v>40.130000000000003</v>
      </c>
      <c r="I333" s="18">
        <f t="shared" si="28"/>
        <v>160.52000000000001</v>
      </c>
      <c r="J333" s="19">
        <f>I333 / J4</f>
        <v>4.5712944935759087E-5</v>
      </c>
      <c r="K333" s="65" t="str">
        <f t="shared" si="29"/>
        <v/>
      </c>
      <c r="L333" s="63"/>
      <c r="M333" s="63"/>
    </row>
    <row r="334" spans="1:13" ht="26.1" customHeight="1" x14ac:dyDescent="0.2">
      <c r="A334" s="14" t="s">
        <v>929</v>
      </c>
      <c r="B334" s="14" t="s">
        <v>930</v>
      </c>
      <c r="C334" s="14" t="s">
        <v>35</v>
      </c>
      <c r="D334" s="14" t="s">
        <v>931</v>
      </c>
      <c r="E334" s="16" t="s">
        <v>28</v>
      </c>
      <c r="F334" s="17">
        <v>4</v>
      </c>
      <c r="G334" s="18">
        <v>541.17999999999995</v>
      </c>
      <c r="H334" s="18">
        <f>TRUNC(TRUNC(G334 * J5, 2) + G334, 2)</f>
        <v>665</v>
      </c>
      <c r="I334" s="18">
        <f t="shared" si="28"/>
        <v>2660</v>
      </c>
      <c r="J334" s="19">
        <f>I334 / J4</f>
        <v>7.5751578326139525E-4</v>
      </c>
      <c r="K334" s="65" t="str">
        <f t="shared" si="29"/>
        <v/>
      </c>
      <c r="L334" s="63"/>
      <c r="M334" s="63"/>
    </row>
    <row r="335" spans="1:13" ht="26.1" customHeight="1" x14ac:dyDescent="0.2">
      <c r="A335" s="14" t="s">
        <v>932</v>
      </c>
      <c r="B335" s="14" t="s">
        <v>933</v>
      </c>
      <c r="C335" s="14" t="s">
        <v>35</v>
      </c>
      <c r="D335" s="14" t="s">
        <v>934</v>
      </c>
      <c r="E335" s="16" t="s">
        <v>28</v>
      </c>
      <c r="F335" s="17">
        <v>1</v>
      </c>
      <c r="G335" s="18">
        <v>453.16</v>
      </c>
      <c r="H335" s="18">
        <f>TRUNC(TRUNC(G335 * J5, 2) + G335, 2)</f>
        <v>556.84</v>
      </c>
      <c r="I335" s="18">
        <f t="shared" si="28"/>
        <v>556.84</v>
      </c>
      <c r="J335" s="19">
        <f>I335 / J4</f>
        <v>1.5857710103431405E-4</v>
      </c>
      <c r="K335" s="65" t="str">
        <f t="shared" si="29"/>
        <v/>
      </c>
      <c r="L335" s="63"/>
      <c r="M335" s="63"/>
    </row>
    <row r="336" spans="1:13" ht="51.95" customHeight="1" x14ac:dyDescent="0.2">
      <c r="A336" s="28" t="s">
        <v>935</v>
      </c>
      <c r="B336" s="28" t="s">
        <v>936</v>
      </c>
      <c r="C336" s="28" t="s">
        <v>52</v>
      </c>
      <c r="D336" s="28" t="s">
        <v>937</v>
      </c>
      <c r="E336" s="29" t="s">
        <v>42</v>
      </c>
      <c r="F336" s="30">
        <v>8</v>
      </c>
      <c r="G336" s="31">
        <v>836.74</v>
      </c>
      <c r="H336" s="31">
        <f>TRUNC(TRUNC(G336 * J5, 2) + G336, 2)</f>
        <v>1028.18</v>
      </c>
      <c r="I336" s="31">
        <f t="shared" si="28"/>
        <v>8225.44</v>
      </c>
      <c r="J336" s="32">
        <f>I336 / J4</f>
        <v>2.3424438437103802E-3</v>
      </c>
      <c r="K336" s="65" t="str">
        <f t="shared" si="29"/>
        <v/>
      </c>
      <c r="L336" s="63"/>
      <c r="M336" s="63"/>
    </row>
    <row r="337" spans="1:13" ht="26.1" customHeight="1" x14ac:dyDescent="0.2">
      <c r="A337" s="14" t="s">
        <v>938</v>
      </c>
      <c r="B337" s="14" t="s">
        <v>939</v>
      </c>
      <c r="C337" s="14" t="s">
        <v>35</v>
      </c>
      <c r="D337" s="14" t="s">
        <v>940</v>
      </c>
      <c r="E337" s="16" t="s">
        <v>28</v>
      </c>
      <c r="F337" s="17">
        <v>4</v>
      </c>
      <c r="G337" s="18">
        <v>280.02</v>
      </c>
      <c r="H337" s="18">
        <f>TRUNC(TRUNC(G337 * J5, 2) + G337, 2)</f>
        <v>344.08</v>
      </c>
      <c r="I337" s="18">
        <f t="shared" si="28"/>
        <v>1376.32</v>
      </c>
      <c r="J337" s="19">
        <f>I337 / J4</f>
        <v>3.919489183527532E-4</v>
      </c>
      <c r="K337" s="65" t="str">
        <f t="shared" si="29"/>
        <v/>
      </c>
      <c r="L337" s="63"/>
      <c r="M337" s="63"/>
    </row>
    <row r="338" spans="1:13" ht="26.1" customHeight="1" x14ac:dyDescent="0.2">
      <c r="A338" s="14" t="s">
        <v>941</v>
      </c>
      <c r="B338" s="14" t="s">
        <v>942</v>
      </c>
      <c r="C338" s="14" t="s">
        <v>35</v>
      </c>
      <c r="D338" s="14" t="s">
        <v>943</v>
      </c>
      <c r="E338" s="16" t="s">
        <v>28</v>
      </c>
      <c r="F338" s="17">
        <v>4</v>
      </c>
      <c r="G338" s="18">
        <v>540.53</v>
      </c>
      <c r="H338" s="18">
        <f>TRUNC(TRUNC(G338 * J5, 2) + G338, 2)</f>
        <v>664.2</v>
      </c>
      <c r="I338" s="18">
        <f t="shared" si="28"/>
        <v>2656.8</v>
      </c>
      <c r="J338" s="19">
        <f>I338 / J4</f>
        <v>7.5660448607852446E-4</v>
      </c>
      <c r="K338" s="65" t="str">
        <f t="shared" si="29"/>
        <v/>
      </c>
      <c r="L338" s="63"/>
      <c r="M338" s="63"/>
    </row>
    <row r="339" spans="1:13" ht="51.95" customHeight="1" x14ac:dyDescent="0.2">
      <c r="A339" s="14" t="s">
        <v>944</v>
      </c>
      <c r="B339" s="14" t="s">
        <v>945</v>
      </c>
      <c r="C339" s="14" t="s">
        <v>35</v>
      </c>
      <c r="D339" s="14" t="s">
        <v>946</v>
      </c>
      <c r="E339" s="16" t="s">
        <v>28</v>
      </c>
      <c r="F339" s="17">
        <v>1</v>
      </c>
      <c r="G339" s="18">
        <v>1344.46</v>
      </c>
      <c r="H339" s="18">
        <f>TRUNC(TRUNC(G339 * J5, 2) + G339, 2)</f>
        <v>1652.07</v>
      </c>
      <c r="I339" s="18">
        <f t="shared" si="28"/>
        <v>1652.07</v>
      </c>
      <c r="J339" s="19">
        <f>I339 / J4</f>
        <v>4.7047710528295235E-4</v>
      </c>
      <c r="K339" s="65" t="str">
        <f t="shared" si="29"/>
        <v/>
      </c>
      <c r="L339" s="63"/>
      <c r="M339" s="63"/>
    </row>
    <row r="340" spans="1:13" ht="26.1" customHeight="1" x14ac:dyDescent="0.2">
      <c r="A340" s="14" t="s">
        <v>947</v>
      </c>
      <c r="B340" s="14" t="s">
        <v>948</v>
      </c>
      <c r="C340" s="14" t="s">
        <v>35</v>
      </c>
      <c r="D340" s="14" t="s">
        <v>949</v>
      </c>
      <c r="E340" s="16" t="s">
        <v>28</v>
      </c>
      <c r="F340" s="17">
        <v>4</v>
      </c>
      <c r="G340" s="18">
        <v>282.73</v>
      </c>
      <c r="H340" s="18">
        <f>TRUNC(TRUNC(G340 * J5, 2) + G340, 2)</f>
        <v>347.41</v>
      </c>
      <c r="I340" s="18">
        <f t="shared" si="28"/>
        <v>1389.64</v>
      </c>
      <c r="J340" s="19">
        <f>I340 / J4</f>
        <v>3.9574219287645312E-4</v>
      </c>
      <c r="K340" s="65" t="str">
        <f t="shared" si="29"/>
        <v/>
      </c>
      <c r="L340" s="63"/>
      <c r="M340" s="63"/>
    </row>
    <row r="341" spans="1:13" ht="26.1" customHeight="1" x14ac:dyDescent="0.2">
      <c r="A341" s="14" t="s">
        <v>950</v>
      </c>
      <c r="B341" s="14" t="s">
        <v>951</v>
      </c>
      <c r="C341" s="14" t="s">
        <v>35</v>
      </c>
      <c r="D341" s="14" t="s">
        <v>952</v>
      </c>
      <c r="E341" s="16" t="s">
        <v>28</v>
      </c>
      <c r="F341" s="17">
        <v>3</v>
      </c>
      <c r="G341" s="18">
        <v>5736.43</v>
      </c>
      <c r="H341" s="18">
        <f>TRUNC(TRUNC(G341 * J5, 2) + G341, 2)</f>
        <v>7048.92</v>
      </c>
      <c r="I341" s="18">
        <f t="shared" si="28"/>
        <v>21146.76</v>
      </c>
      <c r="J341" s="19">
        <f>I341 / J4</f>
        <v>6.0221821296393765E-3</v>
      </c>
      <c r="K341" s="65" t="str">
        <f t="shared" si="29"/>
        <v/>
      </c>
      <c r="L341" s="63"/>
      <c r="M341" s="63"/>
    </row>
    <row r="342" spans="1:13" ht="39" customHeight="1" x14ac:dyDescent="0.2">
      <c r="A342" s="14" t="s">
        <v>953</v>
      </c>
      <c r="B342" s="14" t="s">
        <v>954</v>
      </c>
      <c r="C342" s="14" t="s">
        <v>35</v>
      </c>
      <c r="D342" s="14" t="s">
        <v>955</v>
      </c>
      <c r="E342" s="16" t="s">
        <v>28</v>
      </c>
      <c r="F342" s="17">
        <v>1</v>
      </c>
      <c r="G342" s="18">
        <v>13254.01</v>
      </c>
      <c r="H342" s="18">
        <f>TRUNC(TRUNC(G342 * J5, 2) + G342, 2)</f>
        <v>16286.52</v>
      </c>
      <c r="I342" s="18">
        <f t="shared" si="28"/>
        <v>16286.52</v>
      </c>
      <c r="J342" s="19">
        <f>I342 / J4</f>
        <v>4.6380811858655561E-3</v>
      </c>
      <c r="K342" s="65" t="str">
        <f t="shared" si="29"/>
        <v/>
      </c>
      <c r="L342" s="63"/>
      <c r="M342" s="63"/>
    </row>
    <row r="343" spans="1:13" ht="26.1" customHeight="1" x14ac:dyDescent="0.2">
      <c r="A343" s="14" t="s">
        <v>956</v>
      </c>
      <c r="B343" s="14" t="s">
        <v>957</v>
      </c>
      <c r="C343" s="14" t="s">
        <v>35</v>
      </c>
      <c r="D343" s="14" t="s">
        <v>958</v>
      </c>
      <c r="E343" s="16" t="s">
        <v>28</v>
      </c>
      <c r="F343" s="17">
        <v>1</v>
      </c>
      <c r="G343" s="18">
        <v>302.19</v>
      </c>
      <c r="H343" s="18">
        <f>TRUNC(TRUNC(G343 * J5, 2) + G343, 2)</f>
        <v>371.33</v>
      </c>
      <c r="I343" s="18">
        <f t="shared" si="28"/>
        <v>371.33</v>
      </c>
      <c r="J343" s="19">
        <f>I343 / J4</f>
        <v>1.0574749466107289E-4</v>
      </c>
      <c r="K343" s="65" t="str">
        <f t="shared" si="29"/>
        <v/>
      </c>
      <c r="L343" s="63"/>
      <c r="M343" s="63"/>
    </row>
    <row r="344" spans="1:13" ht="26.1" customHeight="1" x14ac:dyDescent="0.2">
      <c r="A344" s="14" t="s">
        <v>959</v>
      </c>
      <c r="B344" s="14" t="s">
        <v>887</v>
      </c>
      <c r="C344" s="14" t="s">
        <v>35</v>
      </c>
      <c r="D344" s="14" t="s">
        <v>888</v>
      </c>
      <c r="E344" s="16" t="s">
        <v>28</v>
      </c>
      <c r="F344" s="17">
        <v>1</v>
      </c>
      <c r="G344" s="18">
        <v>398.43</v>
      </c>
      <c r="H344" s="18">
        <f>TRUNC(TRUNC(G344 * J5, 2) + G344, 2)</f>
        <v>489.59</v>
      </c>
      <c r="I344" s="18">
        <f t="shared" si="28"/>
        <v>489.59</v>
      </c>
      <c r="J344" s="19">
        <f>I344 / J4</f>
        <v>1.394256211755438E-4</v>
      </c>
      <c r="K344" s="65" t="str">
        <f t="shared" si="29"/>
        <v/>
      </c>
      <c r="L344" s="63"/>
      <c r="M344" s="63"/>
    </row>
    <row r="345" spans="1:13" ht="26.1" customHeight="1" x14ac:dyDescent="0.2">
      <c r="A345" s="14" t="s">
        <v>960</v>
      </c>
      <c r="B345" s="14" t="s">
        <v>961</v>
      </c>
      <c r="C345" s="14" t="s">
        <v>35</v>
      </c>
      <c r="D345" s="14" t="s">
        <v>962</v>
      </c>
      <c r="E345" s="16" t="s">
        <v>28</v>
      </c>
      <c r="F345" s="17">
        <v>1</v>
      </c>
      <c r="G345" s="18">
        <v>209.23</v>
      </c>
      <c r="H345" s="18">
        <f>TRUNC(TRUNC(G345 * J5, 2) + G345, 2)</f>
        <v>257.10000000000002</v>
      </c>
      <c r="I345" s="18">
        <f t="shared" si="28"/>
        <v>257.10000000000002</v>
      </c>
      <c r="J345" s="19">
        <f>I345 / J4</f>
        <v>7.321703303627997E-5</v>
      </c>
      <c r="K345" s="65" t="str">
        <f t="shared" si="29"/>
        <v/>
      </c>
      <c r="L345" s="63"/>
      <c r="M345" s="63"/>
    </row>
    <row r="346" spans="1:13" ht="24" customHeight="1" x14ac:dyDescent="0.2">
      <c r="A346" s="14" t="s">
        <v>963</v>
      </c>
      <c r="B346" s="14" t="s">
        <v>964</v>
      </c>
      <c r="C346" s="14" t="s">
        <v>35</v>
      </c>
      <c r="D346" s="14" t="s">
        <v>965</v>
      </c>
      <c r="E346" s="16" t="s">
        <v>28</v>
      </c>
      <c r="F346" s="17">
        <v>1</v>
      </c>
      <c r="G346" s="18">
        <v>1806.5</v>
      </c>
      <c r="H346" s="18">
        <f>TRUNC(TRUNC(G346 * J5, 2) + G346, 2)</f>
        <v>2219.8200000000002</v>
      </c>
      <c r="I346" s="18">
        <f t="shared" si="28"/>
        <v>2219.8200000000002</v>
      </c>
      <c r="J346" s="19">
        <f>I346 / J4</f>
        <v>6.321611601501167E-4</v>
      </c>
      <c r="K346" s="65" t="str">
        <f t="shared" si="29"/>
        <v/>
      </c>
      <c r="L346" s="63"/>
      <c r="M346" s="63"/>
    </row>
    <row r="347" spans="1:13" ht="24" customHeight="1" x14ac:dyDescent="0.2">
      <c r="A347" s="20" t="s">
        <v>966</v>
      </c>
      <c r="B347" s="20" t="s">
        <v>22</v>
      </c>
      <c r="C347" s="20"/>
      <c r="D347" s="20" t="s">
        <v>967</v>
      </c>
      <c r="E347" s="21"/>
      <c r="F347" s="22">
        <v>1</v>
      </c>
      <c r="G347" s="22" t="s">
        <v>24</v>
      </c>
      <c r="H347" s="23">
        <f>I348 + I349 + I350 + I351 + I352 + I353</f>
        <v>5480.2000000000007</v>
      </c>
      <c r="I347" s="23">
        <f t="shared" si="28"/>
        <v>5480.2</v>
      </c>
      <c r="J347" s="24">
        <f>I347 / J4</f>
        <v>1.5606533817402624E-3</v>
      </c>
      <c r="K347" s="65" t="str">
        <f t="shared" si="29"/>
        <v/>
      </c>
      <c r="L347" s="63"/>
      <c r="M347" s="63"/>
    </row>
    <row r="348" spans="1:13" ht="39" customHeight="1" x14ac:dyDescent="0.2">
      <c r="A348" s="14" t="s">
        <v>968</v>
      </c>
      <c r="B348" s="14" t="s">
        <v>969</v>
      </c>
      <c r="C348" s="14" t="s">
        <v>35</v>
      </c>
      <c r="D348" s="14" t="s">
        <v>970</v>
      </c>
      <c r="E348" s="16" t="s">
        <v>28</v>
      </c>
      <c r="F348" s="17">
        <v>1</v>
      </c>
      <c r="G348" s="18">
        <v>493.23</v>
      </c>
      <c r="H348" s="18">
        <f>TRUNC(TRUNC(G348 * J5, 2) + G348, 2)</f>
        <v>606.08000000000004</v>
      </c>
      <c r="I348" s="18">
        <f t="shared" si="28"/>
        <v>606.08000000000004</v>
      </c>
      <c r="J348" s="19">
        <f>I348 / J4</f>
        <v>1.7259968643573928E-4</v>
      </c>
      <c r="K348" s="65" t="str">
        <f t="shared" si="29"/>
        <v/>
      </c>
      <c r="L348" s="63"/>
      <c r="M348" s="63"/>
    </row>
    <row r="349" spans="1:13" ht="26.1" customHeight="1" x14ac:dyDescent="0.2">
      <c r="A349" s="14" t="s">
        <v>971</v>
      </c>
      <c r="B349" s="14" t="s">
        <v>972</v>
      </c>
      <c r="C349" s="14" t="s">
        <v>35</v>
      </c>
      <c r="D349" s="14" t="s">
        <v>973</v>
      </c>
      <c r="E349" s="16" t="s">
        <v>28</v>
      </c>
      <c r="F349" s="17">
        <v>4</v>
      </c>
      <c r="G349" s="18">
        <v>238.07</v>
      </c>
      <c r="H349" s="18">
        <f>TRUNC(TRUNC(G349 * J5, 2) + G349, 2)</f>
        <v>292.54000000000002</v>
      </c>
      <c r="I349" s="18">
        <f t="shared" si="28"/>
        <v>1170.1600000000001</v>
      </c>
      <c r="J349" s="19">
        <f>I349 / J4</f>
        <v>3.3323859734629864E-4</v>
      </c>
      <c r="K349" s="65" t="str">
        <f t="shared" si="29"/>
        <v/>
      </c>
      <c r="L349" s="63"/>
      <c r="M349" s="63"/>
    </row>
    <row r="350" spans="1:13" ht="26.1" customHeight="1" x14ac:dyDescent="0.2">
      <c r="A350" s="14" t="s">
        <v>974</v>
      </c>
      <c r="B350" s="14" t="s">
        <v>975</v>
      </c>
      <c r="C350" s="14" t="s">
        <v>35</v>
      </c>
      <c r="D350" s="14" t="s">
        <v>976</v>
      </c>
      <c r="E350" s="16" t="s">
        <v>270</v>
      </c>
      <c r="F350" s="17">
        <v>68</v>
      </c>
      <c r="G350" s="18">
        <v>19.09</v>
      </c>
      <c r="H350" s="18">
        <f>TRUNC(TRUNC(G350 * J5, 2) + G350, 2)</f>
        <v>23.45</v>
      </c>
      <c r="I350" s="18">
        <f t="shared" si="28"/>
        <v>1594.6</v>
      </c>
      <c r="J350" s="19">
        <f>I350 / J4</f>
        <v>4.5411077743933115E-4</v>
      </c>
      <c r="K350" s="65" t="str">
        <f t="shared" si="29"/>
        <v/>
      </c>
      <c r="L350" s="63"/>
      <c r="M350" s="63"/>
    </row>
    <row r="351" spans="1:13" ht="26.1" customHeight="1" x14ac:dyDescent="0.2">
      <c r="A351" s="14" t="s">
        <v>977</v>
      </c>
      <c r="B351" s="14" t="s">
        <v>978</v>
      </c>
      <c r="C351" s="14" t="s">
        <v>35</v>
      </c>
      <c r="D351" s="14" t="s">
        <v>979</v>
      </c>
      <c r="E351" s="16" t="s">
        <v>28</v>
      </c>
      <c r="F351" s="17">
        <v>4</v>
      </c>
      <c r="G351" s="18">
        <v>32.549999999999997</v>
      </c>
      <c r="H351" s="18">
        <f>TRUNC(TRUNC(G351 * J5, 2) + G351, 2)</f>
        <v>39.99</v>
      </c>
      <c r="I351" s="18">
        <f t="shared" si="28"/>
        <v>159.96</v>
      </c>
      <c r="J351" s="19">
        <f>I351 / J4</f>
        <v>4.5553467928756685E-5</v>
      </c>
      <c r="K351" s="65" t="str">
        <f t="shared" si="29"/>
        <v/>
      </c>
      <c r="L351" s="63"/>
      <c r="M351" s="63"/>
    </row>
    <row r="352" spans="1:13" ht="24" customHeight="1" x14ac:dyDescent="0.2">
      <c r="A352" s="14" t="s">
        <v>980</v>
      </c>
      <c r="B352" s="14" t="s">
        <v>981</v>
      </c>
      <c r="C352" s="14" t="s">
        <v>35</v>
      </c>
      <c r="D352" s="14" t="s">
        <v>982</v>
      </c>
      <c r="E352" s="16" t="s">
        <v>28</v>
      </c>
      <c r="F352" s="17">
        <v>3</v>
      </c>
      <c r="G352" s="18">
        <v>31.87</v>
      </c>
      <c r="H352" s="18">
        <f>TRUNC(TRUNC(G352 * J5, 2) + G352, 2)</f>
        <v>39.159999999999997</v>
      </c>
      <c r="I352" s="18">
        <f t="shared" si="28"/>
        <v>117.48</v>
      </c>
      <c r="J352" s="19">
        <f>I352 / J4</f>
        <v>3.3455997826146136E-5</v>
      </c>
      <c r="K352" s="65" t="str">
        <f t="shared" si="29"/>
        <v/>
      </c>
      <c r="L352" s="63"/>
      <c r="M352" s="63"/>
    </row>
    <row r="353" spans="1:15" ht="26.1" customHeight="1" x14ac:dyDescent="0.2">
      <c r="A353" s="14" t="s">
        <v>983</v>
      </c>
      <c r="B353" s="14" t="s">
        <v>984</v>
      </c>
      <c r="C353" s="14" t="s">
        <v>35</v>
      </c>
      <c r="D353" s="14" t="s">
        <v>985</v>
      </c>
      <c r="E353" s="16" t="s">
        <v>270</v>
      </c>
      <c r="F353" s="17">
        <v>204</v>
      </c>
      <c r="G353" s="18">
        <v>7.31</v>
      </c>
      <c r="H353" s="18">
        <f>TRUNC(TRUNC(G353 * J5, 2) + G353, 2)</f>
        <v>8.98</v>
      </c>
      <c r="I353" s="18">
        <f t="shared" si="28"/>
        <v>1831.92</v>
      </c>
      <c r="J353" s="19">
        <f>I353 / J4</f>
        <v>5.2169485476399066E-4</v>
      </c>
      <c r="K353" s="65" t="str">
        <f t="shared" si="29"/>
        <v/>
      </c>
      <c r="L353" s="63"/>
      <c r="M353" s="63"/>
    </row>
    <row r="354" spans="1:15" ht="24" customHeight="1" x14ac:dyDescent="0.2">
      <c r="A354" s="20" t="s">
        <v>986</v>
      </c>
      <c r="B354" s="20" t="s">
        <v>22</v>
      </c>
      <c r="C354" s="20"/>
      <c r="D354" s="20" t="s">
        <v>987</v>
      </c>
      <c r="E354" s="21"/>
      <c r="F354" s="22">
        <v>1</v>
      </c>
      <c r="G354" s="22" t="s">
        <v>24</v>
      </c>
      <c r="H354" s="23">
        <f>I355 + I356 + I357 + I358 + I359 + I360 + I361</f>
        <v>45141.170000000006</v>
      </c>
      <c r="I354" s="23">
        <f t="shared" si="28"/>
        <v>45141.17</v>
      </c>
      <c r="J354" s="24">
        <f>I354 / J4</f>
        <v>1.2855319078904434E-2</v>
      </c>
      <c r="K354" s="65" t="str">
        <f t="shared" si="29"/>
        <v/>
      </c>
      <c r="L354" s="63"/>
      <c r="M354" s="63"/>
    </row>
    <row r="355" spans="1:15" ht="39" customHeight="1" x14ac:dyDescent="0.2">
      <c r="A355" s="14" t="s">
        <v>988</v>
      </c>
      <c r="B355" s="14" t="s">
        <v>989</v>
      </c>
      <c r="C355" s="14" t="s">
        <v>35</v>
      </c>
      <c r="D355" s="14" t="s">
        <v>990</v>
      </c>
      <c r="E355" s="16" t="s">
        <v>28</v>
      </c>
      <c r="F355" s="17">
        <v>5</v>
      </c>
      <c r="G355" s="18">
        <v>1367.54</v>
      </c>
      <c r="H355" s="18">
        <f>TRUNC(TRUNC(G355 * J5, 2) + G355, 2)</f>
        <v>1680.43</v>
      </c>
      <c r="I355" s="18">
        <f t="shared" si="28"/>
        <v>8402.15</v>
      </c>
      <c r="J355" s="19">
        <f>I355 / J4</f>
        <v>2.3927673828307264E-3</v>
      </c>
      <c r="K355" s="65" t="str">
        <f t="shared" si="29"/>
        <v/>
      </c>
      <c r="L355" s="63"/>
      <c r="M355" s="63"/>
    </row>
    <row r="356" spans="1:15" ht="51.95" customHeight="1" x14ac:dyDescent="0.2">
      <c r="A356" s="14" t="s">
        <v>991</v>
      </c>
      <c r="B356" s="14" t="s">
        <v>992</v>
      </c>
      <c r="C356" s="14" t="s">
        <v>35</v>
      </c>
      <c r="D356" s="14" t="s">
        <v>993</v>
      </c>
      <c r="E356" s="16" t="s">
        <v>28</v>
      </c>
      <c r="F356" s="17">
        <v>9</v>
      </c>
      <c r="G356" s="18">
        <v>1118.53</v>
      </c>
      <c r="H356" s="18">
        <f>TRUNC(TRUNC(G356 * J5, 2) + G356, 2)</f>
        <v>1374.44</v>
      </c>
      <c r="I356" s="18">
        <f t="shared" si="28"/>
        <v>12369.96</v>
      </c>
      <c r="J356" s="19">
        <f>I356 / J4</f>
        <v>3.5227217813203491E-3</v>
      </c>
      <c r="K356" s="65" t="str">
        <f t="shared" si="29"/>
        <v/>
      </c>
      <c r="L356" s="63"/>
      <c r="M356" s="63"/>
    </row>
    <row r="357" spans="1:15" ht="51.95" customHeight="1" x14ac:dyDescent="0.2">
      <c r="A357" s="14" t="s">
        <v>994</v>
      </c>
      <c r="B357" s="14" t="s">
        <v>995</v>
      </c>
      <c r="C357" s="14" t="s">
        <v>35</v>
      </c>
      <c r="D357" s="14" t="s">
        <v>996</v>
      </c>
      <c r="E357" s="16" t="s">
        <v>28</v>
      </c>
      <c r="F357" s="17">
        <v>17</v>
      </c>
      <c r="G357" s="18">
        <v>781.45</v>
      </c>
      <c r="H357" s="18">
        <f>TRUNC(TRUNC(G357 * J5, 2) + G357, 2)</f>
        <v>960.24</v>
      </c>
      <c r="I357" s="18">
        <f t="shared" si="28"/>
        <v>16324.08</v>
      </c>
      <c r="J357" s="19">
        <f>I357 / J4</f>
        <v>4.6487775365495025E-3</v>
      </c>
      <c r="K357" s="65" t="str">
        <f t="shared" si="29"/>
        <v/>
      </c>
      <c r="L357" s="63"/>
      <c r="M357" s="63"/>
    </row>
    <row r="358" spans="1:15" ht="51.95" customHeight="1" x14ac:dyDescent="0.2">
      <c r="A358" s="14" t="s">
        <v>997</v>
      </c>
      <c r="B358" s="14" t="s">
        <v>998</v>
      </c>
      <c r="C358" s="14" t="s">
        <v>35</v>
      </c>
      <c r="D358" s="14" t="s">
        <v>999</v>
      </c>
      <c r="E358" s="16" t="s">
        <v>28</v>
      </c>
      <c r="F358" s="17">
        <v>5</v>
      </c>
      <c r="G358" s="18">
        <v>897.55</v>
      </c>
      <c r="H358" s="18">
        <f>TRUNC(TRUNC(G358 * J5, 2) + G358, 2)</f>
        <v>1102.9000000000001</v>
      </c>
      <c r="I358" s="18">
        <f t="shared" si="28"/>
        <v>5514.5</v>
      </c>
      <c r="J358" s="19">
        <f>I358 / J4</f>
        <v>1.5704213484191594E-3</v>
      </c>
      <c r="K358" s="65" t="str">
        <f t="shared" si="29"/>
        <v/>
      </c>
      <c r="L358" s="63"/>
      <c r="M358" s="63"/>
    </row>
    <row r="359" spans="1:15" ht="39" customHeight="1" x14ac:dyDescent="0.2">
      <c r="A359" s="14" t="s">
        <v>1000</v>
      </c>
      <c r="B359" s="14" t="s">
        <v>1001</v>
      </c>
      <c r="C359" s="14" t="s">
        <v>52</v>
      </c>
      <c r="D359" s="14" t="s">
        <v>1002</v>
      </c>
      <c r="E359" s="16" t="s">
        <v>54</v>
      </c>
      <c r="F359" s="17">
        <v>96</v>
      </c>
      <c r="G359" s="18">
        <v>17.190000000000001</v>
      </c>
      <c r="H359" s="18">
        <f>TRUNC(TRUNC(G359 * J5, 2) + G359, 2)</f>
        <v>21.12</v>
      </c>
      <c r="I359" s="18">
        <f t="shared" si="28"/>
        <v>2027.52</v>
      </c>
      <c r="J359" s="19">
        <f>I359 / J4</f>
        <v>5.773978950669715E-4</v>
      </c>
      <c r="K359" s="65" t="str">
        <f t="shared" si="29"/>
        <v/>
      </c>
      <c r="L359" s="63"/>
      <c r="M359" s="63"/>
    </row>
    <row r="360" spans="1:15" ht="39" customHeight="1" x14ac:dyDescent="0.2">
      <c r="A360" s="14" t="s">
        <v>1003</v>
      </c>
      <c r="B360" s="14" t="s">
        <v>1004</v>
      </c>
      <c r="C360" s="14" t="s">
        <v>52</v>
      </c>
      <c r="D360" s="14" t="s">
        <v>1005</v>
      </c>
      <c r="E360" s="16" t="s">
        <v>42</v>
      </c>
      <c r="F360" s="17">
        <v>32</v>
      </c>
      <c r="G360" s="18">
        <v>10.08</v>
      </c>
      <c r="H360" s="18">
        <f>TRUNC(TRUNC(G360 * J5, 2) + G360, 2)</f>
        <v>12.38</v>
      </c>
      <c r="I360" s="18">
        <f t="shared" si="28"/>
        <v>396.16</v>
      </c>
      <c r="J360" s="19">
        <f>I360 / J4</f>
        <v>1.1281859123941141E-4</v>
      </c>
      <c r="K360" s="65" t="str">
        <f t="shared" si="29"/>
        <v/>
      </c>
      <c r="L360" s="63"/>
      <c r="M360" s="63"/>
    </row>
    <row r="361" spans="1:15" ht="39" customHeight="1" x14ac:dyDescent="0.2">
      <c r="A361" s="14" t="s">
        <v>1006</v>
      </c>
      <c r="B361" s="14" t="s">
        <v>1007</v>
      </c>
      <c r="C361" s="14" t="s">
        <v>52</v>
      </c>
      <c r="D361" s="14" t="s">
        <v>1008</v>
      </c>
      <c r="E361" s="16" t="s">
        <v>42</v>
      </c>
      <c r="F361" s="17">
        <v>12</v>
      </c>
      <c r="G361" s="18">
        <v>7.25</v>
      </c>
      <c r="H361" s="18">
        <f>TRUNC(TRUNC(G361 * J5, 2) + G361, 2)</f>
        <v>8.9</v>
      </c>
      <c r="I361" s="18">
        <f t="shared" si="28"/>
        <v>106.8</v>
      </c>
      <c r="J361" s="19">
        <f>I361 / J4</f>
        <v>3.0414543478314666E-5</v>
      </c>
      <c r="K361" s="65" t="str">
        <f t="shared" si="29"/>
        <v/>
      </c>
      <c r="L361" s="63"/>
      <c r="M361" s="63"/>
    </row>
    <row r="362" spans="1:15" ht="24" customHeight="1" x14ac:dyDescent="0.2">
      <c r="A362" s="9" t="s">
        <v>1009</v>
      </c>
      <c r="B362" s="9" t="s">
        <v>22</v>
      </c>
      <c r="C362" s="9"/>
      <c r="D362" s="9" t="s">
        <v>1010</v>
      </c>
      <c r="E362" s="10"/>
      <c r="F362" s="11">
        <v>1</v>
      </c>
      <c r="G362" s="11" t="s">
        <v>24</v>
      </c>
      <c r="H362" s="12">
        <f>I363 + I364 + I365</f>
        <v>169039.62</v>
      </c>
      <c r="I362" s="12">
        <f t="shared" si="28"/>
        <v>169039.62</v>
      </c>
      <c r="J362" s="13">
        <f>I362 / J4</f>
        <v>4.8139165468612258E-2</v>
      </c>
      <c r="K362" s="65"/>
      <c r="L362" s="63"/>
      <c r="M362" s="63"/>
    </row>
    <row r="363" spans="1:15" ht="26.1" customHeight="1" x14ac:dyDescent="0.2">
      <c r="A363" s="14" t="s">
        <v>1011</v>
      </c>
      <c r="B363" s="14" t="s">
        <v>1012</v>
      </c>
      <c r="C363" s="14" t="s">
        <v>52</v>
      </c>
      <c r="D363" s="14" t="s">
        <v>1013</v>
      </c>
      <c r="E363" s="16" t="s">
        <v>37</v>
      </c>
      <c r="F363" s="17">
        <v>4328.8</v>
      </c>
      <c r="G363" s="18">
        <v>3.56</v>
      </c>
      <c r="H363" s="18">
        <f>TRUNC(TRUNC(G363 * J5, 2) + G363, 2)</f>
        <v>4.37</v>
      </c>
      <c r="I363" s="18">
        <f t="shared" si="28"/>
        <v>18916.849999999999</v>
      </c>
      <c r="J363" s="19">
        <f>I363 / J4</f>
        <v>5.3871475355595205E-3</v>
      </c>
      <c r="K363" s="65" t="str">
        <f t="shared" si="29"/>
        <v/>
      </c>
      <c r="L363" s="63"/>
      <c r="M363" s="63"/>
      <c r="O363" s="25">
        <f>0.15*F363+F363</f>
        <v>4978.12</v>
      </c>
    </row>
    <row r="364" spans="1:15" ht="26.1" customHeight="1" x14ac:dyDescent="0.2">
      <c r="A364" s="14" t="s">
        <v>1014</v>
      </c>
      <c r="B364" s="14" t="s">
        <v>1015</v>
      </c>
      <c r="C364" s="14" t="s">
        <v>52</v>
      </c>
      <c r="D364" s="14" t="s">
        <v>1016</v>
      </c>
      <c r="E364" s="16" t="s">
        <v>37</v>
      </c>
      <c r="F364" s="17">
        <v>4328.8</v>
      </c>
      <c r="G364" s="18">
        <v>17.23</v>
      </c>
      <c r="H364" s="18">
        <f>TRUNC(TRUNC(G364 * J5, 2) + G364, 2)</f>
        <v>21.17</v>
      </c>
      <c r="I364" s="18">
        <f t="shared" si="28"/>
        <v>91640.69</v>
      </c>
      <c r="J364" s="19">
        <f>I364 / J4</f>
        <v>2.6097469572919064E-2</v>
      </c>
      <c r="K364" s="65" t="str">
        <f t="shared" si="29"/>
        <v/>
      </c>
      <c r="L364" s="63"/>
      <c r="M364" s="63"/>
      <c r="O364" s="25">
        <f t="shared" ref="O364:O365" si="30">0.15*F364+F364</f>
        <v>4978.12</v>
      </c>
    </row>
    <row r="365" spans="1:15" ht="26.1" customHeight="1" x14ac:dyDescent="0.2">
      <c r="A365" s="14" t="s">
        <v>1017</v>
      </c>
      <c r="B365" s="14" t="s">
        <v>1018</v>
      </c>
      <c r="C365" s="14" t="s">
        <v>52</v>
      </c>
      <c r="D365" s="14" t="s">
        <v>1019</v>
      </c>
      <c r="E365" s="16" t="s">
        <v>37</v>
      </c>
      <c r="F365" s="17">
        <v>4328.8</v>
      </c>
      <c r="G365" s="18">
        <v>11</v>
      </c>
      <c r="H365" s="18">
        <f>TRUNC(TRUNC(G365 * J5, 2) + G365, 2)</f>
        <v>13.51</v>
      </c>
      <c r="I365" s="18">
        <f t="shared" si="28"/>
        <v>58482.080000000002</v>
      </c>
      <c r="J365" s="19">
        <f>I365 / J4</f>
        <v>1.6654548360133678E-2</v>
      </c>
      <c r="K365" s="65" t="str">
        <f t="shared" si="29"/>
        <v/>
      </c>
      <c r="L365" s="63"/>
      <c r="M365" s="63"/>
      <c r="O365" s="25">
        <f t="shared" si="30"/>
        <v>4978.12</v>
      </c>
    </row>
    <row r="366" spans="1:15" ht="24" customHeight="1" x14ac:dyDescent="0.2">
      <c r="A366" s="20" t="s">
        <v>1020</v>
      </c>
      <c r="B366" s="20" t="s">
        <v>22</v>
      </c>
      <c r="C366" s="20"/>
      <c r="D366" s="20" t="s">
        <v>1021</v>
      </c>
      <c r="E366" s="21"/>
      <c r="F366" s="22">
        <v>1</v>
      </c>
      <c r="G366" s="22" t="s">
        <v>24</v>
      </c>
      <c r="H366" s="23">
        <f>I367 + I368</f>
        <v>2171.36</v>
      </c>
      <c r="I366" s="23">
        <f t="shared" si="28"/>
        <v>2171.36</v>
      </c>
      <c r="J366" s="24">
        <f>I366 / J4</f>
        <v>6.183607034370163E-4</v>
      </c>
      <c r="K366" s="65" t="str">
        <f t="shared" si="29"/>
        <v/>
      </c>
      <c r="L366" s="63"/>
      <c r="M366" s="63"/>
    </row>
    <row r="367" spans="1:15" ht="26.1" customHeight="1" x14ac:dyDescent="0.2">
      <c r="A367" s="14" t="s">
        <v>1022</v>
      </c>
      <c r="B367" s="14" t="s">
        <v>1023</v>
      </c>
      <c r="C367" s="14" t="s">
        <v>52</v>
      </c>
      <c r="D367" s="14" t="s">
        <v>1024</v>
      </c>
      <c r="E367" s="16" t="s">
        <v>37</v>
      </c>
      <c r="F367" s="17">
        <v>9.0399999999999991</v>
      </c>
      <c r="G367" s="18">
        <v>18.940000000000001</v>
      </c>
      <c r="H367" s="18">
        <f>TRUNC(TRUNC(G367 * J5, 2) + G367, 2)</f>
        <v>23.27</v>
      </c>
      <c r="I367" s="18">
        <f t="shared" si="28"/>
        <v>210.36</v>
      </c>
      <c r="J367" s="19">
        <f>I367 / J4</f>
        <v>5.9906398558972601E-5</v>
      </c>
      <c r="K367" s="65" t="str">
        <f t="shared" si="29"/>
        <v/>
      </c>
      <c r="L367" s="63"/>
      <c r="M367" s="63"/>
    </row>
    <row r="368" spans="1:15" ht="24" customHeight="1" x14ac:dyDescent="0.2">
      <c r="A368" s="14" t="s">
        <v>1025</v>
      </c>
      <c r="B368" s="14" t="s">
        <v>1026</v>
      </c>
      <c r="C368" s="14" t="s">
        <v>52</v>
      </c>
      <c r="D368" s="14" t="s">
        <v>1027</v>
      </c>
      <c r="E368" s="16" t="s">
        <v>42</v>
      </c>
      <c r="F368" s="17">
        <v>25</v>
      </c>
      <c r="G368" s="18">
        <v>63.84</v>
      </c>
      <c r="H368" s="18">
        <f>TRUNC(TRUNC(G368 * J5, 2) + G368, 2)</f>
        <v>78.44</v>
      </c>
      <c r="I368" s="18">
        <f t="shared" si="28"/>
        <v>1961</v>
      </c>
      <c r="J368" s="19">
        <f>I368 / J4</f>
        <v>5.584543048780436E-4</v>
      </c>
      <c r="K368" s="65" t="str">
        <f t="shared" si="29"/>
        <v/>
      </c>
      <c r="L368" s="63"/>
      <c r="M368" s="63"/>
    </row>
    <row r="369" spans="1:15" ht="24" customHeight="1" x14ac:dyDescent="0.2">
      <c r="A369" s="20" t="s">
        <v>1028</v>
      </c>
      <c r="B369" s="20" t="s">
        <v>22</v>
      </c>
      <c r="C369" s="20"/>
      <c r="D369" s="20" t="s">
        <v>1029</v>
      </c>
      <c r="E369" s="21"/>
      <c r="F369" s="22">
        <v>1</v>
      </c>
      <c r="G369" s="22" t="s">
        <v>24</v>
      </c>
      <c r="H369" s="23">
        <f>I370 + I371 + I372</f>
        <v>21339.899999999998</v>
      </c>
      <c r="I369" s="23">
        <f t="shared" si="28"/>
        <v>21339.9</v>
      </c>
      <c r="J369" s="24">
        <f>I369 / J4</f>
        <v>6.0771846102330258E-3</v>
      </c>
      <c r="K369" s="65" t="str">
        <f t="shared" si="29"/>
        <v/>
      </c>
      <c r="L369" s="63"/>
      <c r="M369" s="63"/>
    </row>
    <row r="370" spans="1:15" ht="24" customHeight="1" x14ac:dyDescent="0.2">
      <c r="A370" s="14" t="s">
        <v>1030</v>
      </c>
      <c r="B370" s="14" t="s">
        <v>1031</v>
      </c>
      <c r="C370" s="14" t="s">
        <v>35</v>
      </c>
      <c r="D370" s="14" t="s">
        <v>1032</v>
      </c>
      <c r="E370" s="16" t="s">
        <v>37</v>
      </c>
      <c r="F370" s="17">
        <v>960</v>
      </c>
      <c r="G370" s="18">
        <v>2.69</v>
      </c>
      <c r="H370" s="18">
        <f>TRUNC(TRUNC(G370 * J5, 2) + G370, 2)</f>
        <v>3.3</v>
      </c>
      <c r="I370" s="18">
        <f t="shared" si="28"/>
        <v>3168</v>
      </c>
      <c r="J370" s="19">
        <f>I370 / J4</f>
        <v>9.0218421104214296E-4</v>
      </c>
      <c r="K370" s="65" t="str">
        <f t="shared" si="29"/>
        <v/>
      </c>
      <c r="L370" s="63"/>
      <c r="M370" s="63"/>
    </row>
    <row r="371" spans="1:15" ht="26.1" customHeight="1" x14ac:dyDescent="0.2">
      <c r="A371" s="14" t="s">
        <v>1033</v>
      </c>
      <c r="B371" s="15" t="s">
        <v>1034</v>
      </c>
      <c r="C371" s="14" t="s">
        <v>27</v>
      </c>
      <c r="D371" s="14" t="s">
        <v>1035</v>
      </c>
      <c r="E371" s="16" t="s">
        <v>37</v>
      </c>
      <c r="F371" s="17">
        <v>28.2</v>
      </c>
      <c r="G371" s="18">
        <v>495.81</v>
      </c>
      <c r="H371" s="18">
        <f>TRUNC(TRUNC(G371 * J5, 2) + G371, 2)</f>
        <v>609.25</v>
      </c>
      <c r="I371" s="18">
        <f t="shared" si="28"/>
        <v>17180.849999999999</v>
      </c>
      <c r="J371" s="19">
        <f>I371 / J4</f>
        <v>4.8927688138520834E-3</v>
      </c>
      <c r="K371" s="65" t="str">
        <f t="shared" si="29"/>
        <v/>
      </c>
      <c r="L371" s="63"/>
      <c r="M371" s="63"/>
    </row>
    <row r="372" spans="1:15" ht="24" customHeight="1" x14ac:dyDescent="0.2">
      <c r="A372" s="28" t="s">
        <v>1036</v>
      </c>
      <c r="B372" s="28" t="s">
        <v>1037</v>
      </c>
      <c r="C372" s="28" t="s">
        <v>52</v>
      </c>
      <c r="D372" s="28" t="s">
        <v>1038</v>
      </c>
      <c r="E372" s="29" t="s">
        <v>42</v>
      </c>
      <c r="F372" s="30">
        <v>1</v>
      </c>
      <c r="G372" s="31">
        <v>806.52</v>
      </c>
      <c r="H372" s="31">
        <f>TRUNC(TRUNC(G372 * J5, 2) + G372, 2)</f>
        <v>991.05</v>
      </c>
      <c r="I372" s="31">
        <f t="shared" si="28"/>
        <v>991.05</v>
      </c>
      <c r="J372" s="32">
        <f>I372 / J4</f>
        <v>2.8223158533879916E-4</v>
      </c>
      <c r="K372" s="65" t="str">
        <f t="shared" si="29"/>
        <v/>
      </c>
      <c r="L372" s="63"/>
      <c r="M372" s="63"/>
    </row>
    <row r="373" spans="1:15" ht="14.25" x14ac:dyDescent="0.2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73"/>
      <c r="L373" s="40"/>
      <c r="M373" s="40"/>
    </row>
    <row r="374" spans="1:15" ht="14.25" x14ac:dyDescent="0.2">
      <c r="A374" s="51"/>
      <c r="B374" s="51"/>
      <c r="C374" s="51"/>
      <c r="D374" s="34"/>
      <c r="E374" s="35"/>
      <c r="F374" s="50" t="s">
        <v>1039</v>
      </c>
      <c r="G374" s="51"/>
      <c r="H374" s="52">
        <v>2857891.67</v>
      </c>
      <c r="I374" s="51"/>
      <c r="J374" s="51"/>
      <c r="K374" s="74"/>
      <c r="L374" s="37"/>
      <c r="M374" s="37"/>
    </row>
    <row r="375" spans="1:15" ht="14.25" x14ac:dyDescent="0.2">
      <c r="A375" s="51"/>
      <c r="B375" s="51"/>
      <c r="C375" s="51"/>
      <c r="D375" s="34"/>
      <c r="E375" s="35"/>
      <c r="F375" s="50" t="s">
        <v>1040</v>
      </c>
      <c r="G375" s="51"/>
      <c r="H375" s="52">
        <v>653586.31999999995</v>
      </c>
      <c r="I375" s="51"/>
      <c r="J375" s="51"/>
      <c r="K375" s="74"/>
      <c r="L375" s="37"/>
      <c r="M375" s="37"/>
    </row>
    <row r="376" spans="1:15" ht="14.25" x14ac:dyDescent="0.2">
      <c r="A376" s="51"/>
      <c r="B376" s="51"/>
      <c r="C376" s="51"/>
      <c r="D376" s="34"/>
      <c r="E376" s="35"/>
      <c r="F376" s="50" t="s">
        <v>1041</v>
      </c>
      <c r="G376" s="51"/>
      <c r="H376" s="52">
        <v>3511477.99</v>
      </c>
      <c r="I376" s="51"/>
      <c r="J376" s="51"/>
      <c r="K376" s="74"/>
      <c r="L376" s="37"/>
      <c r="M376" s="37"/>
      <c r="N376" s="25">
        <f>1.35*H376</f>
        <v>4740495.2865000004</v>
      </c>
    </row>
    <row r="377" spans="1:15" ht="60" customHeight="1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73"/>
      <c r="L377" s="36"/>
      <c r="M377" s="36"/>
      <c r="N377" s="25">
        <v>4740495.29</v>
      </c>
      <c r="O377" s="47">
        <v>4512674.4000000004</v>
      </c>
    </row>
    <row r="378" spans="1:15" ht="69.95" customHeight="1" x14ac:dyDescent="0.25">
      <c r="A378" s="53"/>
      <c r="B378" s="54"/>
      <c r="C378" s="54"/>
      <c r="D378" s="54"/>
      <c r="E378" s="54"/>
      <c r="F378" s="54"/>
      <c r="G378" s="54"/>
      <c r="H378" s="54"/>
      <c r="I378" s="54"/>
      <c r="J378" s="54"/>
      <c r="O378" s="48">
        <f>O377/H376</f>
        <v>1.2851210837291906</v>
      </c>
    </row>
  </sheetData>
  <autoFilter ref="A6:J372" xr:uid="{00000000-0001-0000-0700-000000000000}"/>
  <mergeCells count="17">
    <mergeCell ref="A376:C376"/>
    <mergeCell ref="F376:G376"/>
    <mergeCell ref="H376:J376"/>
    <mergeCell ref="A378:J378"/>
    <mergeCell ref="A3:J3"/>
    <mergeCell ref="A374:C374"/>
    <mergeCell ref="F374:G374"/>
    <mergeCell ref="H374:J374"/>
    <mergeCell ref="A375:C375"/>
    <mergeCell ref="F375:G375"/>
    <mergeCell ref="H375:J375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Allam Pereira</dc:creator>
  <cp:lastModifiedBy>Allam Pereira</cp:lastModifiedBy>
  <dcterms:created xsi:type="dcterms:W3CDTF">2026-05-15T02:50:34Z</dcterms:created>
  <dcterms:modified xsi:type="dcterms:W3CDTF">2026-05-22T15:05:23Z</dcterms:modified>
</cp:coreProperties>
</file>