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X\Desktop\"/>
    </mc:Choice>
  </mc:AlternateContent>
  <xr:revisionPtr revIDLastSave="0" documentId="13_ncr:1_{154BF120-FA57-44D0-84A3-FA4D9579074A}" xr6:coauthVersionLast="47" xr6:coauthVersionMax="47" xr10:uidLastSave="{00000000-0000-0000-0000-000000000000}"/>
  <bookViews>
    <workbookView xWindow="-120" yWindow="-120" windowWidth="29040" windowHeight="15840" activeTab="1" xr2:uid="{B87580DD-9BAA-42A4-A60C-DB0624143A06}"/>
  </bookViews>
  <sheets>
    <sheet name="QTD" sheetId="1" r:id="rId1"/>
    <sheet name="MED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3" l="1"/>
  <c r="E23" i="3"/>
  <c r="E21" i="3"/>
  <c r="E20" i="3"/>
  <c r="E18" i="3"/>
  <c r="E17" i="3"/>
  <c r="E16" i="3"/>
  <c r="E15" i="3"/>
  <c r="E14" i="3"/>
  <c r="E12" i="3"/>
  <c r="E11" i="3"/>
  <c r="E9" i="3"/>
  <c r="E8" i="3"/>
  <c r="E4" i="3"/>
  <c r="E3" i="3"/>
  <c r="I7" i="3"/>
  <c r="E7" i="3" s="1"/>
  <c r="I6" i="3"/>
  <c r="E6" i="3" s="1"/>
  <c r="H11" i="1" l="1"/>
  <c r="H25" i="1"/>
  <c r="H24" i="1"/>
  <c r="H6" i="1"/>
  <c r="H19" i="1"/>
  <c r="H3" i="1"/>
  <c r="H16" i="1"/>
  <c r="H12" i="1"/>
  <c r="H9" i="1"/>
  <c r="H17" i="1"/>
  <c r="H23" i="1"/>
  <c r="H4" i="1"/>
  <c r="H15" i="1"/>
  <c r="H18" i="1"/>
  <c r="H14" i="1"/>
  <c r="H13" i="1"/>
  <c r="H21" i="1"/>
  <c r="H5" i="1"/>
  <c r="H20" i="1"/>
  <c r="H2" i="1"/>
  <c r="H8" i="1"/>
  <c r="H10" i="1"/>
  <c r="H22" i="1"/>
  <c r="H7" i="1"/>
  <c r="G26" i="1"/>
  <c r="C7" i="3" s="1"/>
  <c r="F26" i="1"/>
  <c r="C16" i="3" s="1"/>
  <c r="B26" i="1"/>
  <c r="C26" i="1"/>
  <c r="E26" i="1"/>
  <c r="C23" i="3" s="1"/>
  <c r="D26" i="1"/>
  <c r="K4" i="1" l="1"/>
  <c r="L4" i="1" s="1"/>
  <c r="M4" i="1" s="1"/>
  <c r="C3" i="3"/>
  <c r="C8" i="3"/>
  <c r="C14" i="3"/>
  <c r="C18" i="3"/>
  <c r="K2" i="1"/>
  <c r="L2" i="1" s="1"/>
  <c r="M2" i="1" s="1"/>
  <c r="C4" i="3"/>
  <c r="C15" i="3"/>
  <c r="C20" i="3"/>
  <c r="F20" i="3" s="1"/>
  <c r="K3" i="1"/>
  <c r="L3" i="1" s="1"/>
  <c r="M3" i="1" s="1"/>
  <c r="K5" i="1"/>
  <c r="L5" i="1" s="1"/>
  <c r="M5" i="1" s="1"/>
  <c r="C6" i="3"/>
  <c r="C11" i="3"/>
  <c r="F11" i="3" s="1"/>
  <c r="C21" i="3"/>
  <c r="F21" i="3" s="1"/>
  <c r="C12" i="3"/>
  <c r="C17" i="3"/>
  <c r="F4" i="3"/>
  <c r="F15" i="3"/>
  <c r="F23" i="3"/>
  <c r="F18" i="3"/>
  <c r="F17" i="3"/>
  <c r="F16" i="3"/>
  <c r="F14" i="3"/>
  <c r="F12" i="3"/>
  <c r="F8" i="3"/>
  <c r="F7" i="3"/>
  <c r="F6" i="3"/>
  <c r="H26" i="1"/>
  <c r="C9" i="3" l="1"/>
  <c r="F9" i="3" s="1"/>
  <c r="F3" i="3"/>
</calcChain>
</file>

<file path=xl/sharedStrings.xml><?xml version="1.0" encoding="utf-8"?>
<sst xmlns="http://schemas.openxmlformats.org/spreadsheetml/2006/main" count="107" uniqueCount="85">
  <si>
    <t>Município</t>
  </si>
  <si>
    <t>Altamira do Paraná</t>
  </si>
  <si>
    <t>Araruna</t>
  </si>
  <si>
    <t>Boa Esperança</t>
  </si>
  <si>
    <t>Campina da Lagoa</t>
  </si>
  <si>
    <t>Campo Mourão</t>
  </si>
  <si>
    <t>Corumbataí do Sul</t>
  </si>
  <si>
    <t>Engenheiro Beltrão</t>
  </si>
  <si>
    <t>Farol</t>
  </si>
  <si>
    <t>Goiere</t>
  </si>
  <si>
    <t>Iretama</t>
  </si>
  <si>
    <t>Janiópolis</t>
  </si>
  <si>
    <t>Juranda</t>
  </si>
  <si>
    <t>Luiziana</t>
  </si>
  <si>
    <t>Mamborê</t>
  </si>
  <si>
    <t>Moreira Sales</t>
  </si>
  <si>
    <t>Nova Cantu</t>
  </si>
  <si>
    <t>Peabiru</t>
  </si>
  <si>
    <t>Quarto Centenário</t>
  </si>
  <si>
    <t>Quinta do Sol</t>
  </si>
  <si>
    <t>Rancho Alegre D'Oeste</t>
  </si>
  <si>
    <t>Roncador</t>
  </si>
  <si>
    <t>Terra Boa</t>
  </si>
  <si>
    <t>Ubiratã</t>
  </si>
  <si>
    <t>Barbosa Ferraz</t>
  </si>
  <si>
    <t>TOTAL LEVTO</t>
  </si>
  <si>
    <t>UN</t>
  </si>
  <si>
    <t>QTD ALUNOS</t>
  </si>
  <si>
    <t>UNID</t>
  </si>
  <si>
    <t>VALOR UNITÁRIO</t>
  </si>
  <si>
    <t>Sistema de Ensino Estruturado</t>
  </si>
  <si>
    <t>1.1</t>
  </si>
  <si>
    <t>Educação Infantil – 2 a 5 Anos – Kit Aluno</t>
  </si>
  <si>
    <t>1.2</t>
  </si>
  <si>
    <t>Educ Fundamental Anos Iniciais – Kit Aluno</t>
  </si>
  <si>
    <t>Projeto Apoio e Reforço SAEB</t>
  </si>
  <si>
    <t>2.1</t>
  </si>
  <si>
    <t>2.2</t>
  </si>
  <si>
    <t>Guia Recursos Anos Iniciais – Kit Professor</t>
  </si>
  <si>
    <t>2.3</t>
  </si>
  <si>
    <t>Diário do Professor Anos Iniciais</t>
  </si>
  <si>
    <t>2.4</t>
  </si>
  <si>
    <t>Livro do Coordenador Anos Iniciais</t>
  </si>
  <si>
    <t>Projeto Literário</t>
  </si>
  <si>
    <t>3.1</t>
  </si>
  <si>
    <t>3.2</t>
  </si>
  <si>
    <t>Projeto Fluência Internacional</t>
  </si>
  <si>
    <t>4.1</t>
  </si>
  <si>
    <t>Educação Infantil – 3 a 5 Anos – Kit Aluno</t>
  </si>
  <si>
    <t>4.2</t>
  </si>
  <si>
    <t>Educação Infantil – 3 a 5 Anos – Kit Professor</t>
  </si>
  <si>
    <t>4.3</t>
  </si>
  <si>
    <t>Educação Infantil – 3 a 5 Anos – Kit Recursos</t>
  </si>
  <si>
    <t>4.4</t>
  </si>
  <si>
    <t>4.5</t>
  </si>
  <si>
    <t>Educ Fundamental Anos Iniciais – Kit Professor</t>
  </si>
  <si>
    <t>5.1</t>
  </si>
  <si>
    <t>5.2</t>
  </si>
  <si>
    <t>Projeto Educação Financeira</t>
  </si>
  <si>
    <t>6.1</t>
  </si>
  <si>
    <t>Projeto Espiritualidade</t>
  </si>
  <si>
    <t>ITEM</t>
  </si>
  <si>
    <t>DESCRIÇÃO</t>
  </si>
  <si>
    <t>VALOR TOTAL ESTIMADO</t>
  </si>
  <si>
    <t>EI 2Anos</t>
  </si>
  <si>
    <t>EI 3Anos</t>
  </si>
  <si>
    <t>EI 4e5Anos</t>
  </si>
  <si>
    <t>FUND1</t>
  </si>
  <si>
    <t>PROF EI</t>
  </si>
  <si>
    <t>PROF F1</t>
  </si>
  <si>
    <t>COORD</t>
  </si>
  <si>
    <t>Rede dos Municípios Consorciados</t>
  </si>
  <si>
    <t>Quantidade Atual</t>
  </si>
  <si>
    <t>Quantidade Total</t>
  </si>
  <si>
    <t>Educação Infantil – Alunos</t>
  </si>
  <si>
    <t>Educação Infantil – Professores</t>
  </si>
  <si>
    <t>Educação Fundamental Anos Iniciais – Alunos</t>
  </si>
  <si>
    <t>Educação Fundamental Anos Iniciais – Professores</t>
  </si>
  <si>
    <t>Reserva Técnica</t>
  </si>
  <si>
    <t>Reserva</t>
  </si>
  <si>
    <t>VALOR
TOTAL</t>
  </si>
  <si>
    <t>LEVTO MERCADO</t>
  </si>
  <si>
    <t>ORC1</t>
  </si>
  <si>
    <t>PNCP1</t>
  </si>
  <si>
    <t>PNCP2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</si>
</sst>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1" xfId="0" applyFont="1" applyBorder="1"/>
    <xf numFmtId="164" fontId="4" fillId="0" borderId="1" xfId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164" fontId="3" fillId="0" borderId="7" xfId="0" applyNumberFormat="1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164" fontId="3" fillId="0" borderId="12" xfId="0" applyNumberFormat="1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0" xfId="0" applyFont="1"/>
    <xf numFmtId="1" fontId="3" fillId="0" borderId="5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6" xfId="0" applyFont="1" applyBorder="1"/>
    <xf numFmtId="1" fontId="4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1" applyFont="1" applyFill="1" applyBorder="1"/>
    <xf numFmtId="164" fontId="4" fillId="0" borderId="6" xfId="0" applyNumberFormat="1" applyFont="1" applyBorder="1"/>
    <xf numFmtId="0" fontId="3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5" fillId="2" borderId="0" xfId="0" applyFont="1" applyFill="1"/>
    <xf numFmtId="9" fontId="5" fillId="2" borderId="0" xfId="0" applyNumberFormat="1" applyFont="1" applyFill="1"/>
    <xf numFmtId="0" fontId="5" fillId="2" borderId="1" xfId="0" quotePrefix="1" applyFont="1" applyFill="1" applyBorder="1"/>
    <xf numFmtId="0" fontId="5" fillId="2" borderId="1" xfId="0" applyFont="1" applyFill="1" applyBorder="1"/>
    <xf numFmtId="0" fontId="5" fillId="0" borderId="1" xfId="0" applyFont="1" applyBorder="1" applyAlignment="1">
      <alignment horizontal="center"/>
    </xf>
    <xf numFmtId="9" fontId="5" fillId="0" borderId="1" xfId="0" applyNumberFormat="1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9F4B-9A8C-4A6F-87BF-70FB8EBC243D}">
  <dimension ref="A1:M28"/>
  <sheetViews>
    <sheetView workbookViewId="0">
      <selection activeCell="J27" sqref="J27"/>
    </sheetView>
  </sheetViews>
  <sheetFormatPr defaultRowHeight="15" x14ac:dyDescent="0.25"/>
  <cols>
    <col min="1" max="1" width="46.28515625" bestFit="1" customWidth="1"/>
    <col min="2" max="2" width="16.7109375" bestFit="1" customWidth="1"/>
    <col min="3" max="3" width="15.140625" bestFit="1" customWidth="1"/>
    <col min="4" max="4" width="16.42578125" bestFit="1" customWidth="1"/>
    <col min="5" max="5" width="11.7109375" customWidth="1"/>
    <col min="6" max="6" width="10.140625" customWidth="1"/>
    <col min="7" max="7" width="10.42578125" customWidth="1"/>
    <col min="8" max="8" width="11.28515625" customWidth="1"/>
    <col min="9" max="9" width="4.42578125" customWidth="1"/>
    <col min="10" max="10" width="48.7109375" customWidth="1"/>
    <col min="11" max="11" width="16.140625" customWidth="1"/>
    <col min="12" max="12" width="13.7109375" customWidth="1"/>
    <col min="13" max="13" width="16.28515625" customWidth="1"/>
  </cols>
  <sheetData>
    <row r="1" spans="1:13" ht="32.25" thickBot="1" x14ac:dyDescent="0.3">
      <c r="A1" s="25" t="s">
        <v>0</v>
      </c>
      <c r="B1" s="25" t="s">
        <v>64</v>
      </c>
      <c r="C1" s="25" t="s">
        <v>65</v>
      </c>
      <c r="D1" s="25" t="s">
        <v>66</v>
      </c>
      <c r="E1" s="25" t="s">
        <v>67</v>
      </c>
      <c r="F1" s="25" t="s">
        <v>68</v>
      </c>
      <c r="G1" s="25" t="s">
        <v>69</v>
      </c>
      <c r="H1" s="25" t="s">
        <v>70</v>
      </c>
      <c r="I1" s="26"/>
      <c r="J1" s="12" t="s">
        <v>71</v>
      </c>
      <c r="K1" s="13" t="s">
        <v>72</v>
      </c>
      <c r="L1" s="13" t="s">
        <v>78</v>
      </c>
      <c r="M1" s="13" t="s">
        <v>73</v>
      </c>
    </row>
    <row r="2" spans="1:13" ht="16.5" thickBot="1" x14ac:dyDescent="0.3">
      <c r="A2" s="27" t="s">
        <v>1</v>
      </c>
      <c r="B2" s="27">
        <v>22</v>
      </c>
      <c r="C2" s="27">
        <v>22</v>
      </c>
      <c r="D2" s="27">
        <v>81</v>
      </c>
      <c r="E2" s="27">
        <v>236</v>
      </c>
      <c r="F2" s="27">
        <v>16</v>
      </c>
      <c r="G2" s="27">
        <v>25</v>
      </c>
      <c r="H2" s="27">
        <f t="shared" ref="H2:H25" si="0">ROUNDUP((F2+G2)*0.2,0)</f>
        <v>9</v>
      </c>
      <c r="I2" s="26"/>
      <c r="J2" s="14" t="s">
        <v>74</v>
      </c>
      <c r="K2" s="15">
        <f>B26+C26+D26</f>
        <v>13302</v>
      </c>
      <c r="L2" s="15">
        <f>ROUNDUP(K2*L7,0)</f>
        <v>1331</v>
      </c>
      <c r="M2" s="15">
        <f>K2+L2</f>
        <v>14633</v>
      </c>
    </row>
    <row r="3" spans="1:13" ht="16.5" thickBot="1" x14ac:dyDescent="0.3">
      <c r="A3" s="27" t="s">
        <v>2</v>
      </c>
      <c r="B3" s="27">
        <v>121</v>
      </c>
      <c r="C3" s="27">
        <v>121</v>
      </c>
      <c r="D3" s="27">
        <v>366</v>
      </c>
      <c r="E3" s="27">
        <v>910</v>
      </c>
      <c r="F3" s="27">
        <v>54</v>
      </c>
      <c r="G3" s="27">
        <v>75</v>
      </c>
      <c r="H3" s="27">
        <f t="shared" si="0"/>
        <v>26</v>
      </c>
      <c r="I3" s="26"/>
      <c r="J3" s="14" t="s">
        <v>75</v>
      </c>
      <c r="K3" s="15">
        <f>F26</f>
        <v>1223</v>
      </c>
      <c r="L3" s="15">
        <f>ROUNDUP(K3*L7,0)</f>
        <v>123</v>
      </c>
      <c r="M3" s="15">
        <f>K3+L3</f>
        <v>1346</v>
      </c>
    </row>
    <row r="4" spans="1:13" ht="16.5" thickBot="1" x14ac:dyDescent="0.3">
      <c r="A4" s="27" t="s">
        <v>24</v>
      </c>
      <c r="B4" s="27">
        <v>47</v>
      </c>
      <c r="C4" s="27">
        <v>47</v>
      </c>
      <c r="D4" s="27">
        <v>175</v>
      </c>
      <c r="E4" s="27">
        <v>542</v>
      </c>
      <c r="F4" s="27">
        <v>24</v>
      </c>
      <c r="G4" s="27">
        <v>37</v>
      </c>
      <c r="H4" s="27">
        <f t="shared" si="0"/>
        <v>13</v>
      </c>
      <c r="I4" s="26"/>
      <c r="J4" s="14" t="s">
        <v>76</v>
      </c>
      <c r="K4" s="15">
        <f>E26</f>
        <v>19794</v>
      </c>
      <c r="L4" s="15">
        <f>ROUNDUP(K4*L7,0)</f>
        <v>1980</v>
      </c>
      <c r="M4" s="15">
        <f>K4+L4</f>
        <v>21774</v>
      </c>
    </row>
    <row r="5" spans="1:13" ht="16.5" thickBot="1" x14ac:dyDescent="0.3">
      <c r="A5" s="27" t="s">
        <v>3</v>
      </c>
      <c r="B5" s="27">
        <v>35</v>
      </c>
      <c r="C5" s="27">
        <v>35</v>
      </c>
      <c r="D5" s="27">
        <v>100</v>
      </c>
      <c r="E5" s="27">
        <v>281</v>
      </c>
      <c r="F5" s="27">
        <v>12</v>
      </c>
      <c r="G5" s="27">
        <v>10</v>
      </c>
      <c r="H5" s="27">
        <f t="shared" si="0"/>
        <v>5</v>
      </c>
      <c r="I5" s="26"/>
      <c r="J5" s="14" t="s">
        <v>77</v>
      </c>
      <c r="K5" s="15">
        <f>G26</f>
        <v>1712</v>
      </c>
      <c r="L5" s="15">
        <f>ROUNDUP(K5*L7,0)</f>
        <v>172</v>
      </c>
      <c r="M5" s="15">
        <f>K5+L5</f>
        <v>1884</v>
      </c>
    </row>
    <row r="6" spans="1:13" x14ac:dyDescent="0.25">
      <c r="A6" s="27" t="s">
        <v>4</v>
      </c>
      <c r="B6" s="27">
        <v>140</v>
      </c>
      <c r="C6" s="27">
        <v>140</v>
      </c>
      <c r="D6" s="27">
        <v>350</v>
      </c>
      <c r="E6" s="27">
        <v>1030</v>
      </c>
      <c r="F6" s="27">
        <v>78</v>
      </c>
      <c r="G6" s="27">
        <v>74</v>
      </c>
      <c r="H6" s="27">
        <f t="shared" si="0"/>
        <v>31</v>
      </c>
      <c r="I6" s="26"/>
      <c r="J6" s="26"/>
      <c r="K6" s="26"/>
      <c r="L6" s="26"/>
      <c r="M6" s="26"/>
    </row>
    <row r="7" spans="1:13" x14ac:dyDescent="0.25">
      <c r="A7" s="27" t="s">
        <v>5</v>
      </c>
      <c r="B7" s="27">
        <v>714</v>
      </c>
      <c r="C7" s="27">
        <v>714</v>
      </c>
      <c r="D7" s="27">
        <v>2054</v>
      </c>
      <c r="E7" s="27">
        <v>5560</v>
      </c>
      <c r="F7" s="27">
        <v>364</v>
      </c>
      <c r="G7" s="27">
        <v>499</v>
      </c>
      <c r="H7" s="27">
        <f t="shared" si="0"/>
        <v>173</v>
      </c>
      <c r="I7" s="26"/>
      <c r="J7" s="26"/>
      <c r="K7" s="28" t="s">
        <v>79</v>
      </c>
      <c r="L7" s="29">
        <v>0.1</v>
      </c>
      <c r="M7" s="26"/>
    </row>
    <row r="8" spans="1:13" x14ac:dyDescent="0.25">
      <c r="A8" s="27" t="s">
        <v>6</v>
      </c>
      <c r="B8" s="27">
        <v>39</v>
      </c>
      <c r="C8" s="27">
        <v>39</v>
      </c>
      <c r="D8" s="27">
        <v>103</v>
      </c>
      <c r="E8" s="27">
        <v>232</v>
      </c>
      <c r="F8" s="27">
        <v>20</v>
      </c>
      <c r="G8" s="27">
        <v>28</v>
      </c>
      <c r="H8" s="27">
        <f t="shared" si="0"/>
        <v>10</v>
      </c>
      <c r="I8" s="26"/>
      <c r="J8" s="26"/>
      <c r="K8" s="26"/>
      <c r="L8" s="26"/>
      <c r="M8" s="26"/>
    </row>
    <row r="9" spans="1:13" x14ac:dyDescent="0.25">
      <c r="A9" s="27" t="s">
        <v>7</v>
      </c>
      <c r="B9" s="27">
        <v>135</v>
      </c>
      <c r="C9" s="27">
        <v>135</v>
      </c>
      <c r="D9" s="27">
        <v>288</v>
      </c>
      <c r="E9" s="27">
        <v>665</v>
      </c>
      <c r="F9" s="27">
        <v>117</v>
      </c>
      <c r="G9" s="27">
        <v>117</v>
      </c>
      <c r="H9" s="27">
        <f t="shared" si="0"/>
        <v>47</v>
      </c>
      <c r="I9" s="26"/>
      <c r="J9" s="26"/>
      <c r="K9" s="26"/>
      <c r="L9" s="26"/>
      <c r="M9" s="26"/>
    </row>
    <row r="10" spans="1:13" x14ac:dyDescent="0.25">
      <c r="A10" s="27" t="s">
        <v>8</v>
      </c>
      <c r="B10" s="27">
        <v>20</v>
      </c>
      <c r="C10" s="27">
        <v>20</v>
      </c>
      <c r="D10" s="27">
        <v>71</v>
      </c>
      <c r="E10" s="27">
        <v>209</v>
      </c>
      <c r="F10" s="27">
        <v>18</v>
      </c>
      <c r="G10" s="27">
        <v>25</v>
      </c>
      <c r="H10" s="27">
        <f t="shared" si="0"/>
        <v>9</v>
      </c>
      <c r="I10" s="26"/>
      <c r="J10" s="26"/>
      <c r="K10" s="26"/>
      <c r="L10" s="26"/>
      <c r="M10" s="26"/>
    </row>
    <row r="11" spans="1:13" x14ac:dyDescent="0.25">
      <c r="A11" s="27" t="s">
        <v>9</v>
      </c>
      <c r="B11" s="27">
        <v>316</v>
      </c>
      <c r="C11" s="27">
        <v>316</v>
      </c>
      <c r="D11" s="27">
        <v>572</v>
      </c>
      <c r="E11" s="27">
        <v>1519</v>
      </c>
      <c r="F11" s="27">
        <v>55</v>
      </c>
      <c r="G11" s="27">
        <v>120</v>
      </c>
      <c r="H11" s="27">
        <f t="shared" si="0"/>
        <v>35</v>
      </c>
      <c r="I11" s="26"/>
      <c r="J11" s="26"/>
      <c r="K11" s="26"/>
      <c r="L11" s="26"/>
      <c r="M11" s="26"/>
    </row>
    <row r="12" spans="1:13" x14ac:dyDescent="0.25">
      <c r="A12" s="27" t="s">
        <v>10</v>
      </c>
      <c r="B12" s="27">
        <v>75</v>
      </c>
      <c r="C12" s="27">
        <v>75</v>
      </c>
      <c r="D12" s="27">
        <v>295</v>
      </c>
      <c r="E12" s="27">
        <v>763</v>
      </c>
      <c r="F12" s="27">
        <v>31</v>
      </c>
      <c r="G12" s="27">
        <v>78</v>
      </c>
      <c r="H12" s="27">
        <f t="shared" si="0"/>
        <v>22</v>
      </c>
      <c r="I12" s="26"/>
      <c r="J12" s="26"/>
      <c r="K12" s="26"/>
      <c r="L12" s="26"/>
      <c r="M12" s="26"/>
    </row>
    <row r="13" spans="1:13" x14ac:dyDescent="0.25">
      <c r="A13" s="27" t="s">
        <v>11</v>
      </c>
      <c r="B13" s="27">
        <v>59</v>
      </c>
      <c r="C13" s="27">
        <v>59</v>
      </c>
      <c r="D13" s="27">
        <v>89</v>
      </c>
      <c r="E13" s="27">
        <v>303</v>
      </c>
      <c r="F13" s="27">
        <v>20</v>
      </c>
      <c r="G13" s="27">
        <v>36</v>
      </c>
      <c r="H13" s="27">
        <f t="shared" si="0"/>
        <v>12</v>
      </c>
      <c r="I13" s="26"/>
      <c r="J13" s="26"/>
      <c r="K13" s="26"/>
      <c r="L13" s="26"/>
      <c r="M13" s="26"/>
    </row>
    <row r="14" spans="1:13" x14ac:dyDescent="0.25">
      <c r="A14" s="27" t="s">
        <v>12</v>
      </c>
      <c r="B14" s="27">
        <v>66</v>
      </c>
      <c r="C14" s="27">
        <v>66</v>
      </c>
      <c r="D14" s="27">
        <v>182</v>
      </c>
      <c r="E14" s="27">
        <v>407</v>
      </c>
      <c r="F14" s="27">
        <v>21</v>
      </c>
      <c r="G14" s="27">
        <v>26</v>
      </c>
      <c r="H14" s="27">
        <f t="shared" si="0"/>
        <v>10</v>
      </c>
      <c r="I14" s="26"/>
      <c r="J14" s="26"/>
      <c r="K14" s="26"/>
      <c r="L14" s="26"/>
      <c r="M14" s="26"/>
    </row>
    <row r="15" spans="1:13" x14ac:dyDescent="0.25">
      <c r="A15" s="27" t="s">
        <v>13</v>
      </c>
      <c r="B15" s="27">
        <v>42</v>
      </c>
      <c r="C15" s="27">
        <v>42</v>
      </c>
      <c r="D15" s="27">
        <v>163</v>
      </c>
      <c r="E15" s="27">
        <v>433</v>
      </c>
      <c r="F15" s="27">
        <v>8</v>
      </c>
      <c r="G15" s="27">
        <v>10</v>
      </c>
      <c r="H15" s="27">
        <f t="shared" si="0"/>
        <v>4</v>
      </c>
      <c r="I15" s="26"/>
      <c r="J15" s="26"/>
      <c r="K15" s="26"/>
      <c r="L15" s="26"/>
      <c r="M15" s="26"/>
    </row>
    <row r="16" spans="1:13" x14ac:dyDescent="0.25">
      <c r="A16" s="27" t="s">
        <v>14</v>
      </c>
      <c r="B16" s="27">
        <v>120</v>
      </c>
      <c r="C16" s="27">
        <v>120</v>
      </c>
      <c r="D16" s="27">
        <v>320</v>
      </c>
      <c r="E16" s="27">
        <v>805</v>
      </c>
      <c r="F16" s="27">
        <v>58</v>
      </c>
      <c r="G16" s="27">
        <v>92</v>
      </c>
      <c r="H16" s="27">
        <f t="shared" si="0"/>
        <v>30</v>
      </c>
      <c r="I16" s="26"/>
      <c r="J16" s="26"/>
      <c r="K16" s="26"/>
      <c r="L16" s="26"/>
      <c r="M16" s="26"/>
    </row>
    <row r="17" spans="1:13" x14ac:dyDescent="0.25">
      <c r="A17" s="27" t="s">
        <v>15</v>
      </c>
      <c r="B17" s="27">
        <v>107</v>
      </c>
      <c r="C17" s="27">
        <v>107</v>
      </c>
      <c r="D17" s="27">
        <v>257</v>
      </c>
      <c r="E17" s="27">
        <v>709</v>
      </c>
      <c r="F17" s="27">
        <v>60</v>
      </c>
      <c r="G17" s="27">
        <v>160</v>
      </c>
      <c r="H17" s="27">
        <f t="shared" si="0"/>
        <v>44</v>
      </c>
      <c r="I17" s="26"/>
      <c r="J17" s="26"/>
      <c r="K17" s="26"/>
      <c r="L17" s="26"/>
      <c r="M17" s="26"/>
    </row>
    <row r="18" spans="1:13" x14ac:dyDescent="0.25">
      <c r="A18" s="27" t="s">
        <v>16</v>
      </c>
      <c r="B18" s="27">
        <v>88</v>
      </c>
      <c r="C18" s="27">
        <v>88</v>
      </c>
      <c r="D18" s="27">
        <v>223</v>
      </c>
      <c r="E18" s="27">
        <v>500</v>
      </c>
      <c r="F18" s="27">
        <v>32</v>
      </c>
      <c r="G18" s="27">
        <v>41</v>
      </c>
      <c r="H18" s="27">
        <f t="shared" si="0"/>
        <v>15</v>
      </c>
      <c r="I18" s="26"/>
      <c r="J18" s="26"/>
      <c r="K18" s="26"/>
      <c r="L18" s="26"/>
      <c r="M18" s="26"/>
    </row>
    <row r="19" spans="1:13" x14ac:dyDescent="0.25">
      <c r="A19" s="27" t="s">
        <v>17</v>
      </c>
      <c r="B19" s="27">
        <v>97</v>
      </c>
      <c r="C19" s="27">
        <v>97</v>
      </c>
      <c r="D19" s="27">
        <v>302</v>
      </c>
      <c r="E19" s="27">
        <v>817</v>
      </c>
      <c r="F19" s="27">
        <v>36</v>
      </c>
      <c r="G19" s="27">
        <v>33</v>
      </c>
      <c r="H19" s="27">
        <f t="shared" si="0"/>
        <v>14</v>
      </c>
      <c r="I19" s="26"/>
      <c r="J19" s="26"/>
      <c r="K19" s="26"/>
      <c r="L19" s="26"/>
      <c r="M19" s="26"/>
    </row>
    <row r="20" spans="1:13" x14ac:dyDescent="0.25">
      <c r="A20" s="27" t="s">
        <v>18</v>
      </c>
      <c r="B20" s="27">
        <v>31</v>
      </c>
      <c r="C20" s="27">
        <v>31</v>
      </c>
      <c r="D20" s="27">
        <v>103</v>
      </c>
      <c r="E20" s="27">
        <v>273</v>
      </c>
      <c r="F20" s="27">
        <v>20</v>
      </c>
      <c r="G20" s="27">
        <v>17</v>
      </c>
      <c r="H20" s="27">
        <f t="shared" si="0"/>
        <v>8</v>
      </c>
      <c r="I20" s="26"/>
      <c r="J20" s="26"/>
      <c r="K20" s="26"/>
      <c r="L20" s="26"/>
      <c r="M20" s="26"/>
    </row>
    <row r="21" spans="1:13" x14ac:dyDescent="0.25">
      <c r="A21" s="27" t="s">
        <v>19</v>
      </c>
      <c r="B21" s="27">
        <v>131</v>
      </c>
      <c r="C21" s="27">
        <v>131</v>
      </c>
      <c r="D21" s="27">
        <v>128</v>
      </c>
      <c r="E21" s="27">
        <v>309</v>
      </c>
      <c r="F21" s="27">
        <v>48</v>
      </c>
      <c r="G21" s="27">
        <v>30</v>
      </c>
      <c r="H21" s="27">
        <f t="shared" si="0"/>
        <v>16</v>
      </c>
      <c r="I21" s="26"/>
      <c r="J21" s="26"/>
      <c r="K21" s="26"/>
      <c r="L21" s="26"/>
      <c r="M21" s="26"/>
    </row>
    <row r="22" spans="1:13" x14ac:dyDescent="0.25">
      <c r="A22" s="27" t="s">
        <v>20</v>
      </c>
      <c r="B22" s="27">
        <v>17</v>
      </c>
      <c r="C22" s="27">
        <v>17</v>
      </c>
      <c r="D22" s="27">
        <v>66</v>
      </c>
      <c r="E22" s="27">
        <v>161</v>
      </c>
      <c r="F22" s="27">
        <v>8</v>
      </c>
      <c r="G22" s="27">
        <v>11</v>
      </c>
      <c r="H22" s="27">
        <f t="shared" si="0"/>
        <v>4</v>
      </c>
      <c r="I22" s="26"/>
      <c r="J22" s="26"/>
      <c r="K22" s="26"/>
      <c r="L22" s="26"/>
      <c r="M22" s="26"/>
    </row>
    <row r="23" spans="1:13" x14ac:dyDescent="0.25">
      <c r="A23" s="27" t="s">
        <v>21</v>
      </c>
      <c r="B23" s="27">
        <v>70</v>
      </c>
      <c r="C23" s="27">
        <v>70</v>
      </c>
      <c r="D23" s="27">
        <v>283</v>
      </c>
      <c r="E23" s="27">
        <v>624</v>
      </c>
      <c r="F23" s="27">
        <v>30</v>
      </c>
      <c r="G23" s="27">
        <v>48</v>
      </c>
      <c r="H23" s="27">
        <f t="shared" si="0"/>
        <v>16</v>
      </c>
      <c r="I23" s="26"/>
      <c r="J23" s="26"/>
      <c r="K23" s="26"/>
      <c r="L23" s="26"/>
      <c r="M23" s="26"/>
    </row>
    <row r="24" spans="1:13" x14ac:dyDescent="0.25">
      <c r="A24" s="27" t="s">
        <v>22</v>
      </c>
      <c r="B24" s="27">
        <v>167</v>
      </c>
      <c r="C24" s="27">
        <v>167</v>
      </c>
      <c r="D24" s="27">
        <v>416</v>
      </c>
      <c r="E24" s="27">
        <v>1143</v>
      </c>
      <c r="F24" s="27">
        <v>39</v>
      </c>
      <c r="G24" s="27">
        <v>53</v>
      </c>
      <c r="H24" s="27">
        <f t="shared" si="0"/>
        <v>19</v>
      </c>
      <c r="I24" s="26"/>
      <c r="J24" s="26"/>
      <c r="K24" s="26"/>
      <c r="L24" s="26"/>
      <c r="M24" s="26"/>
    </row>
    <row r="25" spans="1:13" x14ac:dyDescent="0.25">
      <c r="A25" s="27" t="s">
        <v>23</v>
      </c>
      <c r="B25" s="27">
        <v>228</v>
      </c>
      <c r="C25" s="27">
        <v>228</v>
      </c>
      <c r="D25" s="27">
        <v>541</v>
      </c>
      <c r="E25" s="27">
        <v>1363</v>
      </c>
      <c r="F25" s="27">
        <v>54</v>
      </c>
      <c r="G25" s="27">
        <v>67</v>
      </c>
      <c r="H25" s="27">
        <f t="shared" si="0"/>
        <v>25</v>
      </c>
      <c r="I25" s="26"/>
      <c r="J25" s="26"/>
      <c r="K25" s="26"/>
      <c r="L25" s="26"/>
      <c r="M25" s="26"/>
    </row>
    <row r="26" spans="1:13" x14ac:dyDescent="0.25">
      <c r="A26" s="30" t="s">
        <v>25</v>
      </c>
      <c r="B26" s="31">
        <f t="shared" ref="B26:H26" si="1">SUM(B2:B25)</f>
        <v>2887</v>
      </c>
      <c r="C26" s="31">
        <f t="shared" si="1"/>
        <v>2887</v>
      </c>
      <c r="D26" s="31">
        <f t="shared" si="1"/>
        <v>7528</v>
      </c>
      <c r="E26" s="31">
        <f t="shared" si="1"/>
        <v>19794</v>
      </c>
      <c r="F26" s="31">
        <f t="shared" si="1"/>
        <v>1223</v>
      </c>
      <c r="G26" s="31">
        <f t="shared" si="1"/>
        <v>1712</v>
      </c>
      <c r="H26" s="31">
        <f t="shared" si="1"/>
        <v>597</v>
      </c>
      <c r="I26" s="26"/>
      <c r="J26" s="26"/>
      <c r="K26" s="26"/>
      <c r="L26" s="26"/>
      <c r="M26" s="26"/>
    </row>
    <row r="28" spans="1:13" x14ac:dyDescent="0.25">
      <c r="A28" s="16"/>
      <c r="B28" s="16"/>
      <c r="C28" s="16"/>
    </row>
  </sheetData>
  <sortState xmlns:xlrd2="http://schemas.microsoft.com/office/spreadsheetml/2017/richdata2" ref="A2:H25">
    <sortCondition ref="A2:A25"/>
  </sortState>
  <pageMargins left="0.511811024" right="0.511811024" top="0.78740157499999996" bottom="0.78740157499999996" header="0.31496062000000002" footer="0.31496062000000002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EC0E-96DE-42DD-9664-CA22B29E7FC4}">
  <dimension ref="A1:L25"/>
  <sheetViews>
    <sheetView tabSelected="1" workbookViewId="0">
      <selection activeCell="E31" sqref="E31"/>
    </sheetView>
  </sheetViews>
  <sheetFormatPr defaultRowHeight="15" x14ac:dyDescent="0.25"/>
  <cols>
    <col min="2" max="2" width="46.85546875" customWidth="1"/>
    <col min="3" max="3" width="11.42578125" customWidth="1"/>
    <col min="5" max="5" width="16.5703125" customWidth="1"/>
    <col min="6" max="6" width="19.28515625" customWidth="1"/>
    <col min="9" max="9" width="16.140625" customWidth="1"/>
    <col min="10" max="10" width="15.7109375" customWidth="1"/>
    <col min="11" max="11" width="16.7109375" customWidth="1"/>
  </cols>
  <sheetData>
    <row r="1" spans="1:12" ht="31.5" x14ac:dyDescent="0.25">
      <c r="A1" s="3" t="s">
        <v>61</v>
      </c>
      <c r="B1" s="4" t="s">
        <v>62</v>
      </c>
      <c r="C1" s="4" t="s">
        <v>27</v>
      </c>
      <c r="D1" s="4" t="s">
        <v>28</v>
      </c>
      <c r="E1" s="4" t="s">
        <v>29</v>
      </c>
      <c r="F1" s="5" t="s">
        <v>80</v>
      </c>
      <c r="G1" s="26"/>
      <c r="H1" s="26"/>
      <c r="I1" s="32" t="s">
        <v>81</v>
      </c>
      <c r="J1" s="32"/>
      <c r="K1" s="32"/>
      <c r="L1" s="26"/>
    </row>
    <row r="2" spans="1:12" ht="15.75" x14ac:dyDescent="0.25">
      <c r="A2" s="17">
        <v>1</v>
      </c>
      <c r="B2" s="18" t="s">
        <v>30</v>
      </c>
      <c r="C2" s="1"/>
      <c r="D2" s="1"/>
      <c r="E2" s="1"/>
      <c r="F2" s="19"/>
      <c r="G2" s="26"/>
      <c r="H2" s="26"/>
      <c r="I2" s="25" t="s">
        <v>82</v>
      </c>
      <c r="J2" s="33" t="s">
        <v>83</v>
      </c>
      <c r="K2" s="25" t="s">
        <v>84</v>
      </c>
      <c r="L2" s="26"/>
    </row>
    <row r="3" spans="1:12" ht="15.75" x14ac:dyDescent="0.25">
      <c r="A3" s="20" t="s">
        <v>31</v>
      </c>
      <c r="B3" s="1" t="s">
        <v>32</v>
      </c>
      <c r="C3" s="1">
        <f>ROUNDUP((QTD!$B$26+QTD!$C$26+QTD!$D$26)*(1+QTD!$L$7),0)</f>
        <v>14633</v>
      </c>
      <c r="D3" s="21" t="s">
        <v>26</v>
      </c>
      <c r="E3" s="22">
        <f>AVERAGE(I3:K3)</f>
        <v>383.20333333333338</v>
      </c>
      <c r="F3" s="23">
        <f>C3*E3</f>
        <v>5607414.3766666669</v>
      </c>
      <c r="G3" s="26"/>
      <c r="H3" s="26"/>
      <c r="I3" s="2">
        <v>360</v>
      </c>
      <c r="J3" s="2">
        <v>391</v>
      </c>
      <c r="K3" s="2">
        <v>398.61</v>
      </c>
      <c r="L3" s="26"/>
    </row>
    <row r="4" spans="1:12" ht="15.75" x14ac:dyDescent="0.25">
      <c r="A4" s="20" t="s">
        <v>33</v>
      </c>
      <c r="B4" s="1" t="s">
        <v>34</v>
      </c>
      <c r="C4" s="1">
        <f>ROUNDUP((QTD!$E$26)*(1+QTD!$L$7),0)</f>
        <v>21774</v>
      </c>
      <c r="D4" s="21" t="s">
        <v>26</v>
      </c>
      <c r="E4" s="22">
        <f>AVERAGE(I4:K4)</f>
        <v>500.88000000000005</v>
      </c>
      <c r="F4" s="23">
        <f>C4*E4</f>
        <v>10906161.120000001</v>
      </c>
      <c r="G4" s="26"/>
      <c r="H4" s="26"/>
      <c r="I4" s="2">
        <v>470</v>
      </c>
      <c r="J4" s="2">
        <v>516.32000000000005</v>
      </c>
      <c r="K4" s="2">
        <v>516.32000000000005</v>
      </c>
      <c r="L4" s="26"/>
    </row>
    <row r="5" spans="1:12" ht="15.75" x14ac:dyDescent="0.25">
      <c r="A5" s="17">
        <v>2</v>
      </c>
      <c r="B5" s="18" t="s">
        <v>35</v>
      </c>
      <c r="C5" s="1"/>
      <c r="D5" s="1"/>
      <c r="E5" s="22"/>
      <c r="F5" s="23"/>
      <c r="G5" s="26"/>
      <c r="H5" s="26"/>
      <c r="I5" s="2"/>
      <c r="J5" s="2"/>
      <c r="K5" s="2"/>
      <c r="L5" s="26"/>
    </row>
    <row r="6" spans="1:12" ht="15.75" x14ac:dyDescent="0.25">
      <c r="A6" s="20" t="s">
        <v>36</v>
      </c>
      <c r="B6" s="1" t="s">
        <v>34</v>
      </c>
      <c r="C6" s="1">
        <f>ROUNDUP((QTD!$E$26)*(1+QTD!$L$7),0)</f>
        <v>21774</v>
      </c>
      <c r="D6" s="21" t="s">
        <v>26</v>
      </c>
      <c r="E6" s="22">
        <f>AVERAGE(I6:K6)</f>
        <v>344</v>
      </c>
      <c r="F6" s="23">
        <f>C6*E6</f>
        <v>7490256</v>
      </c>
      <c r="G6" s="26"/>
      <c r="H6" s="26"/>
      <c r="I6" s="2">
        <f>160*2</f>
        <v>320</v>
      </c>
      <c r="J6" s="2">
        <v>320</v>
      </c>
      <c r="K6" s="2">
        <v>392</v>
      </c>
      <c r="L6" s="26"/>
    </row>
    <row r="7" spans="1:12" ht="15.75" x14ac:dyDescent="0.25">
      <c r="A7" s="20" t="s">
        <v>37</v>
      </c>
      <c r="B7" s="1" t="s">
        <v>38</v>
      </c>
      <c r="C7" s="1">
        <f>ROUNDUP((QTD!$G$26)*(1+QTD!$L$7),0)</f>
        <v>1884</v>
      </c>
      <c r="D7" s="21" t="s">
        <v>26</v>
      </c>
      <c r="E7" s="22">
        <f>AVERAGE(I7:K7)</f>
        <v>398</v>
      </c>
      <c r="F7" s="23">
        <f>C7*E7</f>
        <v>749832</v>
      </c>
      <c r="G7" s="26"/>
      <c r="H7" s="26"/>
      <c r="I7" s="2">
        <f>185*2</f>
        <v>370</v>
      </c>
      <c r="J7" s="2">
        <v>370</v>
      </c>
      <c r="K7" s="2">
        <v>454</v>
      </c>
      <c r="L7" s="26"/>
    </row>
    <row r="8" spans="1:12" ht="15.75" x14ac:dyDescent="0.25">
      <c r="A8" s="20" t="s">
        <v>39</v>
      </c>
      <c r="B8" s="1" t="s">
        <v>40</v>
      </c>
      <c r="C8" s="1">
        <f>ROUNDUP((QTD!$G$26)*(1+QTD!$L$7),0)</f>
        <v>1884</v>
      </c>
      <c r="D8" s="21" t="s">
        <v>26</v>
      </c>
      <c r="E8" s="22">
        <f>AVERAGE(I8:K8)</f>
        <v>30</v>
      </c>
      <c r="F8" s="23">
        <f>C8*E8</f>
        <v>56520</v>
      </c>
      <c r="G8" s="26"/>
      <c r="H8" s="26"/>
      <c r="I8" s="2">
        <v>30</v>
      </c>
      <c r="J8" s="2">
        <v>30</v>
      </c>
      <c r="K8" s="2"/>
      <c r="L8" s="26"/>
    </row>
    <row r="9" spans="1:12" ht="15.75" x14ac:dyDescent="0.25">
      <c r="A9" s="20" t="s">
        <v>41</v>
      </c>
      <c r="B9" s="1" t="s">
        <v>42</v>
      </c>
      <c r="C9" s="1">
        <f>ROUNDUP((QTD!$H$26)*(1+QTD!$L$7),0)</f>
        <v>657</v>
      </c>
      <c r="D9" s="21" t="s">
        <v>26</v>
      </c>
      <c r="E9" s="22">
        <f>AVERAGE(I9:K9)</f>
        <v>60</v>
      </c>
      <c r="F9" s="23">
        <f>C9*E9</f>
        <v>39420</v>
      </c>
      <c r="G9" s="26"/>
      <c r="H9" s="26"/>
      <c r="I9" s="2">
        <v>60</v>
      </c>
      <c r="J9" s="2">
        <v>60</v>
      </c>
      <c r="K9" s="2"/>
      <c r="L9" s="26"/>
    </row>
    <row r="10" spans="1:12" ht="15.75" x14ac:dyDescent="0.25">
      <c r="A10" s="17">
        <v>3</v>
      </c>
      <c r="B10" s="18" t="s">
        <v>43</v>
      </c>
      <c r="C10" s="1"/>
      <c r="D10" s="1"/>
      <c r="E10" s="22"/>
      <c r="F10" s="23"/>
      <c r="G10" s="26"/>
      <c r="H10" s="26"/>
      <c r="I10" s="2"/>
      <c r="J10" s="2"/>
      <c r="K10" s="2"/>
      <c r="L10" s="26"/>
    </row>
    <row r="11" spans="1:12" ht="15.75" x14ac:dyDescent="0.25">
      <c r="A11" s="20" t="s">
        <v>44</v>
      </c>
      <c r="B11" s="1" t="s">
        <v>32</v>
      </c>
      <c r="C11" s="1">
        <f>ROUNDUP((QTD!$B$26+QTD!$C$26+QTD!$D$26)*(1+QTD!$L$7),0)</f>
        <v>14633</v>
      </c>
      <c r="D11" s="21" t="s">
        <v>26</v>
      </c>
      <c r="E11" s="22">
        <f>AVERAGE(I11:K11)</f>
        <v>430</v>
      </c>
      <c r="F11" s="23">
        <f>C11*E11</f>
        <v>6292190</v>
      </c>
      <c r="G11" s="26"/>
      <c r="H11" s="26"/>
      <c r="I11" s="2">
        <v>430</v>
      </c>
      <c r="J11" s="2">
        <v>430</v>
      </c>
      <c r="K11" s="2">
        <v>430</v>
      </c>
      <c r="L11" s="26"/>
    </row>
    <row r="12" spans="1:12" ht="15.75" x14ac:dyDescent="0.25">
      <c r="A12" s="20" t="s">
        <v>45</v>
      </c>
      <c r="B12" s="1" t="s">
        <v>34</v>
      </c>
      <c r="C12" s="1">
        <f>ROUNDUP((QTD!$E$26)*(1+QTD!$L$7),0)</f>
        <v>21774</v>
      </c>
      <c r="D12" s="21" t="s">
        <v>26</v>
      </c>
      <c r="E12" s="22">
        <f>AVERAGE(I12:K12)</f>
        <v>430</v>
      </c>
      <c r="F12" s="23">
        <f>C12*E12</f>
        <v>9362820</v>
      </c>
      <c r="G12" s="26"/>
      <c r="H12" s="26"/>
      <c r="I12" s="2">
        <v>430</v>
      </c>
      <c r="J12" s="2">
        <v>430</v>
      </c>
      <c r="K12" s="2">
        <v>430</v>
      </c>
      <c r="L12" s="26"/>
    </row>
    <row r="13" spans="1:12" ht="15.75" x14ac:dyDescent="0.25">
      <c r="A13" s="17">
        <v>4</v>
      </c>
      <c r="B13" s="18" t="s">
        <v>46</v>
      </c>
      <c r="C13" s="1"/>
      <c r="D13" s="1"/>
      <c r="E13" s="22"/>
      <c r="F13" s="23"/>
      <c r="G13" s="26"/>
      <c r="H13" s="26"/>
      <c r="I13" s="2"/>
      <c r="J13" s="2"/>
      <c r="K13" s="2"/>
      <c r="L13" s="26"/>
    </row>
    <row r="14" spans="1:12" ht="15.75" x14ac:dyDescent="0.25">
      <c r="A14" s="20" t="s">
        <v>47</v>
      </c>
      <c r="B14" s="1" t="s">
        <v>48</v>
      </c>
      <c r="C14" s="1">
        <f>ROUNDUP((QTD!$C$26+QTD!$D$26)*(1+QTD!$L$7),0)</f>
        <v>11457</v>
      </c>
      <c r="D14" s="21" t="s">
        <v>26</v>
      </c>
      <c r="E14" s="22">
        <f>AVERAGE(I14:K14)</f>
        <v>180.1</v>
      </c>
      <c r="F14" s="23">
        <f>C14*E14</f>
        <v>2063405.7</v>
      </c>
      <c r="G14" s="26"/>
      <c r="H14" s="26"/>
      <c r="I14" s="2">
        <v>143</v>
      </c>
      <c r="J14" s="2">
        <v>265</v>
      </c>
      <c r="K14" s="2">
        <v>132.30000000000001</v>
      </c>
      <c r="L14" s="26"/>
    </row>
    <row r="15" spans="1:12" ht="15.75" x14ac:dyDescent="0.25">
      <c r="A15" s="20" t="s">
        <v>49</v>
      </c>
      <c r="B15" s="1" t="s">
        <v>50</v>
      </c>
      <c r="C15" s="1">
        <f>ROUNDUP((QTD!$F$26)*(1+QTD!$L$7),0)</f>
        <v>1346</v>
      </c>
      <c r="D15" s="21" t="s">
        <v>26</v>
      </c>
      <c r="E15" s="22">
        <f>AVERAGE(I15:K15)</f>
        <v>270</v>
      </c>
      <c r="F15" s="23">
        <f>C15*E15</f>
        <v>363420</v>
      </c>
      <c r="G15" s="26"/>
      <c r="H15" s="26"/>
      <c r="I15" s="2">
        <v>270</v>
      </c>
      <c r="J15" s="2"/>
      <c r="K15" s="2"/>
      <c r="L15" s="26"/>
    </row>
    <row r="16" spans="1:12" ht="15.75" x14ac:dyDescent="0.25">
      <c r="A16" s="20" t="s">
        <v>51</v>
      </c>
      <c r="B16" s="1" t="s">
        <v>52</v>
      </c>
      <c r="C16" s="1">
        <f>ROUNDUP((QTD!$F$26)*(1+QTD!$L$7),0)</f>
        <v>1346</v>
      </c>
      <c r="D16" s="21" t="s">
        <v>26</v>
      </c>
      <c r="E16" s="22">
        <f>AVERAGE(I16:K16)</f>
        <v>610</v>
      </c>
      <c r="F16" s="23">
        <f>C16*E16</f>
        <v>821060</v>
      </c>
      <c r="G16" s="26"/>
      <c r="H16" s="26"/>
      <c r="I16" s="2">
        <v>610</v>
      </c>
      <c r="J16" s="2"/>
      <c r="K16" s="2"/>
      <c r="L16" s="26"/>
    </row>
    <row r="17" spans="1:12" ht="15.75" x14ac:dyDescent="0.25">
      <c r="A17" s="20" t="s">
        <v>53</v>
      </c>
      <c r="B17" s="1" t="s">
        <v>34</v>
      </c>
      <c r="C17" s="1">
        <f>ROUNDUP((QTD!$E$26)*(1+QTD!$L$7),0)</f>
        <v>21774</v>
      </c>
      <c r="D17" s="21" t="s">
        <v>26</v>
      </c>
      <c r="E17" s="22">
        <f>AVERAGE(I17:K17)</f>
        <v>184.86666666666667</v>
      </c>
      <c r="F17" s="23">
        <f>C17*E17</f>
        <v>4025286.8000000003</v>
      </c>
      <c r="G17" s="26"/>
      <c r="H17" s="26"/>
      <c r="I17" s="2">
        <v>157.30000000000001</v>
      </c>
      <c r="J17" s="2">
        <v>265</v>
      </c>
      <c r="K17" s="2">
        <v>132.30000000000001</v>
      </c>
      <c r="L17" s="26"/>
    </row>
    <row r="18" spans="1:12" ht="15.75" x14ac:dyDescent="0.25">
      <c r="A18" s="20" t="s">
        <v>54</v>
      </c>
      <c r="B18" s="1" t="s">
        <v>55</v>
      </c>
      <c r="C18" s="1">
        <f>ROUNDUP((QTD!$G$26)*(1+QTD!$L$7),0)</f>
        <v>1884</v>
      </c>
      <c r="D18" s="21" t="s">
        <v>26</v>
      </c>
      <c r="E18" s="22">
        <f>AVERAGE(I18:K18)</f>
        <v>239.2</v>
      </c>
      <c r="F18" s="23">
        <f>C18*E18</f>
        <v>450652.8</v>
      </c>
      <c r="G18" s="26"/>
      <c r="H18" s="26"/>
      <c r="I18" s="2">
        <v>239.2</v>
      </c>
      <c r="J18" s="2"/>
      <c r="K18" s="2"/>
      <c r="L18" s="26"/>
    </row>
    <row r="19" spans="1:12" ht="15.75" x14ac:dyDescent="0.25">
      <c r="A19" s="17">
        <v>5</v>
      </c>
      <c r="B19" s="18" t="s">
        <v>58</v>
      </c>
      <c r="C19" s="1"/>
      <c r="D19" s="1"/>
      <c r="E19" s="1"/>
      <c r="F19" s="19"/>
      <c r="G19" s="26"/>
      <c r="H19" s="26"/>
      <c r="I19" s="1"/>
      <c r="J19" s="1"/>
      <c r="K19" s="1"/>
      <c r="L19" s="26"/>
    </row>
    <row r="20" spans="1:12" ht="15.75" x14ac:dyDescent="0.25">
      <c r="A20" s="20" t="s">
        <v>56</v>
      </c>
      <c r="B20" s="1" t="s">
        <v>32</v>
      </c>
      <c r="C20" s="1">
        <f>ROUNDUP((QTD!$B$26+QTD!$C$26+QTD!$D$26)*(1+QTD!$L$7),0)</f>
        <v>14633</v>
      </c>
      <c r="D20" s="21" t="s">
        <v>26</v>
      </c>
      <c r="E20" s="22">
        <f>AVERAGE(I20:K20)</f>
        <v>390.9666666666667</v>
      </c>
      <c r="F20" s="23">
        <f>C20*E20</f>
        <v>5721015.2333333334</v>
      </c>
      <c r="G20" s="26"/>
      <c r="H20" s="26"/>
      <c r="I20" s="2">
        <v>239.9</v>
      </c>
      <c r="J20" s="2">
        <v>658</v>
      </c>
      <c r="K20" s="2">
        <v>275</v>
      </c>
      <c r="L20" s="26"/>
    </row>
    <row r="21" spans="1:12" ht="15.75" x14ac:dyDescent="0.25">
      <c r="A21" s="20" t="s">
        <v>57</v>
      </c>
      <c r="B21" s="1" t="s">
        <v>34</v>
      </c>
      <c r="C21" s="1">
        <f>ROUNDUP((QTD!$E$26)*(1+QTD!$L$7),0)</f>
        <v>21774</v>
      </c>
      <c r="D21" s="21" t="s">
        <v>26</v>
      </c>
      <c r="E21" s="22">
        <f>AVERAGE(I21:K21)</f>
        <v>390.9666666666667</v>
      </c>
      <c r="F21" s="23">
        <f>C21*E21</f>
        <v>8512908.2000000011</v>
      </c>
      <c r="G21" s="26"/>
      <c r="H21" s="26"/>
      <c r="I21" s="2">
        <v>239.9</v>
      </c>
      <c r="J21" s="2">
        <v>658</v>
      </c>
      <c r="K21" s="2">
        <v>275</v>
      </c>
      <c r="L21" s="26"/>
    </row>
    <row r="22" spans="1:12" ht="15.75" x14ac:dyDescent="0.25">
      <c r="A22" s="17">
        <v>6</v>
      </c>
      <c r="B22" s="18" t="s">
        <v>60</v>
      </c>
      <c r="C22" s="1"/>
      <c r="D22" s="1"/>
      <c r="E22" s="22"/>
      <c r="F22" s="23"/>
      <c r="G22" s="26"/>
      <c r="H22" s="26"/>
      <c r="I22" s="1"/>
      <c r="J22" s="1"/>
      <c r="K22" s="1"/>
      <c r="L22" s="26"/>
    </row>
    <row r="23" spans="1:12" ht="15.75" x14ac:dyDescent="0.25">
      <c r="A23" s="20" t="s">
        <v>59</v>
      </c>
      <c r="B23" s="1" t="s">
        <v>34</v>
      </c>
      <c r="C23" s="1">
        <f>ROUNDUP((QTD!$E$26)*(1+QTD!$L$7),0)</f>
        <v>21774</v>
      </c>
      <c r="D23" s="21" t="s">
        <v>26</v>
      </c>
      <c r="E23" s="22">
        <f>AVERAGE(I23:K23)</f>
        <v>178.5</v>
      </c>
      <c r="F23" s="23">
        <f>C23*E23</f>
        <v>3886659</v>
      </c>
      <c r="G23" s="26"/>
      <c r="H23" s="26"/>
      <c r="I23" s="2">
        <v>178</v>
      </c>
      <c r="J23" s="2">
        <v>179</v>
      </c>
      <c r="K23" s="2"/>
      <c r="L23" s="26"/>
    </row>
    <row r="24" spans="1:12" ht="16.5" thickBot="1" x14ac:dyDescent="0.3">
      <c r="A24" s="6"/>
      <c r="B24" s="7"/>
      <c r="C24" s="7"/>
      <c r="D24" s="7"/>
      <c r="E24" s="7"/>
      <c r="F24" s="8"/>
      <c r="G24" s="26"/>
      <c r="H24" s="26"/>
      <c r="I24" s="26"/>
      <c r="J24" s="26"/>
      <c r="K24" s="26"/>
      <c r="L24" s="26"/>
    </row>
    <row r="25" spans="1:12" ht="16.5" thickBot="1" x14ac:dyDescent="0.3">
      <c r="A25" s="9"/>
      <c r="B25" s="10"/>
      <c r="C25" s="24" t="s">
        <v>63</v>
      </c>
      <c r="D25" s="24"/>
      <c r="E25" s="24"/>
      <c r="F25" s="11">
        <f>SUM(F2:F24)</f>
        <v>66349021.230000004</v>
      </c>
      <c r="G25" s="26"/>
      <c r="H25" s="26"/>
      <c r="I25" s="26"/>
      <c r="J25" s="26"/>
      <c r="K25" s="26"/>
      <c r="L25" s="26"/>
    </row>
  </sheetData>
  <mergeCells count="2">
    <mergeCell ref="C25:E25"/>
    <mergeCell ref="I1:K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QTD</vt:lpstr>
      <vt:lpstr>MED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EDMAR GARDIOLI </cp:lastModifiedBy>
  <dcterms:created xsi:type="dcterms:W3CDTF">2024-07-09T23:44:53Z</dcterms:created>
  <dcterms:modified xsi:type="dcterms:W3CDTF">2024-10-22T18:36:17Z</dcterms:modified>
</cp:coreProperties>
</file>