
<file path=[Content_Types].xml><?xml version="1.0" encoding="utf-8"?>
<Types xmlns="http://schemas.openxmlformats.org/package/2006/content-types"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66925"/>
  <xr:revisionPtr revIDLastSave="0" documentId="8_{3FEFCDA2-63DD-4826-85AE-54EB8BB54AF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LANILHA ORCAMENTARIA" sheetId="1" r:id="rId1"/>
    <sheet name="COMPOSICOES" sheetId="2" r:id="rId2"/>
    <sheet name="COMPOSICOES PROPRIAS" sheetId="3" r:id="rId3"/>
    <sheet name="CURVA ABC SERVICOS" sheetId="4" r:id="rId4"/>
    <sheet name="CRONOGRAMA" sheetId="5" r:id="rId5"/>
    <sheet name="BDI" sheetId="6" r:id="rId6"/>
    <sheet name="ENCARGOS SOCIAIS" sheetId="7" r:id="rId7"/>
  </sheets>
  <definedNames>
    <definedName name="JR_PAGE_ANCHOR_0_1">'PLANILHA ORCAMENTARIA'!$A$1</definedName>
    <definedName name="JR_PAGE_ANCHOR_1_1">COMPOSICOES!$A$1</definedName>
    <definedName name="JR_PAGE_ANCHOR_2_1">'COMPOSICOES PROPRIAS'!$A$1</definedName>
    <definedName name="JR_PAGE_ANCHOR_3_1">'CURVA ABC SERVICOS'!$A$1</definedName>
    <definedName name="JR_PAGE_ANCHOR_4_1">CRONOGRAMA!$A$1</definedName>
    <definedName name="JR_PAGE_ANCHOR_5_1">BDI!$A$1</definedName>
    <definedName name="JR_PAGE_ANCHOR_6_1">'ENCARGOS SOCIAIS'!$A$1</definedName>
    <definedName name="VALOR_TOTAL">'PLANILHA ORCAMENTARIA'!$J$67</definedName>
  </definedNames>
  <calcPr calcId="181029"/>
</workbook>
</file>

<file path=xl/calcChain.xml><?xml version="1.0" encoding="utf-8"?>
<calcChain xmlns="http://schemas.openxmlformats.org/spreadsheetml/2006/main">
  <c r="I7" i="5" l="1"/>
  <c r="C7" i="5"/>
  <c r="I6" i="5"/>
  <c r="D6" i="5"/>
  <c r="Q5" i="5"/>
  <c r="N6" i="5" s="1"/>
  <c r="I4" i="5"/>
  <c r="D4" i="5"/>
  <c r="D7" i="5" s="1"/>
  <c r="D8" i="5" s="1"/>
  <c r="Q3" i="5"/>
  <c r="M4" i="5" s="1"/>
  <c r="H33" i="4"/>
  <c r="H32" i="4"/>
  <c r="H31" i="4"/>
  <c r="H30" i="4"/>
  <c r="H29" i="4"/>
  <c r="H28" i="4"/>
  <c r="H27" i="4"/>
  <c r="H26" i="4"/>
  <c r="H25" i="4"/>
  <c r="H24" i="4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H10" i="4"/>
  <c r="H9" i="4"/>
  <c r="H8" i="4"/>
  <c r="H7" i="4"/>
  <c r="H6" i="4"/>
  <c r="H5" i="4"/>
  <c r="H4" i="4"/>
  <c r="G31" i="3"/>
  <c r="G32" i="3" s="1"/>
  <c r="G33" i="3" s="1"/>
  <c r="G26" i="3"/>
  <c r="G25" i="3"/>
  <c r="G22" i="3"/>
  <c r="G21" i="3"/>
  <c r="G23" i="3" s="1"/>
  <c r="G27" i="3" s="1"/>
  <c r="G16" i="3"/>
  <c r="G17" i="3" s="1"/>
  <c r="G15" i="3"/>
  <c r="G9" i="3"/>
  <c r="G10" i="3" s="1"/>
  <c r="G6" i="3"/>
  <c r="G5" i="3"/>
  <c r="G7" i="3" s="1"/>
  <c r="G11" i="3" s="1"/>
  <c r="G443" i="2"/>
  <c r="G444" i="2" s="1"/>
  <c r="G445" i="2" s="1"/>
  <c r="G438" i="2"/>
  <c r="G439" i="2" s="1"/>
  <c r="G437" i="2"/>
  <c r="G434" i="2"/>
  <c r="G435" i="2" s="1"/>
  <c r="G431" i="2"/>
  <c r="G430" i="2"/>
  <c r="G429" i="2"/>
  <c r="G428" i="2"/>
  <c r="G432" i="2" s="1"/>
  <c r="G422" i="2"/>
  <c r="G423" i="2" s="1"/>
  <c r="G420" i="2"/>
  <c r="G424" i="2" s="1"/>
  <c r="G419" i="2"/>
  <c r="G416" i="2"/>
  <c r="G415" i="2"/>
  <c r="G414" i="2"/>
  <c r="G413" i="2"/>
  <c r="G417" i="2" s="1"/>
  <c r="G407" i="2"/>
  <c r="G406" i="2"/>
  <c r="G405" i="2"/>
  <c r="G408" i="2" s="1"/>
  <c r="G403" i="2"/>
  <c r="G409" i="2" s="1"/>
  <c r="G402" i="2"/>
  <c r="G396" i="2"/>
  <c r="G395" i="2"/>
  <c r="G394" i="2"/>
  <c r="G397" i="2" s="1"/>
  <c r="G391" i="2"/>
  <c r="G392" i="2" s="1"/>
  <c r="G398" i="2" s="1"/>
  <c r="G385" i="2"/>
  <c r="G384" i="2"/>
  <c r="G386" i="2" s="1"/>
  <c r="G387" i="2" s="1"/>
  <c r="G382" i="2"/>
  <c r="G381" i="2"/>
  <c r="G375" i="2"/>
  <c r="G376" i="2" s="1"/>
  <c r="G377" i="2" s="1"/>
  <c r="G369" i="2"/>
  <c r="G370" i="2" s="1"/>
  <c r="G371" i="2" s="1"/>
  <c r="G363" i="2"/>
  <c r="G362" i="2"/>
  <c r="G364" i="2" s="1"/>
  <c r="G365" i="2" s="1"/>
  <c r="G360" i="2"/>
  <c r="G359" i="2"/>
  <c r="G353" i="2"/>
  <c r="G354" i="2" s="1"/>
  <c r="G355" i="2" s="1"/>
  <c r="G347" i="2"/>
  <c r="G348" i="2" s="1"/>
  <c r="G349" i="2" s="1"/>
  <c r="G342" i="2"/>
  <c r="G343" i="2" s="1"/>
  <c r="G341" i="2"/>
  <c r="G337" i="2"/>
  <c r="G336" i="2"/>
  <c r="G335" i="2"/>
  <c r="G329" i="2"/>
  <c r="G330" i="2" s="1"/>
  <c r="G326" i="2"/>
  <c r="G325" i="2"/>
  <c r="G327" i="2" s="1"/>
  <c r="G331" i="2" s="1"/>
  <c r="G319" i="2"/>
  <c r="G318" i="2"/>
  <c r="G320" i="2" s="1"/>
  <c r="G317" i="2"/>
  <c r="G314" i="2"/>
  <c r="G315" i="2" s="1"/>
  <c r="G311" i="2"/>
  <c r="G312" i="2" s="1"/>
  <c r="G308" i="2"/>
  <c r="G307" i="2"/>
  <c r="G309" i="2" s="1"/>
  <c r="G301" i="2"/>
  <c r="G302" i="2" s="1"/>
  <c r="G303" i="2" s="1"/>
  <c r="G297" i="2"/>
  <c r="G296" i="2"/>
  <c r="G295" i="2"/>
  <c r="G289" i="2"/>
  <c r="G290" i="2" s="1"/>
  <c r="G291" i="2" s="1"/>
  <c r="G283" i="2"/>
  <c r="G284" i="2" s="1"/>
  <c r="G285" i="2" s="1"/>
  <c r="G277" i="2"/>
  <c r="G278" i="2" s="1"/>
  <c r="G279" i="2" s="1"/>
  <c r="G273" i="2"/>
  <c r="G272" i="2"/>
  <c r="G271" i="2"/>
  <c r="G265" i="2"/>
  <c r="G264" i="2"/>
  <c r="G266" i="2" s="1"/>
  <c r="G261" i="2"/>
  <c r="G260" i="2"/>
  <c r="G259" i="2"/>
  <c r="G258" i="2"/>
  <c r="G262" i="2" s="1"/>
  <c r="G256" i="2"/>
  <c r="G255" i="2"/>
  <c r="G252" i="2"/>
  <c r="G251" i="2"/>
  <c r="G250" i="2"/>
  <c r="G253" i="2" s="1"/>
  <c r="G245" i="2"/>
  <c r="G246" i="2" s="1"/>
  <c r="G244" i="2"/>
  <c r="G238" i="2"/>
  <c r="G237" i="2"/>
  <c r="G239" i="2" s="1"/>
  <c r="G234" i="2"/>
  <c r="G233" i="2"/>
  <c r="G232" i="2"/>
  <c r="G231" i="2"/>
  <c r="G235" i="2" s="1"/>
  <c r="G228" i="2"/>
  <c r="G227" i="2"/>
  <c r="G229" i="2" s="1"/>
  <c r="G240" i="2" s="1"/>
  <c r="G220" i="2"/>
  <c r="G221" i="2" s="1"/>
  <c r="G222" i="2" s="1"/>
  <c r="G223" i="2" s="1"/>
  <c r="G214" i="2"/>
  <c r="G215" i="2" s="1"/>
  <c r="G216" i="2" s="1"/>
  <c r="G208" i="2"/>
  <c r="G209" i="2" s="1"/>
  <c r="G205" i="2"/>
  <c r="G206" i="2" s="1"/>
  <c r="G202" i="2"/>
  <c r="G201" i="2"/>
  <c r="G200" i="2"/>
  <c r="G203" i="2" s="1"/>
  <c r="G210" i="2" s="1"/>
  <c r="G199" i="2"/>
  <c r="G193" i="2"/>
  <c r="G194" i="2" s="1"/>
  <c r="G190" i="2"/>
  <c r="G191" i="2" s="1"/>
  <c r="G187" i="2"/>
  <c r="G186" i="2"/>
  <c r="G185" i="2"/>
  <c r="G184" i="2"/>
  <c r="G188" i="2" s="1"/>
  <c r="G195" i="2" s="1"/>
  <c r="G180" i="2"/>
  <c r="G179" i="2"/>
  <c r="G178" i="2"/>
  <c r="G177" i="2"/>
  <c r="G176" i="2"/>
  <c r="G173" i="2"/>
  <c r="G174" i="2" s="1"/>
  <c r="G167" i="2"/>
  <c r="G168" i="2" s="1"/>
  <c r="G169" i="2" s="1"/>
  <c r="G161" i="2"/>
  <c r="G162" i="2" s="1"/>
  <c r="G160" i="2"/>
  <c r="G157" i="2"/>
  <c r="G158" i="2" s="1"/>
  <c r="G163" i="2" s="1"/>
  <c r="G151" i="2"/>
  <c r="G152" i="2" s="1"/>
  <c r="G153" i="2" s="1"/>
  <c r="G145" i="2"/>
  <c r="G146" i="2" s="1"/>
  <c r="G147" i="2" s="1"/>
  <c r="G139" i="2"/>
  <c r="G140" i="2" s="1"/>
  <c r="G138" i="2"/>
  <c r="G135" i="2"/>
  <c r="G136" i="2" s="1"/>
  <c r="G141" i="2" s="1"/>
  <c r="G129" i="2"/>
  <c r="G130" i="2" s="1"/>
  <c r="G131" i="2" s="1"/>
  <c r="G123" i="2"/>
  <c r="G124" i="2" s="1"/>
  <c r="G125" i="2" s="1"/>
  <c r="G117" i="2"/>
  <c r="G118" i="2" s="1"/>
  <c r="G119" i="2" s="1"/>
  <c r="G111" i="2"/>
  <c r="G112" i="2" s="1"/>
  <c r="G113" i="2" s="1"/>
  <c r="G105" i="2"/>
  <c r="G106" i="2" s="1"/>
  <c r="G102" i="2"/>
  <c r="G101" i="2"/>
  <c r="G103" i="2" s="1"/>
  <c r="G107" i="2" s="1"/>
  <c r="G95" i="2"/>
  <c r="G96" i="2" s="1"/>
  <c r="G94" i="2"/>
  <c r="G93" i="2"/>
  <c r="G90" i="2"/>
  <c r="G91" i="2" s="1"/>
  <c r="G87" i="2"/>
  <c r="G88" i="2" s="1"/>
  <c r="G84" i="2"/>
  <c r="G83" i="2"/>
  <c r="G85" i="2" s="1"/>
  <c r="G77" i="2"/>
  <c r="G78" i="2" s="1"/>
  <c r="G79" i="2" s="1"/>
  <c r="G71" i="2"/>
  <c r="G72" i="2" s="1"/>
  <c r="G73" i="2" s="1"/>
  <c r="G65" i="2"/>
  <c r="G66" i="2" s="1"/>
  <c r="G67" i="2" s="1"/>
  <c r="G60" i="2"/>
  <c r="G61" i="2" s="1"/>
  <c r="G59" i="2"/>
  <c r="G53" i="2"/>
  <c r="G54" i="2" s="1"/>
  <c r="G55" i="2" s="1"/>
  <c r="G47" i="2"/>
  <c r="G48" i="2" s="1"/>
  <c r="G49" i="2" s="1"/>
  <c r="G41" i="2"/>
  <c r="G42" i="2" s="1"/>
  <c r="G43" i="2" s="1"/>
  <c r="G35" i="2"/>
  <c r="G36" i="2" s="1"/>
  <c r="G37" i="2" s="1"/>
  <c r="G29" i="2"/>
  <c r="G30" i="2" s="1"/>
  <c r="G31" i="2" s="1"/>
  <c r="G23" i="2"/>
  <c r="G22" i="2"/>
  <c r="G24" i="2" s="1"/>
  <c r="G19" i="2"/>
  <c r="G18" i="2"/>
  <c r="G17" i="2"/>
  <c r="G16" i="2"/>
  <c r="G20" i="2" s="1"/>
  <c r="G13" i="2"/>
  <c r="G12" i="2"/>
  <c r="G14" i="2" s="1"/>
  <c r="G25" i="2" s="1"/>
  <c r="G5" i="2"/>
  <c r="G6" i="2" s="1"/>
  <c r="G7" i="2" s="1"/>
  <c r="G8" i="2" s="1"/>
  <c r="I64" i="1"/>
  <c r="H64" i="1"/>
  <c r="J64" i="1" s="1"/>
  <c r="J63" i="1"/>
  <c r="I63" i="1"/>
  <c r="H63" i="1"/>
  <c r="I62" i="1"/>
  <c r="H62" i="1"/>
  <c r="J62" i="1" s="1"/>
  <c r="I61" i="1"/>
  <c r="G61" i="1"/>
  <c r="J60" i="1"/>
  <c r="I60" i="1"/>
  <c r="H60" i="1"/>
  <c r="J59" i="1"/>
  <c r="I59" i="1"/>
  <c r="H59" i="1"/>
  <c r="G58" i="1"/>
  <c r="I57" i="1"/>
  <c r="H57" i="1"/>
  <c r="J57" i="1" s="1"/>
  <c r="I56" i="1"/>
  <c r="H56" i="1"/>
  <c r="J56" i="1" s="1"/>
  <c r="J55" i="1"/>
  <c r="I55" i="1"/>
  <c r="H55" i="1"/>
  <c r="I54" i="1"/>
  <c r="H54" i="1"/>
  <c r="J54" i="1" s="1"/>
  <c r="I53" i="1"/>
  <c r="H53" i="1"/>
  <c r="J53" i="1" s="1"/>
  <c r="I52" i="1"/>
  <c r="H52" i="1"/>
  <c r="J52" i="1" s="1"/>
  <c r="J51" i="1"/>
  <c r="I51" i="1"/>
  <c r="H51" i="1"/>
  <c r="I50" i="1"/>
  <c r="H50" i="1"/>
  <c r="J50" i="1" s="1"/>
  <c r="I49" i="1"/>
  <c r="H49" i="1"/>
  <c r="J49" i="1" s="1"/>
  <c r="I48" i="1"/>
  <c r="H48" i="1"/>
  <c r="J48" i="1" s="1"/>
  <c r="J47" i="1"/>
  <c r="I47" i="1"/>
  <c r="H47" i="1"/>
  <c r="I46" i="1"/>
  <c r="H46" i="1"/>
  <c r="J46" i="1" s="1"/>
  <c r="I45" i="1"/>
  <c r="H45" i="1"/>
  <c r="J45" i="1" s="1"/>
  <c r="I44" i="1"/>
  <c r="H44" i="1"/>
  <c r="J44" i="1" s="1"/>
  <c r="J43" i="1"/>
  <c r="I43" i="1"/>
  <c r="H43" i="1"/>
  <c r="I42" i="1"/>
  <c r="H42" i="1"/>
  <c r="J42" i="1" s="1"/>
  <c r="I41" i="1"/>
  <c r="I39" i="1" s="1"/>
  <c r="H41" i="1"/>
  <c r="J41" i="1" s="1"/>
  <c r="J40" i="1"/>
  <c r="I40" i="1"/>
  <c r="H40" i="1"/>
  <c r="G39" i="1"/>
  <c r="I38" i="1"/>
  <c r="H38" i="1"/>
  <c r="J38" i="1" s="1"/>
  <c r="I37" i="1"/>
  <c r="H37" i="1"/>
  <c r="J37" i="1" s="1"/>
  <c r="J36" i="1"/>
  <c r="I36" i="1"/>
  <c r="G36" i="1"/>
  <c r="G35" i="1" s="1"/>
  <c r="I34" i="1"/>
  <c r="H34" i="1"/>
  <c r="J34" i="1" s="1"/>
  <c r="I33" i="1"/>
  <c r="H33" i="1"/>
  <c r="J33" i="1" s="1"/>
  <c r="I32" i="1"/>
  <c r="H32" i="1"/>
  <c r="J32" i="1" s="1"/>
  <c r="J31" i="1" s="1"/>
  <c r="I31" i="1"/>
  <c r="G31" i="1"/>
  <c r="I30" i="1"/>
  <c r="H30" i="1"/>
  <c r="J30" i="1" s="1"/>
  <c r="I29" i="1"/>
  <c r="H29" i="1"/>
  <c r="J29" i="1" s="1"/>
  <c r="J28" i="1"/>
  <c r="I28" i="1"/>
  <c r="G28" i="1"/>
  <c r="I27" i="1"/>
  <c r="H27" i="1"/>
  <c r="J27" i="1" s="1"/>
  <c r="I26" i="1"/>
  <c r="H26" i="1"/>
  <c r="J26" i="1" s="1"/>
  <c r="I25" i="1"/>
  <c r="H25" i="1"/>
  <c r="J25" i="1" s="1"/>
  <c r="I24" i="1"/>
  <c r="H24" i="1"/>
  <c r="J24" i="1" s="1"/>
  <c r="I23" i="1"/>
  <c r="H23" i="1"/>
  <c r="J23" i="1" s="1"/>
  <c r="I22" i="1"/>
  <c r="H22" i="1"/>
  <c r="J22" i="1" s="1"/>
  <c r="I21" i="1"/>
  <c r="H21" i="1"/>
  <c r="J21" i="1" s="1"/>
  <c r="I20" i="1"/>
  <c r="H20" i="1"/>
  <c r="J20" i="1" s="1"/>
  <c r="I19" i="1"/>
  <c r="H19" i="1"/>
  <c r="J19" i="1" s="1"/>
  <c r="I18" i="1"/>
  <c r="H18" i="1"/>
  <c r="J18" i="1" s="1"/>
  <c r="I17" i="1"/>
  <c r="H17" i="1"/>
  <c r="J17" i="1" s="1"/>
  <c r="J16" i="1"/>
  <c r="I16" i="1"/>
  <c r="H16" i="1"/>
  <c r="I15" i="1"/>
  <c r="H15" i="1"/>
  <c r="J15" i="1" s="1"/>
  <c r="I14" i="1"/>
  <c r="H14" i="1"/>
  <c r="J14" i="1" s="1"/>
  <c r="I13" i="1"/>
  <c r="H13" i="1"/>
  <c r="J13" i="1" s="1"/>
  <c r="I12" i="1"/>
  <c r="I8" i="1" s="1"/>
  <c r="H12" i="1"/>
  <c r="J12" i="1" s="1"/>
  <c r="J11" i="1"/>
  <c r="I11" i="1"/>
  <c r="H11" i="1"/>
  <c r="I10" i="1"/>
  <c r="H10" i="1"/>
  <c r="J10" i="1" s="1"/>
  <c r="I9" i="1"/>
  <c r="H9" i="1"/>
  <c r="J9" i="1" s="1"/>
  <c r="G8" i="1"/>
  <c r="G4" i="1" s="1"/>
  <c r="J7" i="1"/>
  <c r="I7" i="1"/>
  <c r="I5" i="1" s="1"/>
  <c r="H7" i="1"/>
  <c r="I6" i="1"/>
  <c r="H6" i="1"/>
  <c r="J6" i="1" s="1"/>
  <c r="G5" i="1"/>
  <c r="J8" i="1" l="1"/>
  <c r="G97" i="2"/>
  <c r="I4" i="1"/>
  <c r="G321" i="2"/>
  <c r="J39" i="1"/>
  <c r="G267" i="2"/>
  <c r="I35" i="4"/>
  <c r="I36" i="4" s="1"/>
  <c r="M6" i="5"/>
  <c r="M7" i="5" s="1"/>
  <c r="J5" i="1"/>
  <c r="J4" i="1" s="1"/>
  <c r="I58" i="1"/>
  <c r="I35" i="1" s="1"/>
  <c r="H6" i="5"/>
  <c r="G6" i="5"/>
  <c r="F6" i="5"/>
  <c r="E6" i="5"/>
  <c r="L4" i="5"/>
  <c r="L7" i="5" s="1"/>
  <c r="K4" i="5"/>
  <c r="H4" i="5"/>
  <c r="G4" i="5"/>
  <c r="J4" i="5"/>
  <c r="J7" i="5" s="1"/>
  <c r="J6" i="5"/>
  <c r="K6" i="5"/>
  <c r="F4" i="5"/>
  <c r="J58" i="1"/>
  <c r="J35" i="1" s="1"/>
  <c r="N4" i="5"/>
  <c r="N7" i="5" s="1"/>
  <c r="O6" i="5"/>
  <c r="J61" i="1"/>
  <c r="E4" i="5"/>
  <c r="L6" i="5"/>
  <c r="O4" i="5"/>
  <c r="Q6" i="5" l="1"/>
  <c r="J66" i="1"/>
  <c r="J67" i="1"/>
  <c r="F7" i="5"/>
  <c r="P6" i="5"/>
  <c r="O7" i="5"/>
  <c r="E7" i="5"/>
  <c r="E8" i="5" s="1"/>
  <c r="P4" i="5"/>
  <c r="P7" i="5" s="1"/>
  <c r="G7" i="5"/>
  <c r="H7" i="5"/>
  <c r="K7" i="5"/>
  <c r="Q4" i="5" l="1"/>
  <c r="F8" i="5"/>
  <c r="G8" i="5" s="1"/>
  <c r="H8" i="5" s="1"/>
  <c r="I8" i="5" s="1"/>
  <c r="J8" i="5" s="1"/>
  <c r="K8" i="5" s="1"/>
  <c r="L8" i="5" s="1"/>
  <c r="M8" i="5" s="1"/>
  <c r="N8" i="5" s="1"/>
  <c r="O8" i="5" s="1"/>
  <c r="P8" i="5" s="1"/>
  <c r="Q7" i="5" s="1"/>
  <c r="I28" i="4"/>
  <c r="I23" i="4"/>
  <c r="I19" i="4"/>
  <c r="I14" i="4"/>
  <c r="I10" i="4"/>
  <c r="J65" i="1"/>
  <c r="I31" i="4"/>
  <c r="I22" i="4"/>
  <c r="I13" i="4"/>
  <c r="I4" i="4"/>
  <c r="J4" i="4" s="1"/>
  <c r="K4" i="4" s="1"/>
  <c r="I25" i="4"/>
  <c r="I16" i="4"/>
  <c r="I7" i="4"/>
  <c r="I20" i="4"/>
  <c r="I18" i="4"/>
  <c r="I21" i="4"/>
  <c r="I8" i="4"/>
  <c r="I5" i="4"/>
  <c r="J5" i="4" s="1"/>
  <c r="K5" i="4" s="1"/>
  <c r="I27" i="4"/>
  <c r="I30" i="4"/>
  <c r="I32" i="4"/>
  <c r="I17" i="4"/>
  <c r="I6" i="4"/>
  <c r="I11" i="4"/>
  <c r="I29" i="4"/>
  <c r="I15" i="4"/>
  <c r="I24" i="4"/>
  <c r="I12" i="4"/>
  <c r="I33" i="4"/>
  <c r="I26" i="4"/>
  <c r="I9" i="4"/>
  <c r="J7" i="4" l="1"/>
  <c r="K7" i="4" s="1"/>
  <c r="J6" i="4"/>
  <c r="K6" i="4" s="1"/>
  <c r="J8" i="4" l="1"/>
  <c r="K8" i="4" l="1"/>
  <c r="J9" i="4"/>
  <c r="K9" i="4" l="1"/>
  <c r="J10" i="4"/>
  <c r="K10" i="4" l="1"/>
  <c r="J11" i="4"/>
  <c r="K11" i="4" l="1"/>
  <c r="J12" i="4"/>
  <c r="K12" i="4" l="1"/>
  <c r="J13" i="4"/>
  <c r="K13" i="4" l="1"/>
  <c r="J14" i="4"/>
  <c r="K14" i="4" l="1"/>
  <c r="J15" i="4"/>
  <c r="K15" i="4" l="1"/>
  <c r="J16" i="4"/>
  <c r="K16" i="4" l="1"/>
  <c r="J17" i="4"/>
  <c r="K17" i="4" l="1"/>
  <c r="J18" i="4"/>
  <c r="K18" i="4" l="1"/>
  <c r="J19" i="4"/>
  <c r="K19" i="4" l="1"/>
  <c r="J20" i="4"/>
  <c r="K20" i="4" l="1"/>
  <c r="J21" i="4"/>
  <c r="K21" i="4" l="1"/>
  <c r="J22" i="4"/>
  <c r="K22" i="4" l="1"/>
  <c r="J23" i="4"/>
  <c r="K23" i="4" l="1"/>
  <c r="J24" i="4"/>
  <c r="K24" i="4" l="1"/>
  <c r="J25" i="4"/>
  <c r="K25" i="4" l="1"/>
  <c r="J26" i="4"/>
  <c r="K26" i="4" l="1"/>
  <c r="J27" i="4"/>
  <c r="K27" i="4" l="1"/>
  <c r="J28" i="4"/>
  <c r="K28" i="4" l="1"/>
  <c r="J29" i="4"/>
  <c r="K29" i="4" l="1"/>
  <c r="J30" i="4"/>
  <c r="K30" i="4" l="1"/>
  <c r="J31" i="4"/>
  <c r="K31" i="4" l="1"/>
  <c r="J32" i="4"/>
  <c r="K32" i="4" l="1"/>
  <c r="J33" i="4"/>
  <c r="G35" i="4" l="1"/>
  <c r="K33" i="4"/>
</calcChain>
</file>

<file path=xl/sharedStrings.xml><?xml version="1.0" encoding="utf-8"?>
<sst xmlns="http://schemas.openxmlformats.org/spreadsheetml/2006/main" count="1852" uniqueCount="458">
  <si>
    <t>ITEM</t>
  </si>
  <si>
    <t>CÓDIGO</t>
  </si>
  <si>
    <t>DESCRIÇÃO</t>
  </si>
  <si>
    <t>FONTE</t>
  </si>
  <si>
    <t>UNID</t>
  </si>
  <si>
    <t>QUANTIDADE</t>
  </si>
  <si>
    <t>PREÇO UNITÁRIO R$</t>
  </si>
  <si>
    <t>PREÇO TOTAL R$</t>
  </si>
  <si>
    <t>SEM BDI</t>
  </si>
  <si>
    <t>COM BDI</t>
  </si>
  <si>
    <t>1</t>
  </si>
  <si>
    <t>LOTE I - BAIRROS E COMUNIDADES</t>
  </si>
  <si>
    <t>1.1</t>
  </si>
  <si>
    <t>SERVIÇOS PRELIMINARES</t>
  </si>
  <si>
    <t>1.1.1</t>
  </si>
  <si>
    <t>ED-50701</t>
  </si>
  <si>
    <t>CAPINA MANUAL DO TERRENO, EXCLUSIVE RASTELAMENTO E QUEIMA</t>
  </si>
  <si>
    <t>SETOP</t>
  </si>
  <si>
    <t>m2</t>
  </si>
  <si>
    <t>1.1.2</t>
  </si>
  <si>
    <t>S00051</t>
  </si>
  <si>
    <t>Placa de obra em chapa aço galvanizado, instalada</t>
  </si>
  <si>
    <t>ORSE</t>
  </si>
  <si>
    <t>1.2</t>
  </si>
  <si>
    <t>CONSTRUÇÃO DE POÇOS</t>
  </si>
  <si>
    <t>1.2.1</t>
  </si>
  <si>
    <t>S06226</t>
  </si>
  <si>
    <t>Perfuração em Sedimento / Camadas inconsolidadas DN 8.1/2" até 150m</t>
  </si>
  <si>
    <t>m</t>
  </si>
  <si>
    <t>1.2.2</t>
  </si>
  <si>
    <t>S06225</t>
  </si>
  <si>
    <t>Perfuração em Sedimento / Camadas inconsolidadas DN 12.1/2" - Poço até 150m</t>
  </si>
  <si>
    <t>1.2.3</t>
  </si>
  <si>
    <t>A.09.000.020449</t>
  </si>
  <si>
    <t>Tubo em PVC geomecânico nervurado tipo Standard, diâmetro 6" (150 mm) - fornecimento e aplicação</t>
  </si>
  <si>
    <t>SP Obras</t>
  </si>
  <si>
    <t>M</t>
  </si>
  <si>
    <t>1.2.4</t>
  </si>
  <si>
    <t>I05093</t>
  </si>
  <si>
    <t>Revestimento filtro pvc geomecânico stand dn 154mm</t>
  </si>
  <si>
    <t>1.2.5</t>
  </si>
  <si>
    <t>1900009U</t>
  </si>
  <si>
    <t>FORNECIMENTO E APLICACAO DE PRE-FILTRO SELECIONADO, GRANULOMETRIA DE 1 A 3 MM PARA POCOS TUBULARES COM REVESTIMENTO EM PVC NO INTERIOR DO ESTADO E NA RMR</t>
  </si>
  <si>
    <t>COMPESA</t>
  </si>
  <si>
    <t>M3</t>
  </si>
  <si>
    <t>1.2.6</t>
  </si>
  <si>
    <t>S11682</t>
  </si>
  <si>
    <t>Laje de Proteção do Poço em concreto simples fabricado na obra, fck=21 mpa lnçado e adensado</t>
  </si>
  <si>
    <t>m3</t>
  </si>
  <si>
    <t>1.2.7</t>
  </si>
  <si>
    <t>S06282</t>
  </si>
  <si>
    <t>Tampa de Poço Galvanizada DN 6"</t>
  </si>
  <si>
    <t>un</t>
  </si>
  <si>
    <t>1.2.8</t>
  </si>
  <si>
    <t>70.01.10U</t>
  </si>
  <si>
    <t>FORNECIMENTO E INSTALACAO DE CENTRALIZADORES DE 15" X 6" PARA POCOS TUBULARES COM REVESTIMENTO EM ACO NA RMR</t>
  </si>
  <si>
    <t>PC</t>
  </si>
  <si>
    <t>1.2.9</t>
  </si>
  <si>
    <t>A.09.000.020408</t>
  </si>
  <si>
    <t>Ensaio de vazão (bombeamento) para poço profundo, com bomba submersa, conforme Norma ABNT NBR 12244</t>
  </si>
  <si>
    <t>H</t>
  </si>
  <si>
    <t>1.2.10</t>
  </si>
  <si>
    <t>S02829</t>
  </si>
  <si>
    <t>Limpeza, desinfecção e teste de redes de abastecimento de água</t>
  </si>
  <si>
    <t>1.2.11</t>
  </si>
  <si>
    <t>24.90.21</t>
  </si>
  <si>
    <t>CIMENTACAO (OU SELO SANITÁRIO) ANELAR PROFUNDA DA BOCA DO POÇO (SUSTENTAÇÃO E PROTEÇÃO SANITÁRIA) - POCO (VEDACAO DE AQUIFERO)</t>
  </si>
  <si>
    <t>EMBASA</t>
  </si>
  <si>
    <t>1.2.12</t>
  </si>
  <si>
    <t>01.28.550</t>
  </si>
  <si>
    <t>Análise físico-química e bacteriológica da água para poço profundo</t>
  </si>
  <si>
    <t>CJ</t>
  </si>
  <si>
    <t>1.2.13</t>
  </si>
  <si>
    <t>O.04.000.021308</t>
  </si>
  <si>
    <t>Tubo de aço carbono preto com costura, SCH 40 DN= 10´</t>
  </si>
  <si>
    <t>1.2.14</t>
  </si>
  <si>
    <t>I09229</t>
  </si>
  <si>
    <t>Quadro de comando para 2 bombas submersas marca ABS UNI 550T, trifásica, 220/380V, com chave seletora</t>
  </si>
  <si>
    <t>1.2.15</t>
  </si>
  <si>
    <t>I5780</t>
  </si>
  <si>
    <t>TUBO EDUTOR PVC DN 50</t>
  </si>
  <si>
    <t>SEINFRA</t>
  </si>
  <si>
    <t>1.2.16</t>
  </si>
  <si>
    <t>15.030.0040-0</t>
  </si>
  <si>
    <t>REGISTRO DE ESFERA, EM PVC, SOLDAVEL, COM DIAMETRO DE 60MM.FORNECIMENTO E COLOCACAO</t>
  </si>
  <si>
    <t>EMOP</t>
  </si>
  <si>
    <t>UN</t>
  </si>
  <si>
    <t>1.2.17</t>
  </si>
  <si>
    <t>I05119</t>
  </si>
  <si>
    <t>Tampa de fundo - válvula de fundo em 6"</t>
  </si>
  <si>
    <t>1.2.18</t>
  </si>
  <si>
    <t>M2386</t>
  </si>
  <si>
    <t>Corda de poliamida - D = 16,0 mm e capacidade de carga de 4.099 kg</t>
  </si>
  <si>
    <t>SICRO NOVO</t>
  </si>
  <si>
    <t>1.2.19</t>
  </si>
  <si>
    <t>39.24.154</t>
  </si>
  <si>
    <t>Cabo de cobre flexível de 3 x 6 mm², isolamento 500 V - isolação PP 70°C</t>
  </si>
  <si>
    <t>1.3</t>
  </si>
  <si>
    <t>BOMBAS PARA OS POÇOS</t>
  </si>
  <si>
    <t>1.3.1</t>
  </si>
  <si>
    <t>00000750</t>
  </si>
  <si>
    <t>BOMBA SUBMERSA PARA POCOS TUBULARES PROFUNDOS DIAMETRO DE 4 POLEGADAS, ELETRICA, TRIFASICA, POTENCIA 5,42 HP, 29 ESTAGIOS, BOCAL DE DESCARGA DE UMA POLEGADA E MEIA, HM/Q = 18 M / 8,10 M3/H A 201 M / 3,2 M3/H</t>
  </si>
  <si>
    <t>SINAPI</t>
  </si>
  <si>
    <t>1.3.2</t>
  </si>
  <si>
    <t>181478</t>
  </si>
  <si>
    <t>Bomba Submersa 3 CV (sem tubulação)</t>
  </si>
  <si>
    <t>SEDOP</t>
  </si>
  <si>
    <t>1.4</t>
  </si>
  <si>
    <t>ADMINISTRAÇÃO LOCAL</t>
  </si>
  <si>
    <t>1.4.1</t>
  </si>
  <si>
    <t>90777</t>
  </si>
  <si>
    <t>ENGENHEIRO CIVIL DE OBRA JUNIOR COM ENCARGOS COMPLEMENTARES</t>
  </si>
  <si>
    <t>1.4.2</t>
  </si>
  <si>
    <t>90776</t>
  </si>
  <si>
    <t>ENCARREGADO GERAL COM ENCARGOS COMPLEMENTARES</t>
  </si>
  <si>
    <t>1.4.3</t>
  </si>
  <si>
    <t>30.01.49</t>
  </si>
  <si>
    <t>GEOLOGO JUNIOR</t>
  </si>
  <si>
    <t>hora</t>
  </si>
  <si>
    <t>2</t>
  </si>
  <si>
    <t>LOTE II - ESCOLAS MUNICIPAIS E INDIGINAS</t>
  </si>
  <si>
    <t>2.1</t>
  </si>
  <si>
    <t>2.1.1</t>
  </si>
  <si>
    <t>2.1.2</t>
  </si>
  <si>
    <t>2.2</t>
  </si>
  <si>
    <t>2.2.1</t>
  </si>
  <si>
    <t>65001093</t>
  </si>
  <si>
    <t>PERFURACAO EM ROCHA SA - DIAMETRO DO FURO = 6"</t>
  </si>
  <si>
    <t>COPASA</t>
  </si>
  <si>
    <t>2.2.2</t>
  </si>
  <si>
    <t>DR 05.45.0200 (A)</t>
  </si>
  <si>
    <t>Tubo de PVC rígido - DEFoFo, para adução e distribuição de águas, com diâmetro nominal de 100mm, compreendendo carga e descarga, colocação na vala, montagem e reaterro até a geratriz superior do tubo, inclusive anel de borracha. Fornecimento e assentamento.</t>
  </si>
  <si>
    <t>SCO</t>
  </si>
  <si>
    <t>2.2.3</t>
  </si>
  <si>
    <t>2.2.4</t>
  </si>
  <si>
    <t>2.2.5</t>
  </si>
  <si>
    <t>2.2.6</t>
  </si>
  <si>
    <t>2.2.7</t>
  </si>
  <si>
    <t>2.2.8</t>
  </si>
  <si>
    <t>2.2.9</t>
  </si>
  <si>
    <t>2.2.10</t>
  </si>
  <si>
    <t>2.2.11</t>
  </si>
  <si>
    <t>2.2.12</t>
  </si>
  <si>
    <t>73804</t>
  </si>
  <si>
    <t>TUBO DE AÇO CARBONO PRETO COM COSTURA (SCH-40) - 2.1/2"</t>
  </si>
  <si>
    <t>SIURB</t>
  </si>
  <si>
    <t>2.2.13</t>
  </si>
  <si>
    <t>2.2.14</t>
  </si>
  <si>
    <t>2.2.15</t>
  </si>
  <si>
    <t>2.2.16</t>
  </si>
  <si>
    <t>2.2.17</t>
  </si>
  <si>
    <t>2.2.18</t>
  </si>
  <si>
    <t>2.3</t>
  </si>
  <si>
    <t>2.3.1</t>
  </si>
  <si>
    <t>181476</t>
  </si>
  <si>
    <t>Bomba Submersa 1 CV (sem tubulação)</t>
  </si>
  <si>
    <t>2.3.2</t>
  </si>
  <si>
    <t>2.4</t>
  </si>
  <si>
    <t>2.4.1</t>
  </si>
  <si>
    <t>2.4.2</t>
  </si>
  <si>
    <t>2.4.3</t>
  </si>
  <si>
    <t>VALOR BDI TOTAL:</t>
  </si>
  <si>
    <t>VALOR ORÇAMENTO:</t>
  </si>
  <si>
    <t>VALOR TOTAL:</t>
  </si>
  <si>
    <t>1.1.1. ED-50701 CAPINA MANUAL DO TERRENO, EXCLUSIVE RASTELAMENTO E QUEIMA (m2)</t>
  </si>
  <si>
    <t>SERVIÇOS</t>
  </si>
  <si>
    <t>CONSUMO</t>
  </si>
  <si>
    <t>PREÇO UNITÁRIO</t>
  </si>
  <si>
    <t>CUSTO UNITÁRIO</t>
  </si>
  <si>
    <t>ED-50367</t>
  </si>
  <si>
    <t>SERVENTE COM ENCARGOS COMPLEMENTARES</t>
  </si>
  <si>
    <t>TOTAL SERVIÇOS:</t>
  </si>
  <si>
    <t>Custo Direto Total:</t>
  </si>
  <si>
    <t>VALOR:</t>
  </si>
  <si>
    <t>1.1.2. S00051 Placa de obra em chapa aço galvanizado, instalada (m2)</t>
  </si>
  <si>
    <t>Encargos Complementares</t>
  </si>
  <si>
    <t>COEFICIENTE</t>
  </si>
  <si>
    <t>TOTAL</t>
  </si>
  <si>
    <t>S10551</t>
  </si>
  <si>
    <t>Encargos Complementares - Carpinteiro</t>
  </si>
  <si>
    <t>h</t>
  </si>
  <si>
    <t>S10549</t>
  </si>
  <si>
    <t>Encargos Complementares - Servente</t>
  </si>
  <si>
    <t>TOTAL Encargos Complementares:</t>
  </si>
  <si>
    <t>Material</t>
  </si>
  <si>
    <t>I01569</t>
  </si>
  <si>
    <t>Madeira mista serrada (barrote) 6 x 6cm - 0,0036 m3/m (angelim, louro)</t>
  </si>
  <si>
    <t>I06995</t>
  </si>
  <si>
    <t>Madeira mista serrada (sarrafo) 2,2 x 5,5cm - 0,00121 m³/m</t>
  </si>
  <si>
    <t>I04813S</t>
  </si>
  <si>
    <t>Placa de obra (para construcao civil) em chapa galvanizada *n. 22*, adesivada, de *2,4 x 1,2* m (sem postes para fixacao)</t>
  </si>
  <si>
    <t>I05075S</t>
  </si>
  <si>
    <t>Prego de aco polido com cabeca 18 x 30 (2 3/4 x 10)</t>
  </si>
  <si>
    <t>kg</t>
  </si>
  <si>
    <t>TOTAL Material:</t>
  </si>
  <si>
    <t>Mão de Obra</t>
  </si>
  <si>
    <t>I01213S</t>
  </si>
  <si>
    <t>Carpinteiro de formas para concreto (horista)</t>
  </si>
  <si>
    <t>I06111S</t>
  </si>
  <si>
    <t>Servente de obras (horista)</t>
  </si>
  <si>
    <t>TOTAL Mão de Obra:</t>
  </si>
  <si>
    <t>1.2.1. S06226 Perfuração em Sedimento / Camadas inconsolidadas DN 8.1/2" até 150m (m)</t>
  </si>
  <si>
    <t>Serviço</t>
  </si>
  <si>
    <t>I05071</t>
  </si>
  <si>
    <t>Perfuração rocha sedimentar sedimento / camadas inconsolidadas dn 8.1/2 a 9.1/2" - até 150m</t>
  </si>
  <si>
    <t>TOTAL Serviço:</t>
  </si>
  <si>
    <t>1.2.2. S06225 Perfuração em Sedimento / Camadas inconsolidadas DN 12.1/2" - Poço até 150m (m)</t>
  </si>
  <si>
    <t>I05057</t>
  </si>
  <si>
    <t>Perfuração rocha sedimentar sedimento / camadas inconsolidadas dn 12.1/2" - poço até 150m</t>
  </si>
  <si>
    <t>1.2.3. A.09.000.020449 Tubo em PVC geomecânico nervurado tipo Standard, diâmetro 6" (150 mm) - fornecimento e aplicação (M)</t>
  </si>
  <si>
    <t>1.2.4. I05093 Revestimento filtro pvc geomecânico stand dn 154mm (m)</t>
  </si>
  <si>
    <t>1.2.5. 1900009U FORNECIMENTO E APLICACAO DE PRE-FILTRO SELECIONADO, GRANULOMETRIA DE 1 A 3 MM PARA POCOS TUBULARES COM REVESTIMENTO EM PVC NO INTERIOR DO ESTADO E NA RMR (M3)</t>
  </si>
  <si>
    <t>1.2.6. S11682 Laje de Proteção do Poço em concreto simples fabricado na obra, fck=21 mpa lnçado e adensado (m3)</t>
  </si>
  <si>
    <t>S07691</t>
  </si>
  <si>
    <t>Concreto simples fabricado na obra, fck=21 mpa, lançado e adensado</t>
  </si>
  <si>
    <t>1.2.7. S06282 Tampa de Poço Galvanizada DN 6" (un)</t>
  </si>
  <si>
    <t>I05128</t>
  </si>
  <si>
    <t>Tampa de poço galvanizada em 6"</t>
  </si>
  <si>
    <t>1.2.8. 70.01.10U FORNECIMENTO E INSTALACAO DE CENTRALIZADORES DE 15" X 6" PARA POCOS TUBULARES COM REVESTIMENTO EM ACO NA RMR (PC)</t>
  </si>
  <si>
    <t>1900012U</t>
  </si>
  <si>
    <t>1.2.9. A.09.000.020408 Ensaio de vazão (bombeamento) para poço profundo, com bomba submersa, conforme Norma ABNT NBR 12244 (H)</t>
  </si>
  <si>
    <t>1.2.10. S02829 Limpeza, desinfecção e teste de redes de abastecimento de água (m)</t>
  </si>
  <si>
    <t>S10554</t>
  </si>
  <si>
    <t>Encargos Complementares - Encanador</t>
  </si>
  <si>
    <t>Equipamento</t>
  </si>
  <si>
    <t>I02459</t>
  </si>
  <si>
    <t>Caminhao tanque 6000 l (m. benz - ATEGO 1418/42 - 136,0 hp ou equivalente)</t>
  </si>
  <si>
    <t>TOTAL Equipamento:</t>
  </si>
  <si>
    <t>I00615</t>
  </si>
  <si>
    <t>Cloro líquido para limpeza e desinfecção</t>
  </si>
  <si>
    <t>l</t>
  </si>
  <si>
    <t>I02696S</t>
  </si>
  <si>
    <t>Encanador ou bombeiro hidraulico (horista)</t>
  </si>
  <si>
    <t>I00054</t>
  </si>
  <si>
    <t>Encarregado de turma - SICRO</t>
  </si>
  <si>
    <t>1.2.11. 24.90.21 CIMENTACAO (OU SELO SANITÁRIO) ANELAR PROFUNDA DA BOCA DO POÇO (SUSTENTAÇÃO E PROTEÇÃO SANITÁRIA) - POCO (VEDACAO DE AQUIFERO) (M3)</t>
  </si>
  <si>
    <t>H020050007</t>
  </si>
  <si>
    <t>SONDA ROTATIVA DE ACIONAMENTO HIDRAULICO, COM CAPACIDADE PARA PERFURAR POCO EM 12.1/4" ATE 350M E EM 8.5/8" ATE 400M EM ROCHA SEDIMENTAR (POCO &lt;300M)</t>
  </si>
  <si>
    <t>H020050006</t>
  </si>
  <si>
    <t>SONDA ROTATIVA/ROTOPNEUMATICA, ACIONAMENTO HDRAULICO COM CAPACIDADE DE PERFURAR POCO ATE 300M EM 6" EM ROCHAS CALCARIAS, CRISTALINAS META- SEDIMENTARES E QUARTZITICAS E ATE 250M EM 8.1/2" NO SEDIMENTO</t>
  </si>
  <si>
    <t>D010000009</t>
  </si>
  <si>
    <t>CIMENTO PORTLAND COMPOSTO CP II-32 (SACO DE 50 KG)</t>
  </si>
  <si>
    <t>SC</t>
  </si>
  <si>
    <t>1.2.12. 01.28.550 Análise físico-química e bacteriológica da água para poço profundo (CJ)</t>
  </si>
  <si>
    <t>A.13.000.020661</t>
  </si>
  <si>
    <t>Análise físico-química e bacteriológica da água para poço profundo, conforme portaria 2914/2011, anexos I, VII e X do Ministério da Saúde</t>
  </si>
  <si>
    <t>1.2.13. O.04.000.021308 Tubo de aço carbono preto com costura, SCH 40 DN= 10´ (M)</t>
  </si>
  <si>
    <t>1.2.14. I09229 Quadro de comando para 2 bombas submersas marca ABS UNI 550T, trifásica, 220/380V, com chave seletora (un)</t>
  </si>
  <si>
    <t>1.2.15. I5780 TUBO EDUTOR PVC DN 50 (M)</t>
  </si>
  <si>
    <t>1.2.16. 15.030.0040-0 REGISTRO DE ESFERA, EM PVC, SOLDAVEL, COM DIAMETRO DE 60MM.FORNECIMENTO E COLOCACAO (UN)</t>
  </si>
  <si>
    <t>12779</t>
  </si>
  <si>
    <t>REGISTRO DE ESFERA EM PVC, SOLDAVEL, 60MM</t>
  </si>
  <si>
    <t>01993</t>
  </si>
  <si>
    <t>MAO-DE-OBRA DE BOMBEIRO HIDRAULICO DA CONSTRUCAO CIVIL, INCLUSIVE ENCARGOS SOCIAIS - Percentual=3,0000%</t>
  </si>
  <si>
    <t>01999</t>
  </si>
  <si>
    <t>MAO-DE-OBRA DE SERVENTE DA CONSTRUCAO CIVIL, INCLUSIVE ENCARGOS SOCIAIS - Percentual=3,0000%</t>
  </si>
  <si>
    <t>1.2.17. I05119 Tampa de fundo - válvula de fundo em 6" (un)</t>
  </si>
  <si>
    <t>1.2.18. M2386 Corda de poliamida - D = 16,0 mm e capacidade de carga de 4.099 kg (m)</t>
  </si>
  <si>
    <t>Corda de poliamida - D = 12,0 mm e capacidade de carga de 2.200 kg</t>
  </si>
  <si>
    <t>1.2.19. 39.24.154 Cabo de cobre flexível de 3 x 6 mm², isolamento 500 V - isolação PP 70°C (M)</t>
  </si>
  <si>
    <t>P.08.000.043226</t>
  </si>
  <si>
    <t>Cabo de cobre flexível de 3 x 6 mm², isolamento 500V - isolação PP 70°C, baixa emissão de fumaça, gases tóxicos e corrosivos; ref. Silflex PP 500V da Sil, Flexicom da Cobrecom ou equivalente</t>
  </si>
  <si>
    <t>B.01.000.010116</t>
  </si>
  <si>
    <t>Ajudante eletricista</t>
  </si>
  <si>
    <t>B.01.000.010115</t>
  </si>
  <si>
    <t>Eletricista</t>
  </si>
  <si>
    <t>1.3.1. 00000750 BOMBA SUBMERSA PARA POCOS TUBULARES PROFUNDOS DIAMETRO DE 4 POLEGADAS, ELETRICA, TRIFASICA, POTENCIA 5,42 HP, 29 ESTAGIOS, BOCAL DE DESCARGA DE UMA POLEGADA E MEIA, HM/Q = 18 M / 8,10 M3/H A 201 M / 3,2 M3/H (UN)</t>
  </si>
  <si>
    <t>1.3.2. 181478 Bomba Submersa 3 CV (sem tubulação) (un)</t>
  </si>
  <si>
    <t>H00411</t>
  </si>
  <si>
    <t>Bomba Submersa 3 CV (sem tubulação) Material</t>
  </si>
  <si>
    <t>Mão de Obra com Encargos Complementares</t>
  </si>
  <si>
    <t>280008</t>
  </si>
  <si>
    <t>AUXILIAR DE ENCANADOR OU BOMBEIRO HIDRÁULICO COM ENCARGOS COMPLEMENTARES</t>
  </si>
  <si>
    <t>280014</t>
  </si>
  <si>
    <t>ELETRICISTA COM ENCARGOS COMPLEMENTARES</t>
  </si>
  <si>
    <t>280016</t>
  </si>
  <si>
    <t>ENCANADOR OU BOMBEIRO HIDRÁULICO COM ENCARGOS COMPLEMENTARES</t>
  </si>
  <si>
    <t>TOTAL Mão de Obra com Encargos Complementares:</t>
  </si>
  <si>
    <t>1.4.1. 90777 ENGENHEIRO CIVIL DE OBRA JUNIOR COM ENCARGOS COMPLEMENTARES (H)</t>
  </si>
  <si>
    <t>00043486</t>
  </si>
  <si>
    <t>EPI - FAMILIA ENGENHEIRO CIVIL - HORISTA (ENCARGOS COMPLEMENTARES - COLETADO CAIXA)</t>
  </si>
  <si>
    <t>00037372</t>
  </si>
  <si>
    <t>EXAMES - HORISTA (COLETADO CAIXA - ENCARGOS COMPLEMENTARES)</t>
  </si>
  <si>
    <t>00043462</t>
  </si>
  <si>
    <t>FERRAMENTAS - FAMILIA ENGENHEIRO CIVIL - HORISTA (ENCARGOS COMPLEMENTARES - COLETADO CAIXA)</t>
  </si>
  <si>
    <t>00037373</t>
  </si>
  <si>
    <t>SEGURO - HORISTA (COLETADO CAIXA - ENCARGOS COMPLEMENTARES)</t>
  </si>
  <si>
    <t>00002706</t>
  </si>
  <si>
    <t>ENGENHEIRO CIVIL DE OBRA JUNIOR (HORISTA)</t>
  </si>
  <si>
    <t>95402</t>
  </si>
  <si>
    <t>CURSO DE CAPACITAÇÃO PARA ENGENHEIRO CIVIL DE OBRA JÚNIOR (ENCARGOS COMPLEMENTARES) - HORISTA</t>
  </si>
  <si>
    <t>1.4.2. 90776 ENCARREGADO GERAL COM ENCARGOS COMPLEMENTARES (H)</t>
  </si>
  <si>
    <t>00043487</t>
  </si>
  <si>
    <t>EPI - FAMILIA ENCARREGADO GERAL - HORISTA (ENCARGOS COMPLEMENTARES - COLETADO CAIXA)</t>
  </si>
  <si>
    <t>00043463</t>
  </si>
  <si>
    <t>FERRAMENTAS - FAMILIA ENCARREGADO GERAL - HORISTA (ENCARGOS COMPLEMENTARES - COLETADO CAIXA)</t>
  </si>
  <si>
    <t>00004083</t>
  </si>
  <si>
    <t>ENCARREGADO GERAL DE OBRAS (HORISTA)</t>
  </si>
  <si>
    <t>95401</t>
  </si>
  <si>
    <t>CURSO DE CAPACITAÇÃO PARA ENCARREGADO GERAL (ENCARGOS COMPLEMENTARES) - HORISTA</t>
  </si>
  <si>
    <t>1.4.3. 30.01.49 GEOLOGO JUNIOR (hora)</t>
  </si>
  <si>
    <t>B590000073</t>
  </si>
  <si>
    <t>GEOLOGO JUNIOR - P4</t>
  </si>
  <si>
    <t>2.1.1. ED-50701 CAPINA MANUAL DO TERRENO, EXCLUSIVE RASTELAMENTO E QUEIMA (m2)</t>
  </si>
  <si>
    <t>2.1.2. S00051 Placa de obra em chapa aço galvanizado, instalada (m2)</t>
  </si>
  <si>
    <t>2.2.1. 65001093 PERFURACAO EM ROCHA SA - DIAMETRO DO FURO = 6" (M)</t>
  </si>
  <si>
    <t>2.2.2. DR 05.45.0200 (A) Tubo de PVC rígido - DEFoFo, para adução e distribuição de águas, com diâmetro nominal de 100mm, compreendendo carga e descarga, colocação na vala, montagem e reaterro até a geratriz superior do tubo, inclusive anel de borracha. Fornecimento e assentamento. (m)</t>
  </si>
  <si>
    <t>REQ001950</t>
  </si>
  <si>
    <t>Caminhão tanque, com capacidade de 6000 litros, com motorista, com as seguintes especificações mínimas: motor diesel de 162CV, pipa com motobamba e barra de irrigação. Custo horário improdutivo (motor desligado).</t>
  </si>
  <si>
    <t>REQ001850</t>
  </si>
  <si>
    <t>Caminhão tanque, com capacidade de 6000 litros, com motorista, material de operação e material de manutenção, com as seguintes especificações mínimas: motor diesel de 162CV, pipa com motobamba e barra de irrigação. Custo horário produtivo.</t>
  </si>
  <si>
    <t>REQ000900</t>
  </si>
  <si>
    <t>Moto-bomba sobre rodas, com bomba centrífuga auto-escorvante de rotor aberto de 4CV, para drenagem de água limpa ou com impurezas e partículas abrasivas, sem operador, com material de operação e material de manutenção, com as seguintes especificações mínimas: motor à gasolina de 4CV, sucção de 2" e recalque de 1 1/2", com respectivas mangueiras e acessórios. Custo horário produtivo.</t>
  </si>
  <si>
    <t>Eventuais</t>
  </si>
  <si>
    <t>EVE000050</t>
  </si>
  <si>
    <t>3% incidente sobre mão de obra direta com Encargos Sociais para cobrir despesas relativa a equipamentos de proteção individual, uniformes e ferramentas</t>
  </si>
  <si>
    <t>%</t>
  </si>
  <si>
    <t>TOTAL Eventuais:</t>
  </si>
  <si>
    <t>MAT003400</t>
  </si>
  <si>
    <t>Anel de borracha para tubulação de PVC rígido, diâmetro nominal de Anel de borracha para tubulação de PVC rígido, diâmetro nominal de 100mm</t>
  </si>
  <si>
    <t>RSE002350</t>
  </si>
  <si>
    <t>Carga e descarga manual de material que exija o concurso de mais de 1 servente para cada peça, vergalhões, cançoeiras, caixas, meio-fios, em Caminhão de Carroceria Fixa, a óleo diesel, com capacidade útil de 7,5t, inclusive o tempo de carga, descarga e manobra.</t>
  </si>
  <si>
    <t>t</t>
  </si>
  <si>
    <t>RSE007950</t>
  </si>
  <si>
    <t>Reaterro de vala, compactado a maço, em camadas de 30cm de espessura máxima, com material de boa qualidade.</t>
  </si>
  <si>
    <t>MAT144950</t>
  </si>
  <si>
    <t>Tubo de PVC rígido DEFoFo, para adução e distribuição de água, vara com 6m, diâmetro nominal de Tubo de PVC rígido DEFoFo, para adução e distribuição de água, vara com 6m, diâmetro nominal de 100mm</t>
  </si>
  <si>
    <t>MOD000500</t>
  </si>
  <si>
    <t>Assentador de Tubos (Profissional do grupo II do SINTRACONST-RIO/SINDUSCON) - redes subterrâneas</t>
  </si>
  <si>
    <t>MOD002450</t>
  </si>
  <si>
    <t>Servente</t>
  </si>
  <si>
    <t>2.2.3. I05093 Revestimento filtro pvc geomecânico stand dn 154mm (m)</t>
  </si>
  <si>
    <t>2.2.4. 1900009U FORNECIMENTO E APLICACAO DE PRE-FILTRO SELECIONADO, GRANULOMETRIA DE 1 A 3 MM PARA POCOS TUBULARES COM REVESTIMENTO EM PVC NO INTERIOR DO ESTADO E NA RMR (M3)</t>
  </si>
  <si>
    <t>2.2.5. S11682 Laje de Proteção do Poço em concreto simples fabricado na obra, fck=21 mpa lnçado e adensado (m3)</t>
  </si>
  <si>
    <t>2.2.6. S06282 Tampa de Poço Galvanizada DN 6" (un)</t>
  </si>
  <si>
    <t>2.2.7. 70.01.10U FORNECIMENTO E INSTALACAO DE CENTRALIZADORES DE 15" X 6" PARA POCOS TUBULARES COM REVESTIMENTO EM ACO NA RMR (PC)</t>
  </si>
  <si>
    <t>2.2.8. A.09.000.020408 Ensaio de vazão (bombeamento) para poço profundo, com bomba submersa, conforme Norma ABNT NBR 12244 (H)</t>
  </si>
  <si>
    <t>2.2.9. S02829 Limpeza, desinfecção e teste de redes de abastecimento de água (m)</t>
  </si>
  <si>
    <t>2.2.10. 24.90.21 CIMENTACAO (OU SELO SANITÁRIO) ANELAR PROFUNDA DA BOCA DO POÇO (SUSTENTAÇÃO E PROTEÇÃO SANITÁRIA) - POCO (VEDACAO DE AQUIFERO) (M3)</t>
  </si>
  <si>
    <t>2.2.11. 01.28.550 Análise físico-química e bacteriológica da água para poço profundo (CJ)</t>
  </si>
  <si>
    <t>2.2.12. 73804 TUBO DE AÇO CARBONO PRETO COM COSTURA (SCH-40) - 2.1/2" (M)</t>
  </si>
  <si>
    <t>2.2.13. I09229 Quadro de comando para 2 bombas submersas marca ABS UNI 550T, trifásica, 220/380V, com chave seletora (un)</t>
  </si>
  <si>
    <t>2.2.14. I5780 TUBO EDUTOR PVC DN 50 (M)</t>
  </si>
  <si>
    <t>2.2.15. 15.030.0040-0 REGISTRO DE ESFERA, EM PVC, SOLDAVEL, COM DIAMETRO DE 60MM.FORNECIMENTO E COLOCACAO (UN)</t>
  </si>
  <si>
    <t>2.2.16. I05119 Tampa de fundo - válvula de fundo em 6" (un)</t>
  </si>
  <si>
    <t>2.2.17. M2386 Corda de poliamida - D = 16,0 mm e capacidade de carga de 4.099 kg (m)</t>
  </si>
  <si>
    <t>2.2.18. 39.24.154 Cabo de cobre flexível de 3 x 6 mm², isolamento 500 V - isolação PP 70°C (M)</t>
  </si>
  <si>
    <t>2.3.1. 181476 Bomba Submersa 1 CV (sem tubulação) (un)</t>
  </si>
  <si>
    <t>H00409</t>
  </si>
  <si>
    <t>Bomba Submersa 1 CV (sem tubulação) Material</t>
  </si>
  <si>
    <t>2.3.2. 181478 Bomba Submersa 3 CV (sem tubulação) (un)</t>
  </si>
  <si>
    <t>2.4.1. 90777 ENGENHEIRO CIVIL DE OBRA JUNIOR COM ENCARGOS COMPLEMENTARES (H)</t>
  </si>
  <si>
    <t>2.4.2. 90776 ENCARREGADO GERAL COM ENCARGOS COMPLEMENTARES (H)</t>
  </si>
  <si>
    <t>2.4.3. 30.01.49 GEOLOGO JUNIOR (hora)</t>
  </si>
  <si>
    <t>24.90.21 CIMENTACAO (OU SELO SANITÁRIO) ANELAR PROFUNDA DA BOCA DO POÇO (SUSTENTAÇÃO E PROTEÇÃO SANITÁRIA) - POCO (VEDACAO DE AQUIFERO) (M3)</t>
  </si>
  <si>
    <t>M2386 Corda de poliamida - D = 16,0 mm e capacidade de carga de 4.099 kg (m)</t>
  </si>
  <si>
    <t xml:space="preserve">
</t>
  </si>
  <si>
    <t>TIPO</t>
  </si>
  <si>
    <t>UNIDADE</t>
  </si>
  <si>
    <t>PREÇO TOTAL</t>
  </si>
  <si>
    <t>ACUMUL. %</t>
  </si>
  <si>
    <t>CL</t>
  </si>
  <si>
    <t>Outros:</t>
  </si>
  <si>
    <t>Valor total do Orçamento:</t>
  </si>
  <si>
    <t>VALOR (R$)</t>
  </si>
  <si>
    <t>MÊS 1</t>
  </si>
  <si>
    <t>MÊS 2</t>
  </si>
  <si>
    <t>MÊS 3</t>
  </si>
  <si>
    <t>MÊS 4</t>
  </si>
  <si>
    <t>MÊS 5</t>
  </si>
  <si>
    <t>MÊS 6</t>
  </si>
  <si>
    <t>MÊS 7</t>
  </si>
  <si>
    <t>MÊS 8</t>
  </si>
  <si>
    <t>MÊS 9</t>
  </si>
  <si>
    <t>MÊS 10</t>
  </si>
  <si>
    <t>MÊS 11</t>
  </si>
  <si>
    <t>MÊS 12</t>
  </si>
  <si>
    <t>Total parcela</t>
  </si>
  <si>
    <t>COD</t>
  </si>
  <si>
    <t>S+G</t>
  </si>
  <si>
    <t>SEGURO E GARANTIA</t>
  </si>
  <si>
    <t>R</t>
  </si>
  <si>
    <t>RISCO</t>
  </si>
  <si>
    <t>DF</t>
  </si>
  <si>
    <t>DESPESAS FINANCEIRAS</t>
  </si>
  <si>
    <t>I</t>
  </si>
  <si>
    <t>IMPOSTOS</t>
  </si>
  <si>
    <t>PIS</t>
  </si>
  <si>
    <t>COFINS</t>
  </si>
  <si>
    <t>ISS</t>
  </si>
  <si>
    <t>L</t>
  </si>
  <si>
    <t>LUCRO</t>
  </si>
  <si>
    <t>AC</t>
  </si>
  <si>
    <t>ADMINISTRAÇÃO CENTRAL</t>
  </si>
  <si>
    <t>BDI = 24,30%</t>
  </si>
  <si>
    <t>HORISTA %</t>
  </si>
  <si>
    <t>MENSALISTA %</t>
  </si>
  <si>
    <t>A</t>
  </si>
  <si>
    <t>GRUPO A</t>
  </si>
  <si>
    <t>A1</t>
  </si>
  <si>
    <t xml:space="preserve">INSS </t>
  </si>
  <si>
    <t>A2</t>
  </si>
  <si>
    <t xml:space="preserve">SESI </t>
  </si>
  <si>
    <t>A3</t>
  </si>
  <si>
    <t xml:space="preserve">SENAI </t>
  </si>
  <si>
    <t>A4</t>
  </si>
  <si>
    <t xml:space="preserve">INCRA </t>
  </si>
  <si>
    <t>A5</t>
  </si>
  <si>
    <t xml:space="preserve">SEBRAE </t>
  </si>
  <si>
    <t>A6</t>
  </si>
  <si>
    <t xml:space="preserve">Salário Educação </t>
  </si>
  <si>
    <t>A7</t>
  </si>
  <si>
    <t xml:space="preserve">Seguro Contra Acidentes de Trabalho </t>
  </si>
  <si>
    <t>A8</t>
  </si>
  <si>
    <t xml:space="preserve">FGTS </t>
  </si>
  <si>
    <t>A9</t>
  </si>
  <si>
    <t xml:space="preserve">SECONCI </t>
  </si>
  <si>
    <t>B</t>
  </si>
  <si>
    <t>GRUPO B</t>
  </si>
  <si>
    <t>B1</t>
  </si>
  <si>
    <t xml:space="preserve">Repouso Semanal Remunerado </t>
  </si>
  <si>
    <t>B2</t>
  </si>
  <si>
    <t xml:space="preserve">Feriados </t>
  </si>
  <si>
    <t>B3</t>
  </si>
  <si>
    <t xml:space="preserve">Auxílio - Enfermidade </t>
  </si>
  <si>
    <t>B4</t>
  </si>
  <si>
    <t xml:space="preserve">13º Salário </t>
  </si>
  <si>
    <t>B5</t>
  </si>
  <si>
    <t xml:space="preserve">Licença Paternidade </t>
  </si>
  <si>
    <t>B6</t>
  </si>
  <si>
    <t xml:space="preserve">Faltas Justificadas </t>
  </si>
  <si>
    <t>B7</t>
  </si>
  <si>
    <t xml:space="preserve">Dias de Chuvas </t>
  </si>
  <si>
    <t>B8</t>
  </si>
  <si>
    <t xml:space="preserve">Auxílio Acidente de Trabalho </t>
  </si>
  <si>
    <t>B9</t>
  </si>
  <si>
    <t xml:space="preserve">Férias Gozadas </t>
  </si>
  <si>
    <t>B10</t>
  </si>
  <si>
    <t xml:space="preserve">Salário Maternidade </t>
  </si>
  <si>
    <t>C</t>
  </si>
  <si>
    <t>GRUPO C</t>
  </si>
  <si>
    <t>C1</t>
  </si>
  <si>
    <t xml:space="preserve">Aviso Prévio Indenizado </t>
  </si>
  <si>
    <t>C2</t>
  </si>
  <si>
    <t xml:space="preserve">Aviso Prévio Trabalhado </t>
  </si>
  <si>
    <t>C3</t>
  </si>
  <si>
    <t xml:space="preserve">Férias Indenizadas </t>
  </si>
  <si>
    <t>C4</t>
  </si>
  <si>
    <t xml:space="preserve">Depósito Rescisão Sem Justa Causa </t>
  </si>
  <si>
    <t>C5</t>
  </si>
  <si>
    <t xml:space="preserve">Indenização Adicional </t>
  </si>
  <si>
    <t>D</t>
  </si>
  <si>
    <t>GRUPO D</t>
  </si>
  <si>
    <t>D1</t>
  </si>
  <si>
    <t xml:space="preserve">Reincidência de Grupo A sobre Grupo B </t>
  </si>
  <si>
    <t>D2</t>
  </si>
  <si>
    <t xml:space="preserve">Reincidência de Grupo A sobre Aviso Prévio Trabalhado e Reincidência do FGTS sobre Aviso Prévio Indenizado </t>
  </si>
  <si>
    <t>A + B + C + D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</si>
</sst>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\R\$\ #,##0.00"/>
    <numFmt numFmtId="165" formatCode="#,##0.0000000"/>
    <numFmt numFmtId="166" formatCode="\R\$\ #,##0.0000"/>
    <numFmt numFmtId="167" formatCode="#,##0.00000000"/>
    <numFmt numFmtId="168" formatCode="#,##0.0000"/>
    <numFmt numFmtId="169" formatCode="#,##0.00000"/>
    <numFmt numFmtId="170" formatCode="#,##0.000000"/>
    <numFmt numFmtId="171" formatCode="#,##0.00%"/>
    <numFmt numFmtId="172" formatCode="###,###,##0.00"/>
  </numFmts>
  <fonts count="14">
    <font>
      <sz val="11"/>
      <color theme="1"/>
      <name val="Calibri"/>
      <family val="2"/>
      <scheme val="minor"/>
    </font>
    <font>
      <b/>
      <sz val="6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5"/>
      <color rgb="FF000000"/>
      <name val="Arial"/>
      <family val="2"/>
    </font>
    <font>
      <sz val="9"/>
      <color rgb="FF000000"/>
      <name val="SansSerif"/>
      <family val="2"/>
    </font>
    <font>
      <sz val="6"/>
      <color rgb="FF000000"/>
      <name val="Arial"/>
      <family val="2"/>
    </font>
    <font>
      <b/>
      <sz val="5"/>
      <color rgb="FF000000"/>
      <name val="SansSerif"/>
      <family val="2"/>
    </font>
    <font>
      <sz val="6"/>
      <color rgb="FF000000"/>
      <name val="SansSerif"/>
      <family val="2"/>
    </font>
    <font>
      <b/>
      <sz val="7"/>
      <color rgb="FF000000"/>
      <name val="Arial"/>
      <family val="2"/>
    </font>
    <font>
      <sz val="7"/>
      <color rgb="FF000000"/>
      <name val="SansSerif"/>
      <family val="2"/>
    </font>
    <font>
      <sz val="7"/>
      <color rgb="FF000000"/>
      <name val="Arial"/>
      <family val="2"/>
    </font>
    <font>
      <b/>
      <sz val="6.5"/>
      <color rgb="FF000000"/>
      <name val="Arial"/>
      <family val="2"/>
    </font>
    <font>
      <sz val="8.5"/>
      <color rgb="FF000000"/>
      <name val="Arial"/>
      <family val="2"/>
    </font>
  </fonts>
  <fills count="83">
    <fill>
      <patternFill patternType="none"/>
    </fill>
    <fill>
      <patternFill patternType="gray125"/>
    </fill>
    <fill>
      <patternFill patternType="none"/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CCCCC"/>
      </patternFill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0C0C0"/>
      </patternFill>
    </fill>
    <fill>
      <patternFill patternType="solid">
        <fgColor rgb="FFC0C0C0"/>
      </patternFill>
    </fill>
    <fill>
      <patternFill patternType="solid">
        <fgColor rgb="FFDAFEDB"/>
      </patternFill>
    </fill>
    <fill>
      <patternFill patternType="solid">
        <fgColor rgb="FFDAFEDB"/>
      </patternFill>
    </fill>
    <fill>
      <patternFill patternType="solid">
        <fgColor rgb="FFDAFEDB"/>
      </patternFill>
    </fill>
    <fill>
      <patternFill patternType="solid">
        <fgColor rgb="FFDAFEDB"/>
      </patternFill>
    </fill>
    <fill>
      <patternFill patternType="solid">
        <fgColor rgb="FFDAFEDB"/>
      </patternFill>
    </fill>
    <fill>
      <patternFill patternType="solid">
        <fgColor rgb="FFFAFFE9"/>
      </patternFill>
    </fill>
    <fill>
      <patternFill patternType="solid">
        <fgColor rgb="FFFAFFE9"/>
      </patternFill>
    </fill>
    <fill>
      <patternFill patternType="solid">
        <fgColor rgb="FFFAFFE9"/>
      </patternFill>
    </fill>
    <fill>
      <patternFill patternType="solid">
        <fgColor rgb="FFFAFFE9"/>
      </patternFill>
    </fill>
    <fill>
      <patternFill patternType="solid">
        <fgColor rgb="FFFAFFE9"/>
      </patternFill>
    </fill>
    <fill>
      <patternFill patternType="solid">
        <fgColor rgb="FFFEDEE3"/>
      </patternFill>
    </fill>
    <fill>
      <patternFill patternType="solid">
        <fgColor rgb="FFFEDEE3"/>
      </patternFill>
    </fill>
    <fill>
      <patternFill patternType="solid">
        <fgColor rgb="FFFEDEE3"/>
      </patternFill>
    </fill>
    <fill>
      <patternFill patternType="solid">
        <fgColor rgb="FFFEDEE3"/>
      </patternFill>
    </fill>
    <fill>
      <patternFill patternType="solid">
        <fgColor rgb="FFFEDEE3"/>
      </patternFill>
    </fill>
    <fill>
      <patternFill patternType="none"/>
    </fill>
    <fill>
      <patternFill patternType="none"/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FFDFDFDF"/>
      </patternFill>
    </fill>
    <fill>
      <patternFill patternType="none"/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9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2" borderId="1" xfId="0" applyFill="1" applyBorder="1" applyAlignment="1" applyProtection="1">
      <alignment wrapText="1"/>
      <protection locked="0"/>
    </xf>
    <xf numFmtId="0" fontId="1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left" vertical="center" wrapText="1"/>
    </xf>
    <xf numFmtId="164" fontId="2" fillId="5" borderId="2" xfId="0" applyNumberFormat="1" applyFont="1" applyFill="1" applyBorder="1" applyAlignment="1">
      <alignment horizontal="right" vertical="center" wrapText="1"/>
    </xf>
    <xf numFmtId="0" fontId="3" fillId="6" borderId="2" xfId="0" applyFont="1" applyFill="1" applyBorder="1" applyAlignment="1">
      <alignment horizontal="left" vertical="center" wrapText="1"/>
    </xf>
    <xf numFmtId="0" fontId="3" fillId="7" borderId="2" xfId="0" applyFont="1" applyFill="1" applyBorder="1" applyAlignment="1">
      <alignment horizontal="center" vertical="center" wrapText="1"/>
    </xf>
    <xf numFmtId="4" fontId="3" fillId="8" borderId="2" xfId="0" applyNumberFormat="1" applyFont="1" applyFill="1" applyBorder="1" applyAlignment="1">
      <alignment horizontal="right" vertical="center" wrapText="1"/>
    </xf>
    <xf numFmtId="164" fontId="3" fillId="9" borderId="2" xfId="0" applyNumberFormat="1" applyFont="1" applyFill="1" applyBorder="1" applyAlignment="1">
      <alignment horizontal="right" vertical="center" wrapText="1"/>
    </xf>
    <xf numFmtId="0" fontId="0" fillId="10" borderId="0" xfId="0" applyFill="1" applyAlignment="1" applyProtection="1">
      <alignment wrapText="1"/>
      <protection locked="0"/>
    </xf>
    <xf numFmtId="164" fontId="1" fillId="12" borderId="2" xfId="0" applyNumberFormat="1" applyFont="1" applyFill="1" applyBorder="1" applyAlignment="1">
      <alignment horizontal="right" vertical="center" wrapText="1"/>
    </xf>
    <xf numFmtId="0" fontId="6" fillId="15" borderId="2" xfId="0" applyFont="1" applyFill="1" applyBorder="1" applyAlignment="1">
      <alignment horizontal="center" vertical="center" wrapText="1"/>
    </xf>
    <xf numFmtId="165" fontId="6" fillId="17" borderId="2" xfId="0" applyNumberFormat="1" applyFont="1" applyFill="1" applyBorder="1" applyAlignment="1">
      <alignment horizontal="right" vertical="center" wrapText="1"/>
    </xf>
    <xf numFmtId="166" fontId="6" fillId="18" borderId="2" xfId="0" applyNumberFormat="1" applyFont="1" applyFill="1" applyBorder="1" applyAlignment="1">
      <alignment horizontal="right" vertical="center" wrapText="1"/>
    </xf>
    <xf numFmtId="166" fontId="1" fillId="19" borderId="2" xfId="0" applyNumberFormat="1" applyFont="1" applyFill="1" applyBorder="1" applyAlignment="1">
      <alignment horizontal="right" vertical="center" wrapText="1"/>
    </xf>
    <xf numFmtId="4" fontId="1" fillId="21" borderId="2" xfId="0" applyNumberFormat="1" applyFont="1" applyFill="1" applyBorder="1" applyAlignment="1">
      <alignment horizontal="right" vertical="center" wrapText="1"/>
    </xf>
    <xf numFmtId="0" fontId="4" fillId="23" borderId="2" xfId="0" applyFont="1" applyFill="1" applyBorder="1" applyAlignment="1">
      <alignment horizontal="center" vertical="center" wrapText="1"/>
    </xf>
    <xf numFmtId="0" fontId="8" fillId="24" borderId="2" xfId="0" applyFont="1" applyFill="1" applyBorder="1" applyAlignment="1">
      <alignment horizontal="center" vertical="top" wrapText="1"/>
    </xf>
    <xf numFmtId="0" fontId="8" fillId="25" borderId="2" xfId="0" applyFont="1" applyFill="1" applyBorder="1" applyAlignment="1">
      <alignment horizontal="justify" vertical="top" wrapText="1"/>
    </xf>
    <xf numFmtId="167" fontId="8" fillId="26" borderId="2" xfId="0" applyNumberFormat="1" applyFont="1" applyFill="1" applyBorder="1" applyAlignment="1">
      <alignment horizontal="right" vertical="top" wrapText="1"/>
    </xf>
    <xf numFmtId="164" fontId="8" fillId="27" borderId="2" xfId="0" applyNumberFormat="1" applyFont="1" applyFill="1" applyBorder="1" applyAlignment="1">
      <alignment horizontal="right" vertical="top" wrapText="1"/>
    </xf>
    <xf numFmtId="164" fontId="7" fillId="29" borderId="2" xfId="0" applyNumberFormat="1" applyFont="1" applyFill="1" applyBorder="1" applyAlignment="1">
      <alignment horizontal="right" vertical="top" wrapText="1"/>
    </xf>
    <xf numFmtId="168" fontId="8" fillId="30" borderId="2" xfId="0" applyNumberFormat="1" applyFont="1" applyFill="1" applyBorder="1" applyAlignment="1">
      <alignment horizontal="right" vertical="top" wrapText="1"/>
    </xf>
    <xf numFmtId="169" fontId="8" fillId="31" borderId="2" xfId="0" applyNumberFormat="1" applyFont="1" applyFill="1" applyBorder="1" applyAlignment="1">
      <alignment horizontal="right" vertical="top" wrapText="1"/>
    </xf>
    <xf numFmtId="166" fontId="8" fillId="32" borderId="2" xfId="0" applyNumberFormat="1" applyFont="1" applyFill="1" applyBorder="1" applyAlignment="1">
      <alignment horizontal="right" vertical="top" wrapText="1"/>
    </xf>
    <xf numFmtId="166" fontId="7" fillId="33" borderId="2" xfId="0" applyNumberFormat="1" applyFont="1" applyFill="1" applyBorder="1" applyAlignment="1">
      <alignment horizontal="right" vertical="top" wrapText="1"/>
    </xf>
    <xf numFmtId="165" fontId="8" fillId="34" borderId="2" xfId="0" applyNumberFormat="1" applyFont="1" applyFill="1" applyBorder="1" applyAlignment="1">
      <alignment horizontal="right" vertical="top" wrapText="1"/>
    </xf>
    <xf numFmtId="170" fontId="8" fillId="35" borderId="2" xfId="0" applyNumberFormat="1" applyFont="1" applyFill="1" applyBorder="1" applyAlignment="1">
      <alignment horizontal="right" vertical="top" wrapText="1"/>
    </xf>
    <xf numFmtId="0" fontId="1" fillId="37" borderId="2" xfId="0" applyFont="1" applyFill="1" applyBorder="1" applyAlignment="1">
      <alignment horizontal="center" vertical="center" wrapText="1"/>
    </xf>
    <xf numFmtId="0" fontId="1" fillId="38" borderId="2" xfId="0" applyFont="1" applyFill="1" applyBorder="1" applyAlignment="1">
      <alignment horizontal="left" vertical="center" wrapText="1"/>
    </xf>
    <xf numFmtId="0" fontId="3" fillId="39" borderId="1" xfId="0" applyFont="1" applyFill="1" applyBorder="1" applyAlignment="1">
      <alignment horizontal="center" vertical="top" wrapText="1"/>
    </xf>
    <xf numFmtId="0" fontId="3" fillId="40" borderId="1" xfId="0" applyFont="1" applyFill="1" applyBorder="1" applyAlignment="1">
      <alignment horizontal="left" vertical="top" wrapText="1"/>
    </xf>
    <xf numFmtId="4" fontId="3" fillId="41" borderId="1" xfId="0" applyNumberFormat="1" applyFont="1" applyFill="1" applyBorder="1" applyAlignment="1">
      <alignment horizontal="right" vertical="top" wrapText="1"/>
    </xf>
    <xf numFmtId="164" fontId="3" fillId="42" borderId="1" xfId="0" applyNumberFormat="1" applyFont="1" applyFill="1" applyBorder="1" applyAlignment="1">
      <alignment horizontal="right" vertical="top" wrapText="1"/>
    </xf>
    <xf numFmtId="4" fontId="3" fillId="43" borderId="1" xfId="0" applyNumberFormat="1" applyFont="1" applyFill="1" applyBorder="1" applyAlignment="1">
      <alignment horizontal="center" vertical="top" wrapText="1"/>
    </xf>
    <xf numFmtId="0" fontId="3" fillId="44" borderId="1" xfId="0" applyFont="1" applyFill="1" applyBorder="1" applyAlignment="1">
      <alignment horizontal="center" vertical="top" wrapText="1"/>
    </xf>
    <xf numFmtId="0" fontId="3" fillId="45" borderId="1" xfId="0" applyFont="1" applyFill="1" applyBorder="1" applyAlignment="1">
      <alignment horizontal="left" vertical="top" wrapText="1"/>
    </xf>
    <xf numFmtId="4" fontId="3" fillId="46" borderId="1" xfId="0" applyNumberFormat="1" applyFont="1" applyFill="1" applyBorder="1" applyAlignment="1">
      <alignment horizontal="right" vertical="top" wrapText="1"/>
    </xf>
    <xf numFmtId="164" fontId="3" fillId="47" borderId="1" xfId="0" applyNumberFormat="1" applyFont="1" applyFill="1" applyBorder="1" applyAlignment="1">
      <alignment horizontal="right" vertical="top" wrapText="1"/>
    </xf>
    <xf numFmtId="4" fontId="3" fillId="48" borderId="1" xfId="0" applyNumberFormat="1" applyFont="1" applyFill="1" applyBorder="1" applyAlignment="1">
      <alignment horizontal="center" vertical="top" wrapText="1"/>
    </xf>
    <xf numFmtId="0" fontId="3" fillId="49" borderId="1" xfId="0" applyFont="1" applyFill="1" applyBorder="1" applyAlignment="1">
      <alignment horizontal="center" vertical="top" wrapText="1"/>
    </xf>
    <xf numFmtId="0" fontId="3" fillId="50" borderId="1" xfId="0" applyFont="1" applyFill="1" applyBorder="1" applyAlignment="1">
      <alignment horizontal="left" vertical="top" wrapText="1"/>
    </xf>
    <xf numFmtId="4" fontId="3" fillId="51" borderId="1" xfId="0" applyNumberFormat="1" applyFont="1" applyFill="1" applyBorder="1" applyAlignment="1">
      <alignment horizontal="right" vertical="top" wrapText="1"/>
    </xf>
    <xf numFmtId="164" fontId="3" fillId="52" borderId="1" xfId="0" applyNumberFormat="1" applyFont="1" applyFill="1" applyBorder="1" applyAlignment="1">
      <alignment horizontal="right" vertical="top" wrapText="1"/>
    </xf>
    <xf numFmtId="4" fontId="3" fillId="53" borderId="1" xfId="0" applyNumberFormat="1" applyFont="1" applyFill="1" applyBorder="1" applyAlignment="1">
      <alignment horizontal="center" vertical="top" wrapText="1"/>
    </xf>
    <xf numFmtId="0" fontId="2" fillId="54" borderId="1" xfId="0" applyFont="1" applyFill="1" applyBorder="1" applyAlignment="1">
      <alignment horizontal="right" vertical="center" wrapText="1"/>
    </xf>
    <xf numFmtId="0" fontId="5" fillId="56" borderId="2" xfId="0" applyFont="1" applyFill="1" applyBorder="1" applyAlignment="1">
      <alignment horizontal="center" vertical="center" wrapText="1"/>
    </xf>
    <xf numFmtId="0" fontId="10" fillId="57" borderId="2" xfId="0" applyFont="1" applyFill="1" applyBorder="1" applyAlignment="1">
      <alignment horizontal="center" vertical="center" wrapText="1"/>
    </xf>
    <xf numFmtId="171" fontId="3" fillId="59" borderId="3" xfId="0" applyNumberFormat="1" applyFont="1" applyFill="1" applyBorder="1" applyAlignment="1">
      <alignment horizontal="right" vertical="center" wrapText="1"/>
    </xf>
    <xf numFmtId="171" fontId="2" fillId="60" borderId="3" xfId="0" applyNumberFormat="1" applyFont="1" applyFill="1" applyBorder="1" applyAlignment="1">
      <alignment horizontal="right" vertical="center" wrapText="1"/>
    </xf>
    <xf numFmtId="164" fontId="11" fillId="61" borderId="2" xfId="0" applyNumberFormat="1" applyFont="1" applyFill="1" applyBorder="1" applyAlignment="1">
      <alignment horizontal="right" vertical="center" wrapText="1"/>
    </xf>
    <xf numFmtId="164" fontId="12" fillId="62" borderId="2" xfId="0" applyNumberFormat="1" applyFont="1" applyFill="1" applyBorder="1" applyAlignment="1">
      <alignment horizontal="right" vertical="center" wrapText="1"/>
    </xf>
    <xf numFmtId="0" fontId="0" fillId="63" borderId="4" xfId="0" applyFill="1" applyBorder="1" applyAlignment="1" applyProtection="1">
      <alignment wrapText="1"/>
      <protection locked="0"/>
    </xf>
    <xf numFmtId="0" fontId="0" fillId="64" borderId="5" xfId="0" applyFill="1" applyBorder="1" applyAlignment="1" applyProtection="1">
      <alignment wrapText="1"/>
      <protection locked="0"/>
    </xf>
    <xf numFmtId="164" fontId="11" fillId="66" borderId="3" xfId="0" applyNumberFormat="1" applyFont="1" applyFill="1" applyBorder="1" applyAlignment="1">
      <alignment horizontal="right" vertical="center" wrapText="1"/>
    </xf>
    <xf numFmtId="0" fontId="0" fillId="68" borderId="7" xfId="0" applyFill="1" applyBorder="1" applyAlignment="1" applyProtection="1">
      <alignment wrapText="1"/>
      <protection locked="0"/>
    </xf>
    <xf numFmtId="0" fontId="0" fillId="69" borderId="8" xfId="0" applyFill="1" applyBorder="1" applyAlignment="1" applyProtection="1">
      <alignment wrapText="1"/>
      <protection locked="0"/>
    </xf>
    <xf numFmtId="164" fontId="6" fillId="70" borderId="2" xfId="0" applyNumberFormat="1" applyFont="1" applyFill="1" applyBorder="1" applyAlignment="1">
      <alignment horizontal="right" vertical="center" wrapText="1"/>
    </xf>
    <xf numFmtId="0" fontId="9" fillId="71" borderId="2" xfId="0" applyFont="1" applyFill="1" applyBorder="1" applyAlignment="1">
      <alignment horizontal="center" vertical="center" wrapText="1"/>
    </xf>
    <xf numFmtId="0" fontId="2" fillId="72" borderId="2" xfId="0" applyFont="1" applyFill="1" applyBorder="1" applyAlignment="1">
      <alignment horizontal="center" vertical="top" wrapText="1"/>
    </xf>
    <xf numFmtId="0" fontId="2" fillId="73" borderId="2" xfId="0" applyFont="1" applyFill="1" applyBorder="1" applyAlignment="1">
      <alignment horizontal="left" vertical="top" wrapText="1"/>
    </xf>
    <xf numFmtId="0" fontId="3" fillId="74" borderId="2" xfId="0" applyFont="1" applyFill="1" applyBorder="1" applyAlignment="1">
      <alignment horizontal="center" vertical="top" wrapText="1"/>
    </xf>
    <xf numFmtId="0" fontId="3" fillId="75" borderId="2" xfId="0" applyFont="1" applyFill="1" applyBorder="1" applyAlignment="1">
      <alignment horizontal="left" vertical="top" wrapText="1"/>
    </xf>
    <xf numFmtId="4" fontId="3" fillId="76" borderId="2" xfId="0" applyNumberFormat="1" applyFont="1" applyFill="1" applyBorder="1" applyAlignment="1">
      <alignment horizontal="right" vertical="top" wrapText="1"/>
    </xf>
    <xf numFmtId="0" fontId="9" fillId="77" borderId="2" xfId="0" applyFont="1" applyFill="1" applyBorder="1" applyAlignment="1">
      <alignment horizontal="right" vertical="center" wrapText="1"/>
    </xf>
    <xf numFmtId="4" fontId="2" fillId="78" borderId="2" xfId="0" applyNumberFormat="1" applyFont="1" applyFill="1" applyBorder="1" applyAlignment="1">
      <alignment horizontal="right" vertical="top" wrapText="1"/>
    </xf>
    <xf numFmtId="0" fontId="0" fillId="2" borderId="1" xfId="0" applyFill="1" applyBorder="1" applyAlignment="1" applyProtection="1">
      <alignment wrapText="1"/>
      <protection locked="0"/>
    </xf>
    <xf numFmtId="0" fontId="1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left" vertical="center" wrapText="1"/>
    </xf>
    <xf numFmtId="0" fontId="4" fillId="11" borderId="2" xfId="0" applyFont="1" applyFill="1" applyBorder="1" applyAlignment="1">
      <alignment horizontal="right" vertical="center" wrapText="1"/>
    </xf>
    <xf numFmtId="0" fontId="5" fillId="13" borderId="1" xfId="0" applyFont="1" applyFill="1" applyBorder="1" applyAlignment="1">
      <alignment horizontal="left" vertical="top" wrapText="1"/>
    </xf>
    <xf numFmtId="0" fontId="1" fillId="14" borderId="2" xfId="0" applyFont="1" applyFill="1" applyBorder="1" applyAlignment="1">
      <alignment horizontal="left" vertical="center" wrapText="1"/>
    </xf>
    <xf numFmtId="0" fontId="6" fillId="16" borderId="2" xfId="0" applyFont="1" applyFill="1" applyBorder="1" applyAlignment="1">
      <alignment horizontal="left" vertical="center" wrapText="1"/>
    </xf>
    <xf numFmtId="0" fontId="1" fillId="20" borderId="2" xfId="0" applyFont="1" applyFill="1" applyBorder="1" applyAlignment="1">
      <alignment horizontal="right" vertical="center" wrapText="1"/>
    </xf>
    <xf numFmtId="0" fontId="7" fillId="22" borderId="2" xfId="0" applyFont="1" applyFill="1" applyBorder="1" applyAlignment="1">
      <alignment horizontal="left" vertical="center" wrapText="1"/>
    </xf>
    <xf numFmtId="0" fontId="7" fillId="28" borderId="2" xfId="0" applyFont="1" applyFill="1" applyBorder="1" applyAlignment="1">
      <alignment horizontal="right" vertical="top" wrapText="1"/>
    </xf>
    <xf numFmtId="0" fontId="9" fillId="36" borderId="1" xfId="0" applyFont="1" applyFill="1" applyBorder="1" applyAlignment="1">
      <alignment horizontal="right" vertical="center" wrapText="1"/>
    </xf>
    <xf numFmtId="0" fontId="2" fillId="54" borderId="1" xfId="0" applyFont="1" applyFill="1" applyBorder="1" applyAlignment="1">
      <alignment horizontal="right" vertical="center" wrapText="1"/>
    </xf>
    <xf numFmtId="164" fontId="3" fillId="55" borderId="1" xfId="0" applyNumberFormat="1" applyFont="1" applyFill="1" applyBorder="1" applyAlignment="1">
      <alignment horizontal="right" vertical="center" wrapText="1"/>
    </xf>
    <xf numFmtId="0" fontId="5" fillId="56" borderId="2" xfId="0" applyFont="1" applyFill="1" applyBorder="1" applyAlignment="1">
      <alignment horizontal="center" vertical="center" wrapText="1"/>
    </xf>
    <xf numFmtId="0" fontId="5" fillId="58" borderId="2" xfId="0" applyFont="1" applyFill="1" applyBorder="1" applyAlignment="1">
      <alignment horizontal="left" vertical="center" wrapText="1"/>
    </xf>
    <xf numFmtId="0" fontId="3" fillId="6" borderId="2" xfId="0" applyFont="1" applyFill="1" applyBorder="1" applyAlignment="1">
      <alignment horizontal="left" vertical="center" wrapText="1"/>
    </xf>
    <xf numFmtId="164" fontId="3" fillId="9" borderId="2" xfId="0" applyNumberFormat="1" applyFont="1" applyFill="1" applyBorder="1" applyAlignment="1">
      <alignment horizontal="right" vertical="center" wrapText="1"/>
    </xf>
    <xf numFmtId="171" fontId="3" fillId="59" borderId="3" xfId="0" applyNumberFormat="1" applyFont="1" applyFill="1" applyBorder="1" applyAlignment="1">
      <alignment horizontal="right" vertical="center" wrapText="1"/>
    </xf>
    <xf numFmtId="164" fontId="11" fillId="61" borderId="2" xfId="0" applyNumberFormat="1" applyFont="1" applyFill="1" applyBorder="1" applyAlignment="1">
      <alignment horizontal="right" vertical="center" wrapText="1"/>
    </xf>
    <xf numFmtId="164" fontId="5" fillId="65" borderId="6" xfId="0" applyNumberFormat="1" applyFont="1" applyFill="1" applyBorder="1" applyAlignment="1">
      <alignment horizontal="right" vertical="center" wrapText="1"/>
    </xf>
    <xf numFmtId="164" fontId="11" fillId="66" borderId="3" xfId="0" applyNumberFormat="1" applyFont="1" applyFill="1" applyBorder="1" applyAlignment="1">
      <alignment horizontal="right" vertical="center" wrapText="1"/>
    </xf>
    <xf numFmtId="164" fontId="13" fillId="67" borderId="2" xfId="0" applyNumberFormat="1" applyFont="1" applyFill="1" applyBorder="1" applyAlignment="1">
      <alignment horizontal="right" vertical="center" wrapText="1"/>
    </xf>
    <xf numFmtId="164" fontId="6" fillId="70" borderId="2" xfId="0" applyNumberFormat="1" applyFont="1" applyFill="1" applyBorder="1" applyAlignment="1">
      <alignment horizontal="right" vertical="center" wrapText="1"/>
    </xf>
    <xf numFmtId="0" fontId="2" fillId="79" borderId="1" xfId="0" applyFont="1" applyFill="1" applyBorder="1" applyAlignment="1">
      <alignment horizontal="left" vertical="center" wrapText="1"/>
    </xf>
    <xf numFmtId="0" fontId="1" fillId="80" borderId="2" xfId="0" applyFont="1" applyFill="1" applyBorder="1" applyAlignment="1">
      <alignment horizontal="center" vertical="center" wrapText="1"/>
    </xf>
    <xf numFmtId="172" fontId="3" fillId="81" borderId="2" xfId="0" applyNumberFormat="1" applyFont="1" applyFill="1" applyBorder="1" applyAlignment="1">
      <alignment horizontal="right" vertical="top" wrapText="1"/>
    </xf>
    <xf numFmtId="4" fontId="3" fillId="76" borderId="2" xfId="0" applyNumberFormat="1" applyFont="1" applyFill="1" applyBorder="1" applyAlignment="1">
      <alignment horizontal="right" vertical="top" wrapText="1"/>
    </xf>
    <xf numFmtId="4" fontId="2" fillId="78" borderId="2" xfId="0" applyNumberFormat="1" applyFont="1" applyFill="1" applyBorder="1" applyAlignment="1">
      <alignment horizontal="right" vertical="top" wrapText="1"/>
    </xf>
    <xf numFmtId="4" fontId="2" fillId="82" borderId="1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6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1</xdr:row>
      <xdr:rowOff>0</xdr:rowOff>
    </xdr:to>
    <xdr:pic>
      <xdr:nvPicPr>
        <xdr:cNvPr id="250693385" name="Picture">
          <a:extLst>
            <a:ext uri="{FF2B5EF4-FFF2-40B4-BE49-F238E27FC236}">
              <a16:creationId xmlns:a16="http://schemas.microsoft.com/office/drawing/2014/main" id="{00000000-0008-0000-0000-00000947F10E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2049643646" name="Picture">
          <a:extLst>
            <a:ext uri="{FF2B5EF4-FFF2-40B4-BE49-F238E27FC236}">
              <a16:creationId xmlns:a16="http://schemas.microsoft.com/office/drawing/2014/main" id="{00000000-0008-0000-0100-00007E142B7A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475824178" name="Picture">
          <a:extLst>
            <a:ext uri="{FF2B5EF4-FFF2-40B4-BE49-F238E27FC236}">
              <a16:creationId xmlns:a16="http://schemas.microsoft.com/office/drawing/2014/main" id="{00000000-0008-0000-0200-000032805C1C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0</xdr:colOff>
      <xdr:row>1</xdr:row>
      <xdr:rowOff>0</xdr:rowOff>
    </xdr:to>
    <xdr:pic>
      <xdr:nvPicPr>
        <xdr:cNvPr id="1029653282" name="Picture">
          <a:extLst>
            <a:ext uri="{FF2B5EF4-FFF2-40B4-BE49-F238E27FC236}">
              <a16:creationId xmlns:a16="http://schemas.microsoft.com/office/drawing/2014/main" id="{00000000-0008-0000-0300-000022435F3D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pic>
      <xdr:nvPicPr>
        <xdr:cNvPr id="1302996724" name="Picture">
          <a:extLst>
            <a:ext uri="{FF2B5EF4-FFF2-40B4-BE49-F238E27FC236}">
              <a16:creationId xmlns:a16="http://schemas.microsoft.com/office/drawing/2014/main" id="{00000000-0008-0000-0400-0000F426AA4D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0</xdr:colOff>
      <xdr:row>1</xdr:row>
      <xdr:rowOff>0</xdr:rowOff>
    </xdr:to>
    <xdr:pic>
      <xdr:nvPicPr>
        <xdr:cNvPr id="1339837162" name="Picture">
          <a:extLst>
            <a:ext uri="{FF2B5EF4-FFF2-40B4-BE49-F238E27FC236}">
              <a16:creationId xmlns:a16="http://schemas.microsoft.com/office/drawing/2014/main" id="{00000000-0008-0000-0500-0000EA4ADC4F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3</xdr:col>
      <xdr:colOff>0</xdr:colOff>
      <xdr:row>37</xdr:row>
      <xdr:rowOff>0</xdr:rowOff>
    </xdr:to>
    <xdr:pic>
      <xdr:nvPicPr>
        <xdr:cNvPr id="1831473498" name="Picture">
          <a:extLst>
            <a:ext uri="{FF2B5EF4-FFF2-40B4-BE49-F238E27FC236}">
              <a16:creationId xmlns:a16="http://schemas.microsoft.com/office/drawing/2014/main" id="{00000000-0008-0000-0500-00005A112A6D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2121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2086948079" name="Picture">
          <a:extLst>
            <a:ext uri="{FF2B5EF4-FFF2-40B4-BE49-F238E27FC236}">
              <a16:creationId xmlns:a16="http://schemas.microsoft.com/office/drawing/2014/main" id="{00000000-0008-0000-0600-0000EF4C647C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J67"/>
  <sheetViews>
    <sheetView tabSelected="1" workbookViewId="0">
      <selection sqref="A1:J1"/>
    </sheetView>
  </sheetViews>
  <sheetFormatPr defaultRowHeight="14.4"/>
  <cols>
    <col min="1" max="1" width="9.33203125" customWidth="1"/>
    <col min="2" max="2" width="13.44140625" customWidth="1"/>
    <col min="3" max="3" width="59.6640625" bestFit="1"/>
    <col min="4" max="4" width="12.44140625" customWidth="1"/>
    <col min="5" max="5" width="9.33203125" customWidth="1"/>
    <col min="6" max="10" width="12.44140625" customWidth="1"/>
  </cols>
  <sheetData>
    <row r="1" spans="1:10" ht="337.05" customHeight="1">
      <c r="A1" s="66"/>
      <c r="B1" s="66"/>
      <c r="C1" s="66"/>
      <c r="D1" s="66"/>
      <c r="E1" s="66"/>
      <c r="F1" s="66"/>
      <c r="G1" s="66"/>
      <c r="H1" s="66"/>
      <c r="I1" s="66"/>
      <c r="J1" s="66"/>
    </row>
    <row r="2" spans="1:10" ht="12" customHeight="1">
      <c r="A2" s="67" t="s">
        <v>0</v>
      </c>
      <c r="B2" s="67" t="s">
        <v>1</v>
      </c>
      <c r="C2" s="67" t="s">
        <v>2</v>
      </c>
      <c r="D2" s="67" t="s">
        <v>3</v>
      </c>
      <c r="E2" s="67" t="s">
        <v>4</v>
      </c>
      <c r="F2" s="67" t="s">
        <v>5</v>
      </c>
      <c r="G2" s="67" t="s">
        <v>6</v>
      </c>
      <c r="H2" s="67"/>
      <c r="I2" s="67" t="s">
        <v>7</v>
      </c>
      <c r="J2" s="67"/>
    </row>
    <row r="3" spans="1:10" ht="10.050000000000001" customHeight="1">
      <c r="A3" s="67"/>
      <c r="B3" s="67"/>
      <c r="C3" s="67"/>
      <c r="D3" s="67"/>
      <c r="E3" s="67"/>
      <c r="F3" s="67"/>
      <c r="G3" s="2" t="s">
        <v>8</v>
      </c>
      <c r="H3" s="2" t="s">
        <v>9</v>
      </c>
      <c r="I3" s="2" t="s">
        <v>8</v>
      </c>
      <c r="J3" s="2" t="s">
        <v>9</v>
      </c>
    </row>
    <row r="4" spans="1:10" ht="19.95" customHeight="1">
      <c r="A4" s="3" t="s">
        <v>10</v>
      </c>
      <c r="B4" s="68" t="s">
        <v>11</v>
      </c>
      <c r="C4" s="68"/>
      <c r="D4" s="68"/>
      <c r="E4" s="68"/>
      <c r="F4" s="68"/>
      <c r="G4" s="68">
        <f>ROUND(F5*G5,2)+ROUND(F8*G8,2)+ROUND(F28*G28,2)+ROUND(F31*G31,2)</f>
        <v>0</v>
      </c>
      <c r="H4" s="68"/>
      <c r="I4" s="4">
        <f>ROUND(I5+I8+I28+I31,2)</f>
        <v>2375853.37</v>
      </c>
      <c r="J4" s="4">
        <f>ROUND(J5+J8+J28+J31,2)</f>
        <v>2953116.22</v>
      </c>
    </row>
    <row r="5" spans="1:10" ht="19.95" customHeight="1">
      <c r="A5" s="3" t="s">
        <v>12</v>
      </c>
      <c r="B5" s="68" t="s">
        <v>13</v>
      </c>
      <c r="C5" s="68"/>
      <c r="D5" s="68"/>
      <c r="E5" s="68"/>
      <c r="F5" s="68"/>
      <c r="G5" s="68">
        <f>ROUND(F6*G6,2)+ROUND(F7*G7,2)</f>
        <v>62714.400000000001</v>
      </c>
      <c r="H5" s="68"/>
      <c r="I5" s="4">
        <f>ROUND(SUM(I6:I7),2)</f>
        <v>62714.400000000001</v>
      </c>
      <c r="J5" s="4">
        <f>ROUND(SUM(J6:J7),2)</f>
        <v>77902.8</v>
      </c>
    </row>
    <row r="6" spans="1:10">
      <c r="A6" s="5" t="s">
        <v>14</v>
      </c>
      <c r="B6" s="6" t="s">
        <v>15</v>
      </c>
      <c r="C6" s="5" t="s">
        <v>16</v>
      </c>
      <c r="D6" s="6" t="s">
        <v>17</v>
      </c>
      <c r="E6" s="6" t="s">
        <v>18</v>
      </c>
      <c r="F6" s="7">
        <v>11500</v>
      </c>
      <c r="G6" s="8">
        <v>1.5</v>
      </c>
      <c r="H6" s="8">
        <f>ROUND(G6*ROUND(1+(24.3/100),4),2)</f>
        <v>1.86</v>
      </c>
      <c r="I6" s="8">
        <f>ROUND(ROUND(F6,2)*ROUND(G6,2),2)</f>
        <v>17250</v>
      </c>
      <c r="J6" s="8">
        <f>ROUND(ROUND(F6,2)*ROUND(H6,2),2)</f>
        <v>21390</v>
      </c>
    </row>
    <row r="7" spans="1:10">
      <c r="A7" s="5" t="s">
        <v>19</v>
      </c>
      <c r="B7" s="6" t="s">
        <v>20</v>
      </c>
      <c r="C7" s="5" t="s">
        <v>21</v>
      </c>
      <c r="D7" s="6" t="s">
        <v>22</v>
      </c>
      <c r="E7" s="6" t="s">
        <v>18</v>
      </c>
      <c r="F7" s="7">
        <v>120</v>
      </c>
      <c r="G7" s="8">
        <v>378.87</v>
      </c>
      <c r="H7" s="8">
        <f>ROUND(G7*ROUND(1+(24.3/100),4),2)</f>
        <v>470.94</v>
      </c>
      <c r="I7" s="8">
        <f>ROUND(ROUND(F7,2)*ROUND(G7,2),2)</f>
        <v>45464.4</v>
      </c>
      <c r="J7" s="8">
        <f>ROUND(ROUND(F7,2)*ROUND(H7,2),2)</f>
        <v>56512.800000000003</v>
      </c>
    </row>
    <row r="8" spans="1:10" ht="19.95" customHeight="1">
      <c r="A8" s="3" t="s">
        <v>23</v>
      </c>
      <c r="B8" s="68" t="s">
        <v>24</v>
      </c>
      <c r="C8" s="68"/>
      <c r="D8" s="68"/>
      <c r="E8" s="68"/>
      <c r="F8" s="68"/>
      <c r="G8" s="68">
        <f>ROUND(F9*G9,2)+ROUND(F10*G10,2)+ROUND(F11*G11,2)+ROUND(F12*G12,2)+ROUND(F13*G13,2)+ROUND(F14*G14,2)+ROUND(F15*G15,2)+ROUND(F16*G16,2)+ROUND(F17*G17,2)+ROUND(F18*G18,2)+ROUND(F19*G19,2)+ROUND(F20*G20,2)+ROUND(F21*G21,2)+ROUND(F22*G22,2)+ROUND(F23*G23,2)+ROUND(F24*G24,2)+ROUND(F25*G25,2)+ROUND(F26*G26,2)+ROUND(F27*G27,2)</f>
        <v>2106451.77</v>
      </c>
      <c r="H8" s="68"/>
      <c r="I8" s="4">
        <f>ROUND(SUM(I9:I27),2)</f>
        <v>2106451.77</v>
      </c>
      <c r="J8" s="4">
        <f>ROUND(SUM(J9:J27),2)</f>
        <v>2618304.42</v>
      </c>
    </row>
    <row r="9" spans="1:10">
      <c r="A9" s="5" t="s">
        <v>25</v>
      </c>
      <c r="B9" s="6" t="s">
        <v>26</v>
      </c>
      <c r="C9" s="5" t="s">
        <v>27</v>
      </c>
      <c r="D9" s="6" t="s">
        <v>22</v>
      </c>
      <c r="E9" s="6" t="s">
        <v>28</v>
      </c>
      <c r="F9" s="7">
        <v>2110</v>
      </c>
      <c r="G9" s="8">
        <v>198.49</v>
      </c>
      <c r="H9" s="8">
        <f t="shared" ref="H9:H27" si="0">ROUND(G9*ROUND(1+(24.3/100),4),2)</f>
        <v>246.72</v>
      </c>
      <c r="I9" s="8">
        <f t="shared" ref="I9:I27" si="1">ROUND(ROUND(F9,2)*ROUND(G9,2),2)</f>
        <v>418813.9</v>
      </c>
      <c r="J9" s="8">
        <f t="shared" ref="J9:J27" si="2">ROUND(ROUND(F9,2)*ROUND(H9,2),2)</f>
        <v>520579.2</v>
      </c>
    </row>
    <row r="10" spans="1:10" ht="22.8">
      <c r="A10" s="5" t="s">
        <v>29</v>
      </c>
      <c r="B10" s="6" t="s">
        <v>30</v>
      </c>
      <c r="C10" s="5" t="s">
        <v>31</v>
      </c>
      <c r="D10" s="6" t="s">
        <v>22</v>
      </c>
      <c r="E10" s="6" t="s">
        <v>28</v>
      </c>
      <c r="F10" s="7">
        <v>2110</v>
      </c>
      <c r="G10" s="8">
        <v>247.66</v>
      </c>
      <c r="H10" s="8">
        <f t="shared" si="0"/>
        <v>307.83999999999997</v>
      </c>
      <c r="I10" s="8">
        <f t="shared" si="1"/>
        <v>522562.6</v>
      </c>
      <c r="J10" s="8">
        <f t="shared" si="2"/>
        <v>649542.40000000002</v>
      </c>
    </row>
    <row r="11" spans="1:10" ht="22.8">
      <c r="A11" s="5" t="s">
        <v>32</v>
      </c>
      <c r="B11" s="6" t="s">
        <v>33</v>
      </c>
      <c r="C11" s="5" t="s">
        <v>34</v>
      </c>
      <c r="D11" s="6" t="s">
        <v>35</v>
      </c>
      <c r="E11" s="6" t="s">
        <v>36</v>
      </c>
      <c r="F11" s="7">
        <v>1266</v>
      </c>
      <c r="G11" s="8">
        <v>440.09</v>
      </c>
      <c r="H11" s="8">
        <f t="shared" si="0"/>
        <v>547.03</v>
      </c>
      <c r="I11" s="8">
        <f t="shared" si="1"/>
        <v>557153.93999999994</v>
      </c>
      <c r="J11" s="8">
        <f t="shared" si="2"/>
        <v>692539.98</v>
      </c>
    </row>
    <row r="12" spans="1:10">
      <c r="A12" s="5" t="s">
        <v>37</v>
      </c>
      <c r="B12" s="6" t="s">
        <v>38</v>
      </c>
      <c r="C12" s="5" t="s">
        <v>39</v>
      </c>
      <c r="D12" s="6" t="s">
        <v>22</v>
      </c>
      <c r="E12" s="6" t="s">
        <v>28</v>
      </c>
      <c r="F12" s="7">
        <v>844</v>
      </c>
      <c r="G12" s="8">
        <v>198.69</v>
      </c>
      <c r="H12" s="8">
        <f t="shared" si="0"/>
        <v>246.97</v>
      </c>
      <c r="I12" s="8">
        <f t="shared" si="1"/>
        <v>167694.35999999999</v>
      </c>
      <c r="J12" s="8">
        <f t="shared" si="2"/>
        <v>208442.68</v>
      </c>
    </row>
    <row r="13" spans="1:10" ht="34.200000000000003">
      <c r="A13" s="5" t="s">
        <v>40</v>
      </c>
      <c r="B13" s="6" t="s">
        <v>41</v>
      </c>
      <c r="C13" s="5" t="s">
        <v>42</v>
      </c>
      <c r="D13" s="6" t="s">
        <v>43</v>
      </c>
      <c r="E13" s="6" t="s">
        <v>44</v>
      </c>
      <c r="F13" s="7">
        <v>57.5</v>
      </c>
      <c r="G13" s="8">
        <v>1461.99</v>
      </c>
      <c r="H13" s="8">
        <f t="shared" si="0"/>
        <v>1817.25</v>
      </c>
      <c r="I13" s="8">
        <f t="shared" si="1"/>
        <v>84064.43</v>
      </c>
      <c r="J13" s="8">
        <f t="shared" si="2"/>
        <v>104491.88</v>
      </c>
    </row>
    <row r="14" spans="1:10" ht="22.8">
      <c r="A14" s="5" t="s">
        <v>45</v>
      </c>
      <c r="B14" s="6" t="s">
        <v>46</v>
      </c>
      <c r="C14" s="5" t="s">
        <v>47</v>
      </c>
      <c r="D14" s="6" t="s">
        <v>22</v>
      </c>
      <c r="E14" s="6" t="s">
        <v>48</v>
      </c>
      <c r="F14" s="7">
        <v>11.5</v>
      </c>
      <c r="G14" s="8">
        <v>609.74</v>
      </c>
      <c r="H14" s="8">
        <f t="shared" si="0"/>
        <v>757.91</v>
      </c>
      <c r="I14" s="8">
        <f t="shared" si="1"/>
        <v>7012.01</v>
      </c>
      <c r="J14" s="8">
        <f t="shared" si="2"/>
        <v>8715.9699999999993</v>
      </c>
    </row>
    <row r="15" spans="1:10">
      <c r="A15" s="5" t="s">
        <v>49</v>
      </c>
      <c r="B15" s="6" t="s">
        <v>50</v>
      </c>
      <c r="C15" s="5" t="s">
        <v>51</v>
      </c>
      <c r="D15" s="6" t="s">
        <v>22</v>
      </c>
      <c r="E15" s="6" t="s">
        <v>52</v>
      </c>
      <c r="F15" s="7">
        <v>40</v>
      </c>
      <c r="G15" s="8">
        <v>107.28</v>
      </c>
      <c r="H15" s="8">
        <f t="shared" si="0"/>
        <v>133.35</v>
      </c>
      <c r="I15" s="8">
        <f t="shared" si="1"/>
        <v>4291.2</v>
      </c>
      <c r="J15" s="8">
        <f t="shared" si="2"/>
        <v>5334</v>
      </c>
    </row>
    <row r="16" spans="1:10" ht="22.8">
      <c r="A16" s="5" t="s">
        <v>53</v>
      </c>
      <c r="B16" s="6" t="s">
        <v>54</v>
      </c>
      <c r="C16" s="5" t="s">
        <v>55</v>
      </c>
      <c r="D16" s="6" t="s">
        <v>43</v>
      </c>
      <c r="E16" s="6" t="s">
        <v>56</v>
      </c>
      <c r="F16" s="7">
        <v>60</v>
      </c>
      <c r="G16" s="8">
        <v>800</v>
      </c>
      <c r="H16" s="8">
        <f t="shared" si="0"/>
        <v>994.4</v>
      </c>
      <c r="I16" s="8">
        <f t="shared" si="1"/>
        <v>48000</v>
      </c>
      <c r="J16" s="8">
        <f t="shared" si="2"/>
        <v>59664</v>
      </c>
    </row>
    <row r="17" spans="1:10" ht="22.8">
      <c r="A17" s="5" t="s">
        <v>57</v>
      </c>
      <c r="B17" s="6" t="s">
        <v>58</v>
      </c>
      <c r="C17" s="5" t="s">
        <v>59</v>
      </c>
      <c r="D17" s="6" t="s">
        <v>35</v>
      </c>
      <c r="E17" s="6" t="s">
        <v>60</v>
      </c>
      <c r="F17" s="7">
        <v>138</v>
      </c>
      <c r="G17" s="8">
        <v>380.12</v>
      </c>
      <c r="H17" s="8">
        <f t="shared" si="0"/>
        <v>472.49</v>
      </c>
      <c r="I17" s="8">
        <f t="shared" si="1"/>
        <v>52456.56</v>
      </c>
      <c r="J17" s="8">
        <f t="shared" si="2"/>
        <v>65203.62</v>
      </c>
    </row>
    <row r="18" spans="1:10">
      <c r="A18" s="5" t="s">
        <v>61</v>
      </c>
      <c r="B18" s="6" t="s">
        <v>62</v>
      </c>
      <c r="C18" s="5" t="s">
        <v>63</v>
      </c>
      <c r="D18" s="6" t="s">
        <v>22</v>
      </c>
      <c r="E18" s="6" t="s">
        <v>28</v>
      </c>
      <c r="F18" s="7">
        <v>2110</v>
      </c>
      <c r="G18" s="8">
        <v>2.61</v>
      </c>
      <c r="H18" s="8">
        <f t="shared" si="0"/>
        <v>3.24</v>
      </c>
      <c r="I18" s="8">
        <f t="shared" si="1"/>
        <v>5507.1</v>
      </c>
      <c r="J18" s="8">
        <f t="shared" si="2"/>
        <v>6836.4</v>
      </c>
    </row>
    <row r="19" spans="1:10" ht="34.200000000000003">
      <c r="A19" s="5" t="s">
        <v>64</v>
      </c>
      <c r="B19" s="6" t="s">
        <v>65</v>
      </c>
      <c r="C19" s="5" t="s">
        <v>66</v>
      </c>
      <c r="D19" s="6" t="s">
        <v>67</v>
      </c>
      <c r="E19" s="6" t="s">
        <v>44</v>
      </c>
      <c r="F19" s="7">
        <v>11.5</v>
      </c>
      <c r="G19" s="8">
        <v>684.03</v>
      </c>
      <c r="H19" s="8">
        <f t="shared" si="0"/>
        <v>850.25</v>
      </c>
      <c r="I19" s="8">
        <f t="shared" si="1"/>
        <v>7866.35</v>
      </c>
      <c r="J19" s="8">
        <f t="shared" si="2"/>
        <v>9777.8799999999992</v>
      </c>
    </row>
    <row r="20" spans="1:10">
      <c r="A20" s="5" t="s">
        <v>68</v>
      </c>
      <c r="B20" s="6" t="s">
        <v>69</v>
      </c>
      <c r="C20" s="5" t="s">
        <v>70</v>
      </c>
      <c r="D20" s="6" t="s">
        <v>35</v>
      </c>
      <c r="E20" s="6" t="s">
        <v>71</v>
      </c>
      <c r="F20" s="7">
        <v>20</v>
      </c>
      <c r="G20" s="8">
        <v>3107.91</v>
      </c>
      <c r="H20" s="8">
        <f t="shared" si="0"/>
        <v>3863.13</v>
      </c>
      <c r="I20" s="8">
        <f t="shared" si="1"/>
        <v>62158.2</v>
      </c>
      <c r="J20" s="8">
        <f t="shared" si="2"/>
        <v>77262.600000000006</v>
      </c>
    </row>
    <row r="21" spans="1:10">
      <c r="A21" s="5" t="s">
        <v>72</v>
      </c>
      <c r="B21" s="6" t="s">
        <v>73</v>
      </c>
      <c r="C21" s="5" t="s">
        <v>74</v>
      </c>
      <c r="D21" s="6" t="s">
        <v>35</v>
      </c>
      <c r="E21" s="6" t="s">
        <v>36</v>
      </c>
      <c r="F21" s="7">
        <v>34.5</v>
      </c>
      <c r="G21" s="8">
        <v>687.35</v>
      </c>
      <c r="H21" s="8">
        <f t="shared" si="0"/>
        <v>854.38</v>
      </c>
      <c r="I21" s="8">
        <f t="shared" si="1"/>
        <v>23713.58</v>
      </c>
      <c r="J21" s="8">
        <f t="shared" si="2"/>
        <v>29476.11</v>
      </c>
    </row>
    <row r="22" spans="1:10" ht="22.8">
      <c r="A22" s="5" t="s">
        <v>75</v>
      </c>
      <c r="B22" s="6" t="s">
        <v>76</v>
      </c>
      <c r="C22" s="5" t="s">
        <v>77</v>
      </c>
      <c r="D22" s="6" t="s">
        <v>22</v>
      </c>
      <c r="E22" s="6" t="s">
        <v>52</v>
      </c>
      <c r="F22" s="7">
        <v>20</v>
      </c>
      <c r="G22" s="8">
        <v>3019.39</v>
      </c>
      <c r="H22" s="8">
        <f t="shared" si="0"/>
        <v>3753.1</v>
      </c>
      <c r="I22" s="8">
        <f t="shared" si="1"/>
        <v>60387.8</v>
      </c>
      <c r="J22" s="8">
        <f t="shared" si="2"/>
        <v>75062</v>
      </c>
    </row>
    <row r="23" spans="1:10">
      <c r="A23" s="5" t="s">
        <v>78</v>
      </c>
      <c r="B23" s="6" t="s">
        <v>79</v>
      </c>
      <c r="C23" s="5" t="s">
        <v>80</v>
      </c>
      <c r="D23" s="6" t="s">
        <v>81</v>
      </c>
      <c r="E23" s="6" t="s">
        <v>36</v>
      </c>
      <c r="F23" s="7">
        <v>1058</v>
      </c>
      <c r="G23" s="8">
        <v>25.18</v>
      </c>
      <c r="H23" s="8">
        <f t="shared" si="0"/>
        <v>31.3</v>
      </c>
      <c r="I23" s="8">
        <f t="shared" si="1"/>
        <v>26640.44</v>
      </c>
      <c r="J23" s="8">
        <f t="shared" si="2"/>
        <v>33115.4</v>
      </c>
    </row>
    <row r="24" spans="1:10" ht="22.8">
      <c r="A24" s="5" t="s">
        <v>82</v>
      </c>
      <c r="B24" s="6" t="s">
        <v>83</v>
      </c>
      <c r="C24" s="5" t="s">
        <v>84</v>
      </c>
      <c r="D24" s="6" t="s">
        <v>85</v>
      </c>
      <c r="E24" s="6" t="s">
        <v>86</v>
      </c>
      <c r="F24" s="7">
        <v>20</v>
      </c>
      <c r="G24" s="8">
        <v>77.33</v>
      </c>
      <c r="H24" s="8">
        <f t="shared" si="0"/>
        <v>96.12</v>
      </c>
      <c r="I24" s="8">
        <f t="shared" si="1"/>
        <v>1546.6</v>
      </c>
      <c r="J24" s="8">
        <f t="shared" si="2"/>
        <v>1922.4</v>
      </c>
    </row>
    <row r="25" spans="1:10">
      <c r="A25" s="5" t="s">
        <v>87</v>
      </c>
      <c r="B25" s="6" t="s">
        <v>88</v>
      </c>
      <c r="C25" s="5" t="s">
        <v>89</v>
      </c>
      <c r="D25" s="6" t="s">
        <v>22</v>
      </c>
      <c r="E25" s="6" t="s">
        <v>52</v>
      </c>
      <c r="F25" s="7">
        <v>20</v>
      </c>
      <c r="G25" s="8">
        <v>345.71</v>
      </c>
      <c r="H25" s="8">
        <f t="shared" si="0"/>
        <v>429.72</v>
      </c>
      <c r="I25" s="8">
        <f t="shared" si="1"/>
        <v>6914.2</v>
      </c>
      <c r="J25" s="8">
        <f t="shared" si="2"/>
        <v>8594.4</v>
      </c>
    </row>
    <row r="26" spans="1:10">
      <c r="A26" s="5" t="s">
        <v>90</v>
      </c>
      <c r="B26" s="6" t="s">
        <v>91</v>
      </c>
      <c r="C26" s="5" t="s">
        <v>92</v>
      </c>
      <c r="D26" s="6" t="s">
        <v>93</v>
      </c>
      <c r="E26" s="6" t="s">
        <v>28</v>
      </c>
      <c r="F26" s="7">
        <v>1725</v>
      </c>
      <c r="G26" s="8">
        <v>7.8</v>
      </c>
      <c r="H26" s="8">
        <f t="shared" si="0"/>
        <v>9.6999999999999993</v>
      </c>
      <c r="I26" s="8">
        <f t="shared" si="1"/>
        <v>13455</v>
      </c>
      <c r="J26" s="8">
        <f t="shared" si="2"/>
        <v>16732.5</v>
      </c>
    </row>
    <row r="27" spans="1:10">
      <c r="A27" s="5" t="s">
        <v>94</v>
      </c>
      <c r="B27" s="6" t="s">
        <v>95</v>
      </c>
      <c r="C27" s="5" t="s">
        <v>96</v>
      </c>
      <c r="D27" s="6" t="s">
        <v>35</v>
      </c>
      <c r="E27" s="6" t="s">
        <v>36</v>
      </c>
      <c r="F27" s="7">
        <v>1150</v>
      </c>
      <c r="G27" s="8">
        <v>31.49</v>
      </c>
      <c r="H27" s="8">
        <f t="shared" si="0"/>
        <v>39.14</v>
      </c>
      <c r="I27" s="8">
        <f t="shared" si="1"/>
        <v>36213.5</v>
      </c>
      <c r="J27" s="8">
        <f t="shared" si="2"/>
        <v>45011</v>
      </c>
    </row>
    <row r="28" spans="1:10" ht="19.95" customHeight="1">
      <c r="A28" s="3" t="s">
        <v>97</v>
      </c>
      <c r="B28" s="68" t="s">
        <v>98</v>
      </c>
      <c r="C28" s="68"/>
      <c r="D28" s="68"/>
      <c r="E28" s="68"/>
      <c r="F28" s="68"/>
      <c r="G28" s="68">
        <f>ROUND(F29*G29,2)+ROUND(F30*G30,2)</f>
        <v>98773.2</v>
      </c>
      <c r="H28" s="68"/>
      <c r="I28" s="4">
        <f>ROUND(SUM(I29:I30),2)</f>
        <v>98773.2</v>
      </c>
      <c r="J28" s="4">
        <f>ROUND(SUM(J29:J30),2)</f>
        <v>122775</v>
      </c>
    </row>
    <row r="29" spans="1:10" ht="45.6">
      <c r="A29" s="5" t="s">
        <v>99</v>
      </c>
      <c r="B29" s="6" t="s">
        <v>100</v>
      </c>
      <c r="C29" s="5" t="s">
        <v>101</v>
      </c>
      <c r="D29" s="6" t="s">
        <v>102</v>
      </c>
      <c r="E29" s="6" t="s">
        <v>86</v>
      </c>
      <c r="F29" s="7">
        <v>10</v>
      </c>
      <c r="G29" s="8">
        <v>7298.37</v>
      </c>
      <c r="H29" s="8">
        <f>ROUND(G29*ROUND(1+(24.3/100),4),2)</f>
        <v>9071.8700000000008</v>
      </c>
      <c r="I29" s="8">
        <f>ROUND(ROUND(F29,2)*ROUND(G29,2),2)</f>
        <v>72983.7</v>
      </c>
      <c r="J29" s="8">
        <f>ROUND(ROUND(F29,2)*ROUND(H29,2),2)</f>
        <v>90718.7</v>
      </c>
    </row>
    <row r="30" spans="1:10">
      <c r="A30" s="5" t="s">
        <v>103</v>
      </c>
      <c r="B30" s="6" t="s">
        <v>104</v>
      </c>
      <c r="C30" s="5" t="s">
        <v>105</v>
      </c>
      <c r="D30" s="6" t="s">
        <v>106</v>
      </c>
      <c r="E30" s="6" t="s">
        <v>52</v>
      </c>
      <c r="F30" s="7">
        <v>10</v>
      </c>
      <c r="G30" s="8">
        <v>2578.9499999999998</v>
      </c>
      <c r="H30" s="8">
        <f>ROUND(G30*ROUND(1+(24.3/100),4),2)</f>
        <v>3205.63</v>
      </c>
      <c r="I30" s="8">
        <f>ROUND(ROUND(F30,2)*ROUND(G30,2),2)</f>
        <v>25789.5</v>
      </c>
      <c r="J30" s="8">
        <f>ROUND(ROUND(F30,2)*ROUND(H30,2),2)</f>
        <v>32056.3</v>
      </c>
    </row>
    <row r="31" spans="1:10" ht="19.95" customHeight="1">
      <c r="A31" s="3" t="s">
        <v>107</v>
      </c>
      <c r="B31" s="68" t="s">
        <v>108</v>
      </c>
      <c r="C31" s="68"/>
      <c r="D31" s="68"/>
      <c r="E31" s="68"/>
      <c r="F31" s="68"/>
      <c r="G31" s="68">
        <f>ROUND(F32*G32,2)+ROUND(F33*G33,2)+ROUND(F34*G34,2)</f>
        <v>107914</v>
      </c>
      <c r="H31" s="68"/>
      <c r="I31" s="4">
        <f>ROUND(SUM(I32:I34),2)</f>
        <v>107914</v>
      </c>
      <c r="J31" s="4">
        <f>ROUND(SUM(J32:J34),2)</f>
        <v>134134</v>
      </c>
    </row>
    <row r="32" spans="1:10" ht="22.8">
      <c r="A32" s="5" t="s">
        <v>109</v>
      </c>
      <c r="B32" s="6" t="s">
        <v>110</v>
      </c>
      <c r="C32" s="5" t="s">
        <v>111</v>
      </c>
      <c r="D32" s="6" t="s">
        <v>102</v>
      </c>
      <c r="E32" s="6" t="s">
        <v>60</v>
      </c>
      <c r="F32" s="7">
        <v>400</v>
      </c>
      <c r="G32" s="8">
        <v>130.58000000000001</v>
      </c>
      <c r="H32" s="8">
        <f>ROUND(G32*ROUND(1+(24.3/100),4),2)</f>
        <v>162.31</v>
      </c>
      <c r="I32" s="8">
        <f>ROUND(ROUND(F32,2)*ROUND(G32,2),2)</f>
        <v>52232</v>
      </c>
      <c r="J32" s="8">
        <f>ROUND(ROUND(F32,2)*ROUND(H32,2),2)</f>
        <v>64924</v>
      </c>
    </row>
    <row r="33" spans="1:10">
      <c r="A33" s="5" t="s">
        <v>112</v>
      </c>
      <c r="B33" s="6" t="s">
        <v>113</v>
      </c>
      <c r="C33" s="5" t="s">
        <v>114</v>
      </c>
      <c r="D33" s="6" t="s">
        <v>102</v>
      </c>
      <c r="E33" s="6" t="s">
        <v>60</v>
      </c>
      <c r="F33" s="7">
        <v>600</v>
      </c>
      <c r="G33" s="8">
        <v>40.869999999999997</v>
      </c>
      <c r="H33" s="8">
        <f>ROUND(G33*ROUND(1+(24.3/100),4),2)</f>
        <v>50.8</v>
      </c>
      <c r="I33" s="8">
        <f>ROUND(ROUND(F33,2)*ROUND(G33,2),2)</f>
        <v>24522</v>
      </c>
      <c r="J33" s="8">
        <f>ROUND(ROUND(F33,2)*ROUND(H33,2),2)</f>
        <v>30480</v>
      </c>
    </row>
    <row r="34" spans="1:10">
      <c r="A34" s="5" t="s">
        <v>115</v>
      </c>
      <c r="B34" s="6" t="s">
        <v>116</v>
      </c>
      <c r="C34" s="5" t="s">
        <v>117</v>
      </c>
      <c r="D34" s="6" t="s">
        <v>67</v>
      </c>
      <c r="E34" s="6" t="s">
        <v>118</v>
      </c>
      <c r="F34" s="7">
        <v>500</v>
      </c>
      <c r="G34" s="8">
        <v>62.32</v>
      </c>
      <c r="H34" s="8">
        <f>ROUND(G34*ROUND(1+(24.3/100),4),2)</f>
        <v>77.459999999999994</v>
      </c>
      <c r="I34" s="8">
        <f>ROUND(ROUND(F34,2)*ROUND(G34,2),2)</f>
        <v>31160</v>
      </c>
      <c r="J34" s="8">
        <f>ROUND(ROUND(F34,2)*ROUND(H34,2),2)</f>
        <v>38730</v>
      </c>
    </row>
    <row r="35" spans="1:10" ht="19.95" customHeight="1">
      <c r="A35" s="3" t="s">
        <v>119</v>
      </c>
      <c r="B35" s="68" t="s">
        <v>120</v>
      </c>
      <c r="C35" s="68"/>
      <c r="D35" s="68"/>
      <c r="E35" s="68"/>
      <c r="F35" s="68"/>
      <c r="G35" s="68">
        <f>ROUND(F36*G36,2)+ROUND(F39*G39,2)+ROUND(F58*G58,2)+ROUND(F61*G61,2)</f>
        <v>0</v>
      </c>
      <c r="H35" s="68"/>
      <c r="I35" s="4">
        <f>ROUND(I36+I39+I58+I61,2)</f>
        <v>2308675.88</v>
      </c>
      <c r="J35" s="4">
        <f>ROUND(J36+J39+J58+J61,2)</f>
        <v>2869589.25</v>
      </c>
    </row>
    <row r="36" spans="1:10" ht="19.95" customHeight="1">
      <c r="A36" s="3" t="s">
        <v>121</v>
      </c>
      <c r="B36" s="68" t="s">
        <v>13</v>
      </c>
      <c r="C36" s="68"/>
      <c r="D36" s="68"/>
      <c r="E36" s="68"/>
      <c r="F36" s="68"/>
      <c r="G36" s="68">
        <f>ROUND(F37*G37,2)+ROUND(F38*G38,2)</f>
        <v>147053.88</v>
      </c>
      <c r="H36" s="68"/>
      <c r="I36" s="4">
        <f>ROUND(SUM(I37:I38),2)</f>
        <v>147053.88</v>
      </c>
      <c r="J36" s="4">
        <f>ROUND(SUM(J37:J38),2)</f>
        <v>182716.56</v>
      </c>
    </row>
    <row r="37" spans="1:10">
      <c r="A37" s="5" t="s">
        <v>122</v>
      </c>
      <c r="B37" s="6" t="s">
        <v>15</v>
      </c>
      <c r="C37" s="5" t="s">
        <v>16</v>
      </c>
      <c r="D37" s="6" t="s">
        <v>17</v>
      </c>
      <c r="E37" s="6" t="s">
        <v>18</v>
      </c>
      <c r="F37" s="7">
        <v>16200</v>
      </c>
      <c r="G37" s="8">
        <v>1.5</v>
      </c>
      <c r="H37" s="8">
        <f>ROUND(G37*ROUND(1+(24.3/100),4),2)</f>
        <v>1.86</v>
      </c>
      <c r="I37" s="8">
        <f>ROUND(ROUND(F37,2)*ROUND(G37,2),2)</f>
        <v>24300</v>
      </c>
      <c r="J37" s="8">
        <f>ROUND(ROUND(F37,2)*ROUND(H37,2),2)</f>
        <v>30132</v>
      </c>
    </row>
    <row r="38" spans="1:10">
      <c r="A38" s="5" t="s">
        <v>123</v>
      </c>
      <c r="B38" s="6" t="s">
        <v>20</v>
      </c>
      <c r="C38" s="5" t="s">
        <v>21</v>
      </c>
      <c r="D38" s="6" t="s">
        <v>22</v>
      </c>
      <c r="E38" s="6" t="s">
        <v>18</v>
      </c>
      <c r="F38" s="7">
        <v>324</v>
      </c>
      <c r="G38" s="8">
        <v>378.87</v>
      </c>
      <c r="H38" s="8">
        <f>ROUND(G38*ROUND(1+(24.3/100),4),2)</f>
        <v>470.94</v>
      </c>
      <c r="I38" s="8">
        <f>ROUND(ROUND(F38,2)*ROUND(G38,2),2)</f>
        <v>122753.88</v>
      </c>
      <c r="J38" s="8">
        <f>ROUND(ROUND(F38,2)*ROUND(H38,2),2)</f>
        <v>152584.56</v>
      </c>
    </row>
    <row r="39" spans="1:10" ht="19.95" customHeight="1">
      <c r="A39" s="3" t="s">
        <v>124</v>
      </c>
      <c r="B39" s="68" t="s">
        <v>24</v>
      </c>
      <c r="C39" s="68"/>
      <c r="D39" s="68"/>
      <c r="E39" s="68"/>
      <c r="F39" s="68"/>
      <c r="G39" s="68">
        <f>ROUND(F40*G40,2)+ROUND(F41*G41,2)+ROUND(F42*G42,2)+ROUND(F43*G43,2)+ROUND(F44*G44,2)+ROUND(F45*G45,2)+ROUND(F46*G46,2)+ROUND(F47*G47,2)+ROUND(F48*G48,2)+ROUND(F49*G49,2)+ROUND(F50*G50,2)+ROUND(F51*G51,2)+ROUND(F52*G52,2)+ROUND(F53*G53,2)+ROUND(F54*G54,2)+ROUND(F55*G55,2)+ROUND(F56*G56,2)+ROUND(F57*G57,2)</f>
        <v>1937401.5199999996</v>
      </c>
      <c r="H39" s="68"/>
      <c r="I39" s="4">
        <f>ROUND(SUM(I40:I57),2)</f>
        <v>1937401.52</v>
      </c>
      <c r="J39" s="4">
        <f>ROUND(SUM(J40:J57),2)</f>
        <v>2408170.04</v>
      </c>
    </row>
    <row r="40" spans="1:10">
      <c r="A40" s="5" t="s">
        <v>125</v>
      </c>
      <c r="B40" s="6" t="s">
        <v>126</v>
      </c>
      <c r="C40" s="5" t="s">
        <v>127</v>
      </c>
      <c r="D40" s="6" t="s">
        <v>128</v>
      </c>
      <c r="E40" s="6" t="s">
        <v>36</v>
      </c>
      <c r="F40" s="7">
        <v>3450</v>
      </c>
      <c r="G40" s="8">
        <v>216.6</v>
      </c>
      <c r="H40" s="8">
        <f t="shared" ref="H40:H57" si="3">ROUND(G40*ROUND(1+(24.3/100),4),2)</f>
        <v>269.23</v>
      </c>
      <c r="I40" s="8">
        <f t="shared" ref="I40:I57" si="4">ROUND(ROUND(F40,2)*ROUND(G40,2),2)</f>
        <v>747270</v>
      </c>
      <c r="J40" s="8">
        <f t="shared" ref="J40:J57" si="5">ROUND(ROUND(F40,2)*ROUND(H40,2),2)</f>
        <v>928843.5</v>
      </c>
    </row>
    <row r="41" spans="1:10" ht="45.6">
      <c r="A41" s="5" t="s">
        <v>129</v>
      </c>
      <c r="B41" s="6" t="s">
        <v>130</v>
      </c>
      <c r="C41" s="5" t="s">
        <v>131</v>
      </c>
      <c r="D41" s="6" t="s">
        <v>132</v>
      </c>
      <c r="E41" s="6" t="s">
        <v>28</v>
      </c>
      <c r="F41" s="7">
        <v>2070</v>
      </c>
      <c r="G41" s="8">
        <v>59.3</v>
      </c>
      <c r="H41" s="8">
        <f t="shared" si="3"/>
        <v>73.709999999999994</v>
      </c>
      <c r="I41" s="8">
        <f t="shared" si="4"/>
        <v>122751</v>
      </c>
      <c r="J41" s="8">
        <f t="shared" si="5"/>
        <v>152579.70000000001</v>
      </c>
    </row>
    <row r="42" spans="1:10">
      <c r="A42" s="5" t="s">
        <v>133</v>
      </c>
      <c r="B42" s="6" t="s">
        <v>38</v>
      </c>
      <c r="C42" s="5" t="s">
        <v>39</v>
      </c>
      <c r="D42" s="6" t="s">
        <v>22</v>
      </c>
      <c r="E42" s="6" t="s">
        <v>28</v>
      </c>
      <c r="F42" s="7">
        <v>1380</v>
      </c>
      <c r="G42" s="8">
        <v>198.69</v>
      </c>
      <c r="H42" s="8">
        <f t="shared" si="3"/>
        <v>246.97</v>
      </c>
      <c r="I42" s="8">
        <f t="shared" si="4"/>
        <v>274192.2</v>
      </c>
      <c r="J42" s="8">
        <f t="shared" si="5"/>
        <v>340818.6</v>
      </c>
    </row>
    <row r="43" spans="1:10" ht="34.200000000000003">
      <c r="A43" s="5" t="s">
        <v>134</v>
      </c>
      <c r="B43" s="6" t="s">
        <v>41</v>
      </c>
      <c r="C43" s="5" t="s">
        <v>42</v>
      </c>
      <c r="D43" s="6" t="s">
        <v>43</v>
      </c>
      <c r="E43" s="6" t="s">
        <v>44</v>
      </c>
      <c r="F43" s="7">
        <v>54.5</v>
      </c>
      <c r="G43" s="8">
        <v>1461.99</v>
      </c>
      <c r="H43" s="8">
        <f t="shared" si="3"/>
        <v>1817.25</v>
      </c>
      <c r="I43" s="8">
        <f t="shared" si="4"/>
        <v>79678.460000000006</v>
      </c>
      <c r="J43" s="8">
        <f t="shared" si="5"/>
        <v>99040.13</v>
      </c>
    </row>
    <row r="44" spans="1:10" ht="22.8">
      <c r="A44" s="5" t="s">
        <v>135</v>
      </c>
      <c r="B44" s="6" t="s">
        <v>46</v>
      </c>
      <c r="C44" s="5" t="s">
        <v>47</v>
      </c>
      <c r="D44" s="6" t="s">
        <v>22</v>
      </c>
      <c r="E44" s="6" t="s">
        <v>48</v>
      </c>
      <c r="F44" s="7">
        <v>11.5</v>
      </c>
      <c r="G44" s="8">
        <v>609.74</v>
      </c>
      <c r="H44" s="8">
        <f t="shared" si="3"/>
        <v>757.91</v>
      </c>
      <c r="I44" s="8">
        <f t="shared" si="4"/>
        <v>7012.01</v>
      </c>
      <c r="J44" s="8">
        <f t="shared" si="5"/>
        <v>8715.9699999999993</v>
      </c>
    </row>
    <row r="45" spans="1:10">
      <c r="A45" s="5" t="s">
        <v>136</v>
      </c>
      <c r="B45" s="6" t="s">
        <v>50</v>
      </c>
      <c r="C45" s="5" t="s">
        <v>51</v>
      </c>
      <c r="D45" s="6" t="s">
        <v>22</v>
      </c>
      <c r="E45" s="6" t="s">
        <v>52</v>
      </c>
      <c r="F45" s="7">
        <v>108</v>
      </c>
      <c r="G45" s="8">
        <v>107.28</v>
      </c>
      <c r="H45" s="8">
        <f t="shared" si="3"/>
        <v>133.35</v>
      </c>
      <c r="I45" s="8">
        <f t="shared" si="4"/>
        <v>11586.24</v>
      </c>
      <c r="J45" s="8">
        <f t="shared" si="5"/>
        <v>14401.8</v>
      </c>
    </row>
    <row r="46" spans="1:10" ht="22.8">
      <c r="A46" s="5" t="s">
        <v>137</v>
      </c>
      <c r="B46" s="6" t="s">
        <v>54</v>
      </c>
      <c r="C46" s="5" t="s">
        <v>55</v>
      </c>
      <c r="D46" s="6" t="s">
        <v>43</v>
      </c>
      <c r="E46" s="6" t="s">
        <v>56</v>
      </c>
      <c r="F46" s="7">
        <v>108</v>
      </c>
      <c r="G46" s="8">
        <v>800</v>
      </c>
      <c r="H46" s="8">
        <f t="shared" si="3"/>
        <v>994.4</v>
      </c>
      <c r="I46" s="8">
        <f t="shared" si="4"/>
        <v>86400</v>
      </c>
      <c r="J46" s="8">
        <f t="shared" si="5"/>
        <v>107395.2</v>
      </c>
    </row>
    <row r="47" spans="1:10" ht="22.8">
      <c r="A47" s="5" t="s">
        <v>138</v>
      </c>
      <c r="B47" s="6" t="s">
        <v>58</v>
      </c>
      <c r="C47" s="5" t="s">
        <v>59</v>
      </c>
      <c r="D47" s="6" t="s">
        <v>35</v>
      </c>
      <c r="E47" s="6" t="s">
        <v>60</v>
      </c>
      <c r="F47" s="7">
        <v>250</v>
      </c>
      <c r="G47" s="8">
        <v>380.12</v>
      </c>
      <c r="H47" s="8">
        <f t="shared" si="3"/>
        <v>472.49</v>
      </c>
      <c r="I47" s="8">
        <f t="shared" si="4"/>
        <v>95030</v>
      </c>
      <c r="J47" s="8">
        <f t="shared" si="5"/>
        <v>118122.5</v>
      </c>
    </row>
    <row r="48" spans="1:10">
      <c r="A48" s="5" t="s">
        <v>139</v>
      </c>
      <c r="B48" s="6" t="s">
        <v>62</v>
      </c>
      <c r="C48" s="5" t="s">
        <v>63</v>
      </c>
      <c r="D48" s="6" t="s">
        <v>22</v>
      </c>
      <c r="E48" s="6" t="s">
        <v>28</v>
      </c>
      <c r="F48" s="7">
        <v>3450</v>
      </c>
      <c r="G48" s="8">
        <v>2.61</v>
      </c>
      <c r="H48" s="8">
        <f t="shared" si="3"/>
        <v>3.24</v>
      </c>
      <c r="I48" s="8">
        <f t="shared" si="4"/>
        <v>9004.5</v>
      </c>
      <c r="J48" s="8">
        <f t="shared" si="5"/>
        <v>11178</v>
      </c>
    </row>
    <row r="49" spans="1:10" ht="34.200000000000003">
      <c r="A49" s="5" t="s">
        <v>140</v>
      </c>
      <c r="B49" s="6" t="s">
        <v>65</v>
      </c>
      <c r="C49" s="5" t="s">
        <v>66</v>
      </c>
      <c r="D49" s="6" t="s">
        <v>67</v>
      </c>
      <c r="E49" s="6" t="s">
        <v>44</v>
      </c>
      <c r="F49" s="7">
        <v>46</v>
      </c>
      <c r="G49" s="8">
        <v>684.03</v>
      </c>
      <c r="H49" s="8">
        <f t="shared" si="3"/>
        <v>850.25</v>
      </c>
      <c r="I49" s="8">
        <f t="shared" si="4"/>
        <v>31465.38</v>
      </c>
      <c r="J49" s="8">
        <f t="shared" si="5"/>
        <v>39111.5</v>
      </c>
    </row>
    <row r="50" spans="1:10">
      <c r="A50" s="5" t="s">
        <v>141</v>
      </c>
      <c r="B50" s="6" t="s">
        <v>69</v>
      </c>
      <c r="C50" s="5" t="s">
        <v>70</v>
      </c>
      <c r="D50" s="6" t="s">
        <v>35</v>
      </c>
      <c r="E50" s="6" t="s">
        <v>71</v>
      </c>
      <c r="F50" s="7">
        <v>54</v>
      </c>
      <c r="G50" s="8">
        <v>3107.91</v>
      </c>
      <c r="H50" s="8">
        <f t="shared" si="3"/>
        <v>3863.13</v>
      </c>
      <c r="I50" s="8">
        <f t="shared" si="4"/>
        <v>167827.14</v>
      </c>
      <c r="J50" s="8">
        <f t="shared" si="5"/>
        <v>208609.02</v>
      </c>
    </row>
    <row r="51" spans="1:10">
      <c r="A51" s="5" t="s">
        <v>142</v>
      </c>
      <c r="B51" s="6" t="s">
        <v>143</v>
      </c>
      <c r="C51" s="5" t="s">
        <v>144</v>
      </c>
      <c r="D51" s="6" t="s">
        <v>145</v>
      </c>
      <c r="E51" s="6" t="s">
        <v>36</v>
      </c>
      <c r="F51" s="7">
        <v>75.900000000000006</v>
      </c>
      <c r="G51" s="8">
        <v>84.32</v>
      </c>
      <c r="H51" s="8">
        <f t="shared" si="3"/>
        <v>104.81</v>
      </c>
      <c r="I51" s="8">
        <f t="shared" si="4"/>
        <v>6399.89</v>
      </c>
      <c r="J51" s="8">
        <f t="shared" si="5"/>
        <v>7955.08</v>
      </c>
    </row>
    <row r="52" spans="1:10" ht="22.8">
      <c r="A52" s="5" t="s">
        <v>146</v>
      </c>
      <c r="B52" s="6" t="s">
        <v>76</v>
      </c>
      <c r="C52" s="5" t="s">
        <v>77</v>
      </c>
      <c r="D52" s="6" t="s">
        <v>22</v>
      </c>
      <c r="E52" s="6" t="s">
        <v>52</v>
      </c>
      <c r="F52" s="7">
        <v>54</v>
      </c>
      <c r="G52" s="8">
        <v>3019.39</v>
      </c>
      <c r="H52" s="8">
        <f t="shared" si="3"/>
        <v>3753.1</v>
      </c>
      <c r="I52" s="8">
        <f t="shared" si="4"/>
        <v>163047.06</v>
      </c>
      <c r="J52" s="8">
        <f t="shared" si="5"/>
        <v>202667.4</v>
      </c>
    </row>
    <row r="53" spans="1:10">
      <c r="A53" s="5" t="s">
        <v>147</v>
      </c>
      <c r="B53" s="6" t="s">
        <v>79</v>
      </c>
      <c r="C53" s="5" t="s">
        <v>80</v>
      </c>
      <c r="D53" s="6" t="s">
        <v>81</v>
      </c>
      <c r="E53" s="6" t="s">
        <v>36</v>
      </c>
      <c r="F53" s="7">
        <v>1890</v>
      </c>
      <c r="G53" s="8">
        <v>25.18</v>
      </c>
      <c r="H53" s="8">
        <f t="shared" si="3"/>
        <v>31.3</v>
      </c>
      <c r="I53" s="8">
        <f t="shared" si="4"/>
        <v>47590.2</v>
      </c>
      <c r="J53" s="8">
        <f t="shared" si="5"/>
        <v>59157</v>
      </c>
    </row>
    <row r="54" spans="1:10" ht="22.8">
      <c r="A54" s="5" t="s">
        <v>148</v>
      </c>
      <c r="B54" s="6" t="s">
        <v>83</v>
      </c>
      <c r="C54" s="5" t="s">
        <v>84</v>
      </c>
      <c r="D54" s="6" t="s">
        <v>85</v>
      </c>
      <c r="E54" s="6" t="s">
        <v>86</v>
      </c>
      <c r="F54" s="7">
        <v>54</v>
      </c>
      <c r="G54" s="8">
        <v>77.33</v>
      </c>
      <c r="H54" s="8">
        <f t="shared" si="3"/>
        <v>96.12</v>
      </c>
      <c r="I54" s="8">
        <f t="shared" si="4"/>
        <v>4175.82</v>
      </c>
      <c r="J54" s="8">
        <f t="shared" si="5"/>
        <v>5190.4799999999996</v>
      </c>
    </row>
    <row r="55" spans="1:10">
      <c r="A55" s="5" t="s">
        <v>149</v>
      </c>
      <c r="B55" s="6" t="s">
        <v>88</v>
      </c>
      <c r="C55" s="5" t="s">
        <v>89</v>
      </c>
      <c r="D55" s="6" t="s">
        <v>22</v>
      </c>
      <c r="E55" s="6" t="s">
        <v>52</v>
      </c>
      <c r="F55" s="7">
        <v>54</v>
      </c>
      <c r="G55" s="8">
        <v>345.71</v>
      </c>
      <c r="H55" s="8">
        <f t="shared" si="3"/>
        <v>429.72</v>
      </c>
      <c r="I55" s="8">
        <f t="shared" si="4"/>
        <v>18668.34</v>
      </c>
      <c r="J55" s="8">
        <f t="shared" si="5"/>
        <v>23204.880000000001</v>
      </c>
    </row>
    <row r="56" spans="1:10">
      <c r="A56" s="5" t="s">
        <v>150</v>
      </c>
      <c r="B56" s="6" t="s">
        <v>91</v>
      </c>
      <c r="C56" s="5" t="s">
        <v>92</v>
      </c>
      <c r="D56" s="6" t="s">
        <v>93</v>
      </c>
      <c r="E56" s="6" t="s">
        <v>28</v>
      </c>
      <c r="F56" s="7">
        <v>2268</v>
      </c>
      <c r="G56" s="8">
        <v>7.8</v>
      </c>
      <c r="H56" s="8">
        <f t="shared" si="3"/>
        <v>9.6999999999999993</v>
      </c>
      <c r="I56" s="8">
        <f t="shared" si="4"/>
        <v>17690.400000000001</v>
      </c>
      <c r="J56" s="8">
        <f t="shared" si="5"/>
        <v>21999.599999999999</v>
      </c>
    </row>
    <row r="57" spans="1:10">
      <c r="A57" s="5" t="s">
        <v>151</v>
      </c>
      <c r="B57" s="6" t="s">
        <v>95</v>
      </c>
      <c r="C57" s="5" t="s">
        <v>96</v>
      </c>
      <c r="D57" s="6" t="s">
        <v>35</v>
      </c>
      <c r="E57" s="6" t="s">
        <v>36</v>
      </c>
      <c r="F57" s="7">
        <v>1512</v>
      </c>
      <c r="G57" s="8">
        <v>31.49</v>
      </c>
      <c r="H57" s="8">
        <f t="shared" si="3"/>
        <v>39.14</v>
      </c>
      <c r="I57" s="8">
        <f t="shared" si="4"/>
        <v>47612.88</v>
      </c>
      <c r="J57" s="8">
        <f t="shared" si="5"/>
        <v>59179.68</v>
      </c>
    </row>
    <row r="58" spans="1:10" ht="19.95" customHeight="1">
      <c r="A58" s="3" t="s">
        <v>152</v>
      </c>
      <c r="B58" s="68" t="s">
        <v>98</v>
      </c>
      <c r="C58" s="68"/>
      <c r="D58" s="68"/>
      <c r="E58" s="68"/>
      <c r="F58" s="68"/>
      <c r="G58" s="68">
        <f>ROUND(F59*G59,2)+ROUND(F60*G60,2)</f>
        <v>113190.48</v>
      </c>
      <c r="H58" s="68"/>
      <c r="I58" s="4">
        <f>ROUND(SUM(I59:I60),2)</f>
        <v>113190.48</v>
      </c>
      <c r="J58" s="4">
        <f>ROUND(SUM(J59:J60),2)</f>
        <v>140695.65</v>
      </c>
    </row>
    <row r="59" spans="1:10">
      <c r="A59" s="5" t="s">
        <v>153</v>
      </c>
      <c r="B59" s="6" t="s">
        <v>154</v>
      </c>
      <c r="C59" s="5" t="s">
        <v>155</v>
      </c>
      <c r="D59" s="6" t="s">
        <v>106</v>
      </c>
      <c r="E59" s="6" t="s">
        <v>52</v>
      </c>
      <c r="F59" s="7">
        <v>27</v>
      </c>
      <c r="G59" s="8">
        <v>1613.29</v>
      </c>
      <c r="H59" s="8">
        <f>ROUND(G59*ROUND(1+(24.3/100),4),2)</f>
        <v>2005.32</v>
      </c>
      <c r="I59" s="8">
        <f>ROUND(ROUND(F59,2)*ROUND(G59,2),2)</f>
        <v>43558.83</v>
      </c>
      <c r="J59" s="8">
        <f>ROUND(ROUND(F59,2)*ROUND(H59,2),2)</f>
        <v>54143.64</v>
      </c>
    </row>
    <row r="60" spans="1:10">
      <c r="A60" s="5" t="s">
        <v>156</v>
      </c>
      <c r="B60" s="6" t="s">
        <v>104</v>
      </c>
      <c r="C60" s="5" t="s">
        <v>105</v>
      </c>
      <c r="D60" s="6" t="s">
        <v>106</v>
      </c>
      <c r="E60" s="6" t="s">
        <v>52</v>
      </c>
      <c r="F60" s="7">
        <v>27</v>
      </c>
      <c r="G60" s="8">
        <v>2578.9499999999998</v>
      </c>
      <c r="H60" s="8">
        <f>ROUND(G60*ROUND(1+(24.3/100),4),2)</f>
        <v>3205.63</v>
      </c>
      <c r="I60" s="8">
        <f>ROUND(ROUND(F60,2)*ROUND(G60,2),2)</f>
        <v>69631.649999999994</v>
      </c>
      <c r="J60" s="8">
        <f>ROUND(ROUND(F60,2)*ROUND(H60,2),2)</f>
        <v>86552.01</v>
      </c>
    </row>
    <row r="61" spans="1:10" ht="19.95" customHeight="1">
      <c r="A61" s="3" t="s">
        <v>157</v>
      </c>
      <c r="B61" s="68" t="s">
        <v>108</v>
      </c>
      <c r="C61" s="68"/>
      <c r="D61" s="68"/>
      <c r="E61" s="68"/>
      <c r="F61" s="68"/>
      <c r="G61" s="68">
        <f>ROUND(F62*G62,2)+ROUND(F63*G63,2)+ROUND(F64*G64,2)</f>
        <v>111030</v>
      </c>
      <c r="H61" s="68"/>
      <c r="I61" s="4">
        <f>ROUND(SUM(I62:I64),2)</f>
        <v>111030</v>
      </c>
      <c r="J61" s="4">
        <f>ROUND(SUM(J62:J64),2)</f>
        <v>138007</v>
      </c>
    </row>
    <row r="62" spans="1:10" ht="22.8">
      <c r="A62" s="5" t="s">
        <v>158</v>
      </c>
      <c r="B62" s="6" t="s">
        <v>110</v>
      </c>
      <c r="C62" s="5" t="s">
        <v>111</v>
      </c>
      <c r="D62" s="6" t="s">
        <v>102</v>
      </c>
      <c r="E62" s="6" t="s">
        <v>60</v>
      </c>
      <c r="F62" s="7">
        <v>400</v>
      </c>
      <c r="G62" s="8">
        <v>130.58000000000001</v>
      </c>
      <c r="H62" s="8">
        <f>ROUND(G62*ROUND(1+(24.3/100),4),2)</f>
        <v>162.31</v>
      </c>
      <c r="I62" s="8">
        <f>ROUND(ROUND(F62,2)*ROUND(G62,2),2)</f>
        <v>52232</v>
      </c>
      <c r="J62" s="8">
        <f>ROUND(ROUND(F62,2)*ROUND(H62,2),2)</f>
        <v>64924</v>
      </c>
    </row>
    <row r="63" spans="1:10">
      <c r="A63" s="5" t="s">
        <v>159</v>
      </c>
      <c r="B63" s="6" t="s">
        <v>113</v>
      </c>
      <c r="C63" s="5" t="s">
        <v>114</v>
      </c>
      <c r="D63" s="6" t="s">
        <v>102</v>
      </c>
      <c r="E63" s="6" t="s">
        <v>60</v>
      </c>
      <c r="F63" s="7">
        <v>600</v>
      </c>
      <c r="G63" s="8">
        <v>40.869999999999997</v>
      </c>
      <c r="H63" s="8">
        <f>ROUND(G63*ROUND(1+(24.3/100),4),2)</f>
        <v>50.8</v>
      </c>
      <c r="I63" s="8">
        <f>ROUND(ROUND(F63,2)*ROUND(G63,2),2)</f>
        <v>24522</v>
      </c>
      <c r="J63" s="8">
        <f>ROUND(ROUND(F63,2)*ROUND(H63,2),2)</f>
        <v>30480</v>
      </c>
    </row>
    <row r="64" spans="1:10">
      <c r="A64" s="5" t="s">
        <v>160</v>
      </c>
      <c r="B64" s="6" t="s">
        <v>116</v>
      </c>
      <c r="C64" s="5" t="s">
        <v>117</v>
      </c>
      <c r="D64" s="6" t="s">
        <v>67</v>
      </c>
      <c r="E64" s="6" t="s">
        <v>118</v>
      </c>
      <c r="F64" s="7">
        <v>550</v>
      </c>
      <c r="G64" s="8">
        <v>62.32</v>
      </c>
      <c r="H64" s="8">
        <f>ROUND(G64*ROUND(1+(24.3/100),4),2)</f>
        <v>77.459999999999994</v>
      </c>
      <c r="I64" s="8">
        <f>ROUND(ROUND(F64,2)*ROUND(G64,2),2)</f>
        <v>34276</v>
      </c>
      <c r="J64" s="8">
        <f>ROUND(ROUND(F64,2)*ROUND(H64,2),2)</f>
        <v>42603</v>
      </c>
    </row>
    <row r="65" spans="1:10" ht="15" customHeight="1">
      <c r="A65" s="9"/>
      <c r="B65" s="9"/>
      <c r="C65" s="9"/>
      <c r="D65" s="9"/>
      <c r="E65" s="9"/>
      <c r="F65" s="9"/>
      <c r="G65" s="9"/>
      <c r="H65" s="69" t="s">
        <v>161</v>
      </c>
      <c r="I65" s="69"/>
      <c r="J65" s="10">
        <f>J67-J66</f>
        <v>1138176.2200000007</v>
      </c>
    </row>
    <row r="66" spans="1:10" ht="15" customHeight="1">
      <c r="A66" s="9"/>
      <c r="B66" s="9"/>
      <c r="C66" s="9"/>
      <c r="D66" s="9"/>
      <c r="E66" s="9"/>
      <c r="F66" s="9"/>
      <c r="G66" s="9"/>
      <c r="H66" s="69" t="s">
        <v>162</v>
      </c>
      <c r="I66" s="69"/>
      <c r="J66" s="10">
        <f>I4+I35</f>
        <v>4684529.25</v>
      </c>
    </row>
    <row r="67" spans="1:10" ht="15" customHeight="1">
      <c r="A67" s="9"/>
      <c r="B67" s="9"/>
      <c r="C67" s="9"/>
      <c r="D67" s="9"/>
      <c r="E67" s="9"/>
      <c r="F67" s="9"/>
      <c r="G67" s="9"/>
      <c r="H67" s="69" t="s">
        <v>163</v>
      </c>
      <c r="I67" s="69"/>
      <c r="J67" s="10">
        <f>J4+J35</f>
        <v>5822705.4700000007</v>
      </c>
    </row>
  </sheetData>
  <mergeCells count="22">
    <mergeCell ref="H65:I65"/>
    <mergeCell ref="H66:I66"/>
    <mergeCell ref="H67:I67"/>
    <mergeCell ref="B35:H35"/>
    <mergeCell ref="B36:H36"/>
    <mergeCell ref="B39:H39"/>
    <mergeCell ref="B58:H58"/>
    <mergeCell ref="B61:H61"/>
    <mergeCell ref="B4:H4"/>
    <mergeCell ref="B5:H5"/>
    <mergeCell ref="B8:H8"/>
    <mergeCell ref="B28:H28"/>
    <mergeCell ref="B31:H31"/>
    <mergeCell ref="A1:J1"/>
    <mergeCell ref="A2:A3"/>
    <mergeCell ref="B2:B3"/>
    <mergeCell ref="C2:C3"/>
    <mergeCell ref="D2:D3"/>
    <mergeCell ref="E2:E3"/>
    <mergeCell ref="F2:F3"/>
    <mergeCell ref="G2:H2"/>
    <mergeCell ref="I2:J2"/>
  </mergeCells>
  <pageMargins left="0.5" right="0.5" top="0.5" bottom="0.5" header="0" footer="0"/>
  <pageSetup paperSize="9" scale="85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G445"/>
  <sheetViews>
    <sheetView workbookViewId="0"/>
  </sheetViews>
  <sheetFormatPr defaultRowHeight="14.4"/>
  <cols>
    <col min="1" max="1" width="10.33203125" customWidth="1"/>
    <col min="2" max="2" width="45.77734375" customWidth="1"/>
    <col min="3" max="3" width="15.44140625" customWidth="1"/>
    <col min="4" max="4" width="6.109375" customWidth="1"/>
    <col min="5" max="7" width="12.44140625" customWidth="1"/>
  </cols>
  <sheetData>
    <row r="1" spans="1:7" ht="352.05" customHeight="1">
      <c r="A1" s="66"/>
      <c r="B1" s="66"/>
      <c r="C1" s="66"/>
      <c r="D1" s="66"/>
      <c r="E1" s="66"/>
      <c r="F1" s="66"/>
      <c r="G1" s="66"/>
    </row>
    <row r="2" spans="1:7" ht="10.050000000000001" customHeight="1">
      <c r="A2" s="9"/>
      <c r="B2" s="9"/>
      <c r="C2" s="9"/>
      <c r="D2" s="9"/>
      <c r="E2" s="70"/>
      <c r="F2" s="70"/>
      <c r="G2" s="70"/>
    </row>
    <row r="3" spans="1:7" ht="19.95" customHeight="1">
      <c r="A3" s="68" t="s">
        <v>164</v>
      </c>
      <c r="B3" s="68"/>
      <c r="C3" s="68"/>
      <c r="D3" s="68"/>
      <c r="E3" s="68"/>
      <c r="F3" s="68"/>
      <c r="G3" s="68"/>
    </row>
    <row r="4" spans="1:7" ht="19.95" customHeight="1">
      <c r="A4" s="71" t="s">
        <v>165</v>
      </c>
      <c r="B4" s="71"/>
      <c r="C4" s="71"/>
      <c r="D4" s="2" t="s">
        <v>4</v>
      </c>
      <c r="E4" s="2" t="s">
        <v>166</v>
      </c>
      <c r="F4" s="2" t="s">
        <v>167</v>
      </c>
      <c r="G4" s="2" t="s">
        <v>168</v>
      </c>
    </row>
    <row r="5" spans="1:7" ht="15" customHeight="1">
      <c r="A5" s="11" t="s">
        <v>169</v>
      </c>
      <c r="B5" s="72" t="s">
        <v>170</v>
      </c>
      <c r="C5" s="72"/>
      <c r="D5" s="11" t="s">
        <v>118</v>
      </c>
      <c r="E5" s="12">
        <v>6.6666600000000006E-2</v>
      </c>
      <c r="F5" s="13">
        <v>22.57</v>
      </c>
      <c r="G5" s="13">
        <f>ROUND(ROUND(E5,7)*F5,4)</f>
        <v>1.5046999999999999</v>
      </c>
    </row>
    <row r="6" spans="1:7" ht="15" customHeight="1">
      <c r="A6" s="1"/>
      <c r="B6" s="1"/>
      <c r="C6" s="1"/>
      <c r="D6" s="1"/>
      <c r="E6" s="69" t="s">
        <v>171</v>
      </c>
      <c r="F6" s="69"/>
      <c r="G6" s="14">
        <f>SUM(G5:G5)</f>
        <v>1.5046999999999999</v>
      </c>
    </row>
    <row r="7" spans="1:7" ht="15" customHeight="1">
      <c r="A7" s="9"/>
      <c r="B7" s="9"/>
      <c r="C7" s="9"/>
      <c r="D7" s="9"/>
      <c r="E7" s="73" t="s">
        <v>172</v>
      </c>
      <c r="F7" s="73"/>
      <c r="G7" s="13">
        <f>SUM(G6)</f>
        <v>1.5046999999999999</v>
      </c>
    </row>
    <row r="8" spans="1:7" ht="15" customHeight="1">
      <c r="A8" s="9"/>
      <c r="B8" s="9"/>
      <c r="C8" s="9"/>
      <c r="D8" s="9"/>
      <c r="E8" s="73" t="s">
        <v>173</v>
      </c>
      <c r="F8" s="73"/>
      <c r="G8" s="15">
        <f>ROUND(SUM(G7),2)</f>
        <v>1.5</v>
      </c>
    </row>
    <row r="9" spans="1:7" ht="10.050000000000001" customHeight="1">
      <c r="A9" s="9"/>
      <c r="B9" s="9"/>
      <c r="C9" s="9"/>
      <c r="D9" s="9"/>
      <c r="E9" s="70"/>
      <c r="F9" s="70"/>
      <c r="G9" s="70"/>
    </row>
    <row r="10" spans="1:7" ht="19.95" customHeight="1">
      <c r="A10" s="68" t="s">
        <v>174</v>
      </c>
      <c r="B10" s="68"/>
      <c r="C10" s="68"/>
      <c r="D10" s="68"/>
      <c r="E10" s="68"/>
      <c r="F10" s="68"/>
      <c r="G10" s="68"/>
    </row>
    <row r="11" spans="1:7" ht="15" customHeight="1">
      <c r="A11" s="74" t="s">
        <v>175</v>
      </c>
      <c r="B11" s="74"/>
      <c r="C11" s="16" t="s">
        <v>3</v>
      </c>
      <c r="D11" s="16" t="s">
        <v>4</v>
      </c>
      <c r="E11" s="16" t="s">
        <v>176</v>
      </c>
      <c r="F11" s="16" t="s">
        <v>167</v>
      </c>
      <c r="G11" s="16" t="s">
        <v>177</v>
      </c>
    </row>
    <row r="12" spans="1:7" ht="15" customHeight="1">
      <c r="A12" s="17" t="s">
        <v>178</v>
      </c>
      <c r="B12" s="18" t="s">
        <v>179</v>
      </c>
      <c r="C12" s="17" t="s">
        <v>22</v>
      </c>
      <c r="D12" s="17" t="s">
        <v>180</v>
      </c>
      <c r="E12" s="19">
        <v>1</v>
      </c>
      <c r="F12" s="20">
        <v>3.9</v>
      </c>
      <c r="G12" s="20">
        <f>TRUNC(TRUNC(E12,8)*F12,2)</f>
        <v>3.9</v>
      </c>
    </row>
    <row r="13" spans="1:7" ht="15" customHeight="1">
      <c r="A13" s="17" t="s">
        <v>181</v>
      </c>
      <c r="B13" s="18" t="s">
        <v>182</v>
      </c>
      <c r="C13" s="17" t="s">
        <v>22</v>
      </c>
      <c r="D13" s="17" t="s">
        <v>180</v>
      </c>
      <c r="E13" s="19">
        <v>2</v>
      </c>
      <c r="F13" s="20">
        <v>3.97</v>
      </c>
      <c r="G13" s="20">
        <f>TRUNC(TRUNC(E13,8)*F13,2)</f>
        <v>7.94</v>
      </c>
    </row>
    <row r="14" spans="1:7" ht="15" customHeight="1">
      <c r="A14" s="9"/>
      <c r="B14" s="9"/>
      <c r="C14" s="9"/>
      <c r="D14" s="9"/>
      <c r="E14" s="75" t="s">
        <v>183</v>
      </c>
      <c r="F14" s="75"/>
      <c r="G14" s="21">
        <f>SUM(G12:G13)</f>
        <v>11.84</v>
      </c>
    </row>
    <row r="15" spans="1:7" ht="15" customHeight="1">
      <c r="A15" s="74" t="s">
        <v>184</v>
      </c>
      <c r="B15" s="74"/>
      <c r="C15" s="16" t="s">
        <v>3</v>
      </c>
      <c r="D15" s="16" t="s">
        <v>4</v>
      </c>
      <c r="E15" s="16" t="s">
        <v>176</v>
      </c>
      <c r="F15" s="16" t="s">
        <v>167</v>
      </c>
      <c r="G15" s="16" t="s">
        <v>177</v>
      </c>
    </row>
    <row r="16" spans="1:7" ht="21" customHeight="1">
      <c r="A16" s="17" t="s">
        <v>185</v>
      </c>
      <c r="B16" s="18" t="s">
        <v>186</v>
      </c>
      <c r="C16" s="17" t="s">
        <v>22</v>
      </c>
      <c r="D16" s="17" t="s">
        <v>28</v>
      </c>
      <c r="E16" s="19">
        <v>4</v>
      </c>
      <c r="F16" s="20">
        <v>6.69</v>
      </c>
      <c r="G16" s="20">
        <f>TRUNC(TRUNC(E16,8)*F16,2)</f>
        <v>26.76</v>
      </c>
    </row>
    <row r="17" spans="1:7" ht="21" customHeight="1">
      <c r="A17" s="17" t="s">
        <v>187</v>
      </c>
      <c r="B17" s="18" t="s">
        <v>188</v>
      </c>
      <c r="C17" s="17" t="s">
        <v>22</v>
      </c>
      <c r="D17" s="17" t="s">
        <v>28</v>
      </c>
      <c r="E17" s="19">
        <v>1</v>
      </c>
      <c r="F17" s="20">
        <v>3.59</v>
      </c>
      <c r="G17" s="20">
        <f>TRUNC(TRUNC(E17,8)*F17,2)</f>
        <v>3.59</v>
      </c>
    </row>
    <row r="18" spans="1:7" ht="28.95" customHeight="1">
      <c r="A18" s="17" t="s">
        <v>189</v>
      </c>
      <c r="B18" s="18" t="s">
        <v>190</v>
      </c>
      <c r="C18" s="17" t="s">
        <v>22</v>
      </c>
      <c r="D18" s="17" t="s">
        <v>18</v>
      </c>
      <c r="E18" s="19">
        <v>1</v>
      </c>
      <c r="F18" s="20">
        <v>285</v>
      </c>
      <c r="G18" s="20">
        <f>TRUNC(TRUNC(E18,8)*F18,2)</f>
        <v>285</v>
      </c>
    </row>
    <row r="19" spans="1:7" ht="15" customHeight="1">
      <c r="A19" s="17" t="s">
        <v>191</v>
      </c>
      <c r="B19" s="18" t="s">
        <v>192</v>
      </c>
      <c r="C19" s="17" t="s">
        <v>22</v>
      </c>
      <c r="D19" s="17" t="s">
        <v>193</v>
      </c>
      <c r="E19" s="19">
        <v>0.15</v>
      </c>
      <c r="F19" s="20">
        <v>17.190000000000001</v>
      </c>
      <c r="G19" s="20">
        <f>TRUNC(TRUNC(E19,8)*F19,2)</f>
        <v>2.57</v>
      </c>
    </row>
    <row r="20" spans="1:7" ht="15" customHeight="1">
      <c r="A20" s="9"/>
      <c r="B20" s="9"/>
      <c r="C20" s="9"/>
      <c r="D20" s="9"/>
      <c r="E20" s="75" t="s">
        <v>194</v>
      </c>
      <c r="F20" s="75"/>
      <c r="G20" s="21">
        <f>SUM(G16:G19)</f>
        <v>317.92</v>
      </c>
    </row>
    <row r="21" spans="1:7" ht="15" customHeight="1">
      <c r="A21" s="74" t="s">
        <v>195</v>
      </c>
      <c r="B21" s="74"/>
      <c r="C21" s="16" t="s">
        <v>3</v>
      </c>
      <c r="D21" s="16" t="s">
        <v>4</v>
      </c>
      <c r="E21" s="16" t="s">
        <v>176</v>
      </c>
      <c r="F21" s="16" t="s">
        <v>167</v>
      </c>
      <c r="G21" s="16" t="s">
        <v>177</v>
      </c>
    </row>
    <row r="22" spans="1:7" ht="15" customHeight="1">
      <c r="A22" s="17" t="s">
        <v>196</v>
      </c>
      <c r="B22" s="18" t="s">
        <v>197</v>
      </c>
      <c r="C22" s="17" t="s">
        <v>22</v>
      </c>
      <c r="D22" s="17" t="s">
        <v>180</v>
      </c>
      <c r="E22" s="19">
        <v>1</v>
      </c>
      <c r="F22" s="20">
        <v>19.39</v>
      </c>
      <c r="G22" s="20">
        <f>TRUNC(TRUNC(E22,8)*F22,2)</f>
        <v>19.39</v>
      </c>
    </row>
    <row r="23" spans="1:7" ht="15" customHeight="1">
      <c r="A23" s="17" t="s">
        <v>198</v>
      </c>
      <c r="B23" s="18" t="s">
        <v>199</v>
      </c>
      <c r="C23" s="17" t="s">
        <v>22</v>
      </c>
      <c r="D23" s="17" t="s">
        <v>180</v>
      </c>
      <c r="E23" s="19">
        <v>2</v>
      </c>
      <c r="F23" s="20">
        <v>14.86</v>
      </c>
      <c r="G23" s="20">
        <f>TRUNC(TRUNC(E23,8)*F23,2)</f>
        <v>29.72</v>
      </c>
    </row>
    <row r="24" spans="1:7" ht="15" customHeight="1">
      <c r="A24" s="9"/>
      <c r="B24" s="9"/>
      <c r="C24" s="9"/>
      <c r="D24" s="9"/>
      <c r="E24" s="75" t="s">
        <v>200</v>
      </c>
      <c r="F24" s="75"/>
      <c r="G24" s="21">
        <f>SUM(G22:G23)</f>
        <v>49.11</v>
      </c>
    </row>
    <row r="25" spans="1:7" ht="15" customHeight="1">
      <c r="A25" s="9"/>
      <c r="B25" s="9"/>
      <c r="C25" s="9"/>
      <c r="D25" s="9"/>
      <c r="E25" s="73" t="s">
        <v>173</v>
      </c>
      <c r="F25" s="73"/>
      <c r="G25" s="15">
        <f>ROUND(SUM(G14,G20,G24),2)</f>
        <v>378.87</v>
      </c>
    </row>
    <row r="26" spans="1:7" ht="10.050000000000001" customHeight="1">
      <c r="A26" s="9"/>
      <c r="B26" s="9"/>
      <c r="C26" s="9"/>
      <c r="D26" s="9"/>
      <c r="E26" s="70"/>
      <c r="F26" s="70"/>
      <c r="G26" s="70"/>
    </row>
    <row r="27" spans="1:7" ht="19.95" customHeight="1">
      <c r="A27" s="68" t="s">
        <v>201</v>
      </c>
      <c r="B27" s="68"/>
      <c r="C27" s="68"/>
      <c r="D27" s="68"/>
      <c r="E27" s="68"/>
      <c r="F27" s="68"/>
      <c r="G27" s="68"/>
    </row>
    <row r="28" spans="1:7" ht="15" customHeight="1">
      <c r="A28" s="74" t="s">
        <v>202</v>
      </c>
      <c r="B28" s="74"/>
      <c r="C28" s="16" t="s">
        <v>3</v>
      </c>
      <c r="D28" s="16" t="s">
        <v>4</v>
      </c>
      <c r="E28" s="16" t="s">
        <v>176</v>
      </c>
      <c r="F28" s="16" t="s">
        <v>167</v>
      </c>
      <c r="G28" s="16" t="s">
        <v>177</v>
      </c>
    </row>
    <row r="29" spans="1:7" ht="21" customHeight="1">
      <c r="A29" s="17" t="s">
        <v>203</v>
      </c>
      <c r="B29" s="18" t="s">
        <v>204</v>
      </c>
      <c r="C29" s="17" t="s">
        <v>22</v>
      </c>
      <c r="D29" s="17" t="s">
        <v>28</v>
      </c>
      <c r="E29" s="19">
        <v>1</v>
      </c>
      <c r="F29" s="20">
        <v>198.49</v>
      </c>
      <c r="G29" s="20">
        <f>TRUNC(TRUNC(E29,8)*F29,2)</f>
        <v>198.49</v>
      </c>
    </row>
    <row r="30" spans="1:7" ht="15" customHeight="1">
      <c r="A30" s="9"/>
      <c r="B30" s="9"/>
      <c r="C30" s="9"/>
      <c r="D30" s="9"/>
      <c r="E30" s="75" t="s">
        <v>205</v>
      </c>
      <c r="F30" s="75"/>
      <c r="G30" s="21">
        <f>SUM(G29:G29)</f>
        <v>198.49</v>
      </c>
    </row>
    <row r="31" spans="1:7" ht="15" customHeight="1">
      <c r="A31" s="9"/>
      <c r="B31" s="9"/>
      <c r="C31" s="9"/>
      <c r="D31" s="9"/>
      <c r="E31" s="73" t="s">
        <v>173</v>
      </c>
      <c r="F31" s="73"/>
      <c r="G31" s="15">
        <f>ROUND(SUM(G30),2)</f>
        <v>198.49</v>
      </c>
    </row>
    <row r="32" spans="1:7" ht="10.050000000000001" customHeight="1">
      <c r="A32" s="9"/>
      <c r="B32" s="9"/>
      <c r="C32" s="9"/>
      <c r="D32" s="9"/>
      <c r="E32" s="70"/>
      <c r="F32" s="70"/>
      <c r="G32" s="70"/>
    </row>
    <row r="33" spans="1:7" ht="19.95" customHeight="1">
      <c r="A33" s="68" t="s">
        <v>206</v>
      </c>
      <c r="B33" s="68"/>
      <c r="C33" s="68"/>
      <c r="D33" s="68"/>
      <c r="E33" s="68"/>
      <c r="F33" s="68"/>
      <c r="G33" s="68"/>
    </row>
    <row r="34" spans="1:7" ht="15" customHeight="1">
      <c r="A34" s="74" t="s">
        <v>202</v>
      </c>
      <c r="B34" s="74"/>
      <c r="C34" s="16" t="s">
        <v>3</v>
      </c>
      <c r="D34" s="16" t="s">
        <v>4</v>
      </c>
      <c r="E34" s="16" t="s">
        <v>176</v>
      </c>
      <c r="F34" s="16" t="s">
        <v>167</v>
      </c>
      <c r="G34" s="16" t="s">
        <v>177</v>
      </c>
    </row>
    <row r="35" spans="1:7" ht="21" customHeight="1">
      <c r="A35" s="17" t="s">
        <v>207</v>
      </c>
      <c r="B35" s="18" t="s">
        <v>208</v>
      </c>
      <c r="C35" s="17" t="s">
        <v>22</v>
      </c>
      <c r="D35" s="17" t="s">
        <v>28</v>
      </c>
      <c r="E35" s="19">
        <v>1</v>
      </c>
      <c r="F35" s="20">
        <v>247.66</v>
      </c>
      <c r="G35" s="20">
        <f>TRUNC(TRUNC(E35,8)*F35,2)</f>
        <v>247.66</v>
      </c>
    </row>
    <row r="36" spans="1:7" ht="15" customHeight="1">
      <c r="A36" s="9"/>
      <c r="B36" s="9"/>
      <c r="C36" s="9"/>
      <c r="D36" s="9"/>
      <c r="E36" s="75" t="s">
        <v>205</v>
      </c>
      <c r="F36" s="75"/>
      <c r="G36" s="21">
        <f>SUM(G35:G35)</f>
        <v>247.66</v>
      </c>
    </row>
    <row r="37" spans="1:7" ht="15" customHeight="1">
      <c r="A37" s="9"/>
      <c r="B37" s="9"/>
      <c r="C37" s="9"/>
      <c r="D37" s="9"/>
      <c r="E37" s="73" t="s">
        <v>173</v>
      </c>
      <c r="F37" s="73"/>
      <c r="G37" s="15">
        <f>ROUND(SUM(G36),2)</f>
        <v>247.66</v>
      </c>
    </row>
    <row r="38" spans="1:7" ht="10.050000000000001" customHeight="1">
      <c r="A38" s="9"/>
      <c r="B38" s="9"/>
      <c r="C38" s="9"/>
      <c r="D38" s="9"/>
      <c r="E38" s="70"/>
      <c r="F38" s="70"/>
      <c r="G38" s="70"/>
    </row>
    <row r="39" spans="1:7" ht="22.05" customHeight="1">
      <c r="A39" s="68" t="s">
        <v>209</v>
      </c>
      <c r="B39" s="68"/>
      <c r="C39" s="68"/>
      <c r="D39" s="68"/>
      <c r="E39" s="68"/>
      <c r="F39" s="68"/>
      <c r="G39" s="68"/>
    </row>
    <row r="40" spans="1:7" ht="15" customHeight="1">
      <c r="A40" s="74" t="s">
        <v>184</v>
      </c>
      <c r="B40" s="74"/>
      <c r="C40" s="16" t="s">
        <v>3</v>
      </c>
      <c r="D40" s="16" t="s">
        <v>4</v>
      </c>
      <c r="E40" s="16" t="s">
        <v>176</v>
      </c>
      <c r="F40" s="16" t="s">
        <v>167</v>
      </c>
      <c r="G40" s="16" t="s">
        <v>177</v>
      </c>
    </row>
    <row r="41" spans="1:7" ht="28.95" customHeight="1">
      <c r="A41" s="17" t="s">
        <v>33</v>
      </c>
      <c r="B41" s="18" t="s">
        <v>34</v>
      </c>
      <c r="C41" s="17" t="s">
        <v>35</v>
      </c>
      <c r="D41" s="17" t="s">
        <v>36</v>
      </c>
      <c r="E41" s="22">
        <v>1</v>
      </c>
      <c r="F41" s="20">
        <v>440.09</v>
      </c>
      <c r="G41" s="20">
        <f>ROUND(ROUND(E41,4)*F41,2)</f>
        <v>440.09</v>
      </c>
    </row>
    <row r="42" spans="1:7" ht="15" customHeight="1">
      <c r="A42" s="9"/>
      <c r="B42" s="9"/>
      <c r="C42" s="9"/>
      <c r="D42" s="9"/>
      <c r="E42" s="75" t="s">
        <v>194</v>
      </c>
      <c r="F42" s="75"/>
      <c r="G42" s="21">
        <f>SUM(G41:G41)</f>
        <v>440.09</v>
      </c>
    </row>
    <row r="43" spans="1:7" ht="15" customHeight="1">
      <c r="A43" s="9"/>
      <c r="B43" s="9"/>
      <c r="C43" s="9"/>
      <c r="D43" s="9"/>
      <c r="E43" s="73" t="s">
        <v>173</v>
      </c>
      <c r="F43" s="73"/>
      <c r="G43" s="15">
        <f>ROUND(SUM(G42),2)</f>
        <v>440.09</v>
      </c>
    </row>
    <row r="44" spans="1:7" ht="10.050000000000001" customHeight="1">
      <c r="A44" s="9"/>
      <c r="B44" s="9"/>
      <c r="C44" s="9"/>
      <c r="D44" s="9"/>
      <c r="E44" s="70"/>
      <c r="F44" s="70"/>
      <c r="G44" s="70"/>
    </row>
    <row r="45" spans="1:7" ht="19.95" customHeight="1">
      <c r="A45" s="68" t="s">
        <v>210</v>
      </c>
      <c r="B45" s="68"/>
      <c r="C45" s="68"/>
      <c r="D45" s="68"/>
      <c r="E45" s="68"/>
      <c r="F45" s="68"/>
      <c r="G45" s="68"/>
    </row>
    <row r="46" spans="1:7" ht="15" customHeight="1">
      <c r="A46" s="74" t="s">
        <v>202</v>
      </c>
      <c r="B46" s="74"/>
      <c r="C46" s="16" t="s">
        <v>3</v>
      </c>
      <c r="D46" s="16" t="s">
        <v>4</v>
      </c>
      <c r="E46" s="16" t="s">
        <v>176</v>
      </c>
      <c r="F46" s="16" t="s">
        <v>167</v>
      </c>
      <c r="G46" s="16" t="s">
        <v>177</v>
      </c>
    </row>
    <row r="47" spans="1:7" ht="15" customHeight="1">
      <c r="A47" s="17" t="s">
        <v>38</v>
      </c>
      <c r="B47" s="18" t="s">
        <v>39</v>
      </c>
      <c r="C47" s="17" t="s">
        <v>22</v>
      </c>
      <c r="D47" s="17" t="s">
        <v>28</v>
      </c>
      <c r="E47" s="19">
        <v>1</v>
      </c>
      <c r="F47" s="20">
        <v>198.69</v>
      </c>
      <c r="G47" s="20">
        <f>TRUNC(TRUNC(E47,8)*F47,2)</f>
        <v>198.69</v>
      </c>
    </row>
    <row r="48" spans="1:7" ht="15" customHeight="1">
      <c r="A48" s="9"/>
      <c r="B48" s="9"/>
      <c r="C48" s="9"/>
      <c r="D48" s="9"/>
      <c r="E48" s="75" t="s">
        <v>205</v>
      </c>
      <c r="F48" s="75"/>
      <c r="G48" s="21">
        <f>SUM(G47:G47)</f>
        <v>198.69</v>
      </c>
    </row>
    <row r="49" spans="1:7" ht="15" customHeight="1">
      <c r="A49" s="9"/>
      <c r="B49" s="9"/>
      <c r="C49" s="9"/>
      <c r="D49" s="9"/>
      <c r="E49" s="73" t="s">
        <v>173</v>
      </c>
      <c r="F49" s="73"/>
      <c r="G49" s="15">
        <f>ROUND(SUM(G48),2)</f>
        <v>198.69</v>
      </c>
    </row>
    <row r="50" spans="1:7" ht="10.050000000000001" customHeight="1">
      <c r="A50" s="9"/>
      <c r="B50" s="9"/>
      <c r="C50" s="9"/>
      <c r="D50" s="9"/>
      <c r="E50" s="70"/>
      <c r="F50" s="70"/>
      <c r="G50" s="70"/>
    </row>
    <row r="51" spans="1:7" ht="22.05" customHeight="1">
      <c r="A51" s="68" t="s">
        <v>211</v>
      </c>
      <c r="B51" s="68"/>
      <c r="C51" s="68"/>
      <c r="D51" s="68"/>
      <c r="E51" s="68"/>
      <c r="F51" s="68"/>
      <c r="G51" s="68"/>
    </row>
    <row r="52" spans="1:7" ht="15" customHeight="1">
      <c r="A52" s="74" t="s">
        <v>184</v>
      </c>
      <c r="B52" s="74"/>
      <c r="C52" s="16" t="s">
        <v>3</v>
      </c>
      <c r="D52" s="16" t="s">
        <v>4</v>
      </c>
      <c r="E52" s="16" t="s">
        <v>176</v>
      </c>
      <c r="F52" s="16" t="s">
        <v>167</v>
      </c>
      <c r="G52" s="16" t="s">
        <v>177</v>
      </c>
    </row>
    <row r="53" spans="1:7" ht="37.950000000000003" customHeight="1">
      <c r="A53" s="17" t="s">
        <v>41</v>
      </c>
      <c r="B53" s="18" t="s">
        <v>42</v>
      </c>
      <c r="C53" s="17" t="s">
        <v>43</v>
      </c>
      <c r="D53" s="17" t="s">
        <v>44</v>
      </c>
      <c r="E53" s="23">
        <v>1</v>
      </c>
      <c r="F53" s="20">
        <v>1461.99</v>
      </c>
      <c r="G53" s="20">
        <f>TRUNC(TRUNC(E53,5)*F53,2)</f>
        <v>1461.99</v>
      </c>
    </row>
    <row r="54" spans="1:7" ht="15" customHeight="1">
      <c r="A54" s="9"/>
      <c r="B54" s="9"/>
      <c r="C54" s="9"/>
      <c r="D54" s="9"/>
      <c r="E54" s="75" t="s">
        <v>194</v>
      </c>
      <c r="F54" s="75"/>
      <c r="G54" s="21">
        <f>SUM(G53:G53)</f>
        <v>1461.99</v>
      </c>
    </row>
    <row r="55" spans="1:7" ht="15" customHeight="1">
      <c r="A55" s="9"/>
      <c r="B55" s="9"/>
      <c r="C55" s="9"/>
      <c r="D55" s="9"/>
      <c r="E55" s="73" t="s">
        <v>173</v>
      </c>
      <c r="F55" s="73"/>
      <c r="G55" s="15">
        <f>ROUND(SUM(G54),2)</f>
        <v>1461.99</v>
      </c>
    </row>
    <row r="56" spans="1:7" ht="10.050000000000001" customHeight="1">
      <c r="A56" s="9"/>
      <c r="B56" s="9"/>
      <c r="C56" s="9"/>
      <c r="D56" s="9"/>
      <c r="E56" s="70"/>
      <c r="F56" s="70"/>
      <c r="G56" s="70"/>
    </row>
    <row r="57" spans="1:7" ht="22.05" customHeight="1">
      <c r="A57" s="68" t="s">
        <v>212</v>
      </c>
      <c r="B57" s="68"/>
      <c r="C57" s="68"/>
      <c r="D57" s="68"/>
      <c r="E57" s="68"/>
      <c r="F57" s="68"/>
      <c r="G57" s="68"/>
    </row>
    <row r="58" spans="1:7" ht="15" customHeight="1">
      <c r="A58" s="74" t="s">
        <v>202</v>
      </c>
      <c r="B58" s="74"/>
      <c r="C58" s="16" t="s">
        <v>3</v>
      </c>
      <c r="D58" s="16" t="s">
        <v>4</v>
      </c>
      <c r="E58" s="16" t="s">
        <v>176</v>
      </c>
      <c r="F58" s="16" t="s">
        <v>167</v>
      </c>
      <c r="G58" s="16" t="s">
        <v>177</v>
      </c>
    </row>
    <row r="59" spans="1:7" ht="21" customHeight="1">
      <c r="A59" s="17" t="s">
        <v>213</v>
      </c>
      <c r="B59" s="18" t="s">
        <v>214</v>
      </c>
      <c r="C59" s="17" t="s">
        <v>22</v>
      </c>
      <c r="D59" s="17" t="s">
        <v>48</v>
      </c>
      <c r="E59" s="19">
        <v>1</v>
      </c>
      <c r="F59" s="20">
        <v>609.74</v>
      </c>
      <c r="G59" s="20">
        <f>TRUNC(TRUNC(E59,8)*F59,2)</f>
        <v>609.74</v>
      </c>
    </row>
    <row r="60" spans="1:7" ht="15" customHeight="1">
      <c r="A60" s="9"/>
      <c r="B60" s="9"/>
      <c r="C60" s="9"/>
      <c r="D60" s="9"/>
      <c r="E60" s="75" t="s">
        <v>205</v>
      </c>
      <c r="F60" s="75"/>
      <c r="G60" s="21">
        <f>SUM(G59:G59)</f>
        <v>609.74</v>
      </c>
    </row>
    <row r="61" spans="1:7" ht="15" customHeight="1">
      <c r="A61" s="9"/>
      <c r="B61" s="9"/>
      <c r="C61" s="9"/>
      <c r="D61" s="9"/>
      <c r="E61" s="73" t="s">
        <v>173</v>
      </c>
      <c r="F61" s="73"/>
      <c r="G61" s="15">
        <f>ROUND(SUM(G60),2)</f>
        <v>609.74</v>
      </c>
    </row>
    <row r="62" spans="1:7" ht="10.050000000000001" customHeight="1">
      <c r="A62" s="9"/>
      <c r="B62" s="9"/>
      <c r="C62" s="9"/>
      <c r="D62" s="9"/>
      <c r="E62" s="70"/>
      <c r="F62" s="70"/>
      <c r="G62" s="70"/>
    </row>
    <row r="63" spans="1:7" ht="19.95" customHeight="1">
      <c r="A63" s="68" t="s">
        <v>215</v>
      </c>
      <c r="B63" s="68"/>
      <c r="C63" s="68"/>
      <c r="D63" s="68"/>
      <c r="E63" s="68"/>
      <c r="F63" s="68"/>
      <c r="G63" s="68"/>
    </row>
    <row r="64" spans="1:7" ht="15" customHeight="1">
      <c r="A64" s="74" t="s">
        <v>202</v>
      </c>
      <c r="B64" s="74"/>
      <c r="C64" s="16" t="s">
        <v>3</v>
      </c>
      <c r="D64" s="16" t="s">
        <v>4</v>
      </c>
      <c r="E64" s="16" t="s">
        <v>176</v>
      </c>
      <c r="F64" s="16" t="s">
        <v>167</v>
      </c>
      <c r="G64" s="16" t="s">
        <v>177</v>
      </c>
    </row>
    <row r="65" spans="1:7" ht="15" customHeight="1">
      <c r="A65" s="17" t="s">
        <v>216</v>
      </c>
      <c r="B65" s="18" t="s">
        <v>217</v>
      </c>
      <c r="C65" s="17" t="s">
        <v>22</v>
      </c>
      <c r="D65" s="17" t="s">
        <v>52</v>
      </c>
      <c r="E65" s="19">
        <v>1</v>
      </c>
      <c r="F65" s="20">
        <v>107.28</v>
      </c>
      <c r="G65" s="20">
        <f>TRUNC(TRUNC(E65,8)*F65,2)</f>
        <v>107.28</v>
      </c>
    </row>
    <row r="66" spans="1:7" ht="15" customHeight="1">
      <c r="A66" s="9"/>
      <c r="B66" s="9"/>
      <c r="C66" s="9"/>
      <c r="D66" s="9"/>
      <c r="E66" s="75" t="s">
        <v>205</v>
      </c>
      <c r="F66" s="75"/>
      <c r="G66" s="21">
        <f>SUM(G65:G65)</f>
        <v>107.28</v>
      </c>
    </row>
    <row r="67" spans="1:7" ht="15" customHeight="1">
      <c r="A67" s="9"/>
      <c r="B67" s="9"/>
      <c r="C67" s="9"/>
      <c r="D67" s="9"/>
      <c r="E67" s="73" t="s">
        <v>173</v>
      </c>
      <c r="F67" s="73"/>
      <c r="G67" s="15">
        <f>ROUND(SUM(G66),2)</f>
        <v>107.28</v>
      </c>
    </row>
    <row r="68" spans="1:7" ht="10.050000000000001" customHeight="1">
      <c r="A68" s="9"/>
      <c r="B68" s="9"/>
      <c r="C68" s="9"/>
      <c r="D68" s="9"/>
      <c r="E68" s="70"/>
      <c r="F68" s="70"/>
      <c r="G68" s="70"/>
    </row>
    <row r="69" spans="1:7" ht="22.05" customHeight="1">
      <c r="A69" s="68" t="s">
        <v>218</v>
      </c>
      <c r="B69" s="68"/>
      <c r="C69" s="68"/>
      <c r="D69" s="68"/>
      <c r="E69" s="68"/>
      <c r="F69" s="68"/>
      <c r="G69" s="68"/>
    </row>
    <row r="70" spans="1:7" ht="15" customHeight="1">
      <c r="A70" s="74" t="s">
        <v>184</v>
      </c>
      <c r="B70" s="74"/>
      <c r="C70" s="16" t="s">
        <v>3</v>
      </c>
      <c r="D70" s="16" t="s">
        <v>4</v>
      </c>
      <c r="E70" s="16" t="s">
        <v>176</v>
      </c>
      <c r="F70" s="16" t="s">
        <v>167</v>
      </c>
      <c r="G70" s="16" t="s">
        <v>177</v>
      </c>
    </row>
    <row r="71" spans="1:7" ht="28.95" customHeight="1">
      <c r="A71" s="17" t="s">
        <v>219</v>
      </c>
      <c r="B71" s="18" t="s">
        <v>55</v>
      </c>
      <c r="C71" s="17" t="s">
        <v>43</v>
      </c>
      <c r="D71" s="17" t="s">
        <v>56</v>
      </c>
      <c r="E71" s="23">
        <v>1</v>
      </c>
      <c r="F71" s="20">
        <v>800</v>
      </c>
      <c r="G71" s="20">
        <f>TRUNC(TRUNC(E71,5)*F71,2)</f>
        <v>800</v>
      </c>
    </row>
    <row r="72" spans="1:7" ht="15" customHeight="1">
      <c r="A72" s="9"/>
      <c r="B72" s="9"/>
      <c r="C72" s="9"/>
      <c r="D72" s="9"/>
      <c r="E72" s="75" t="s">
        <v>194</v>
      </c>
      <c r="F72" s="75"/>
      <c r="G72" s="21">
        <f>SUM(G71:G71)</f>
        <v>800</v>
      </c>
    </row>
    <row r="73" spans="1:7" ht="15" customHeight="1">
      <c r="A73" s="9"/>
      <c r="B73" s="9"/>
      <c r="C73" s="9"/>
      <c r="D73" s="9"/>
      <c r="E73" s="73" t="s">
        <v>173</v>
      </c>
      <c r="F73" s="73"/>
      <c r="G73" s="15">
        <f>ROUND(SUM(G72),2)</f>
        <v>800</v>
      </c>
    </row>
    <row r="74" spans="1:7" ht="10.050000000000001" customHeight="1">
      <c r="A74" s="9"/>
      <c r="B74" s="9"/>
      <c r="C74" s="9"/>
      <c r="D74" s="9"/>
      <c r="E74" s="70"/>
      <c r="F74" s="70"/>
      <c r="G74" s="70"/>
    </row>
    <row r="75" spans="1:7" ht="22.05" customHeight="1">
      <c r="A75" s="68" t="s">
        <v>220</v>
      </c>
      <c r="B75" s="68"/>
      <c r="C75" s="68"/>
      <c r="D75" s="68"/>
      <c r="E75" s="68"/>
      <c r="F75" s="68"/>
      <c r="G75" s="68"/>
    </row>
    <row r="76" spans="1:7" ht="15" customHeight="1">
      <c r="A76" s="74" t="s">
        <v>202</v>
      </c>
      <c r="B76" s="74"/>
      <c r="C76" s="16" t="s">
        <v>3</v>
      </c>
      <c r="D76" s="16" t="s">
        <v>4</v>
      </c>
      <c r="E76" s="16" t="s">
        <v>176</v>
      </c>
      <c r="F76" s="16" t="s">
        <v>167</v>
      </c>
      <c r="G76" s="16" t="s">
        <v>177</v>
      </c>
    </row>
    <row r="77" spans="1:7" ht="28.95" customHeight="1">
      <c r="A77" s="17" t="s">
        <v>58</v>
      </c>
      <c r="B77" s="18" t="s">
        <v>59</v>
      </c>
      <c r="C77" s="17" t="s">
        <v>35</v>
      </c>
      <c r="D77" s="17" t="s">
        <v>60</v>
      </c>
      <c r="E77" s="22">
        <v>1</v>
      </c>
      <c r="F77" s="20">
        <v>380.12</v>
      </c>
      <c r="G77" s="20">
        <f>ROUND(ROUND(E77,4)*F77,2)</f>
        <v>380.12</v>
      </c>
    </row>
    <row r="78" spans="1:7" ht="15" customHeight="1">
      <c r="A78" s="9"/>
      <c r="B78" s="9"/>
      <c r="C78" s="9"/>
      <c r="D78" s="9"/>
      <c r="E78" s="75" t="s">
        <v>205</v>
      </c>
      <c r="F78" s="75"/>
      <c r="G78" s="21">
        <f>SUM(G77:G77)</f>
        <v>380.12</v>
      </c>
    </row>
    <row r="79" spans="1:7" ht="15" customHeight="1">
      <c r="A79" s="9"/>
      <c r="B79" s="9"/>
      <c r="C79" s="9"/>
      <c r="D79" s="9"/>
      <c r="E79" s="73" t="s">
        <v>173</v>
      </c>
      <c r="F79" s="73"/>
      <c r="G79" s="15">
        <f>ROUND(SUM(G78),2)</f>
        <v>380.12</v>
      </c>
    </row>
    <row r="80" spans="1:7" ht="10.050000000000001" customHeight="1">
      <c r="A80" s="9"/>
      <c r="B80" s="9"/>
      <c r="C80" s="9"/>
      <c r="D80" s="9"/>
      <c r="E80" s="70"/>
      <c r="F80" s="70"/>
      <c r="G80" s="70"/>
    </row>
    <row r="81" spans="1:7" ht="19.95" customHeight="1">
      <c r="A81" s="68" t="s">
        <v>221</v>
      </c>
      <c r="B81" s="68"/>
      <c r="C81" s="68"/>
      <c r="D81" s="68"/>
      <c r="E81" s="68"/>
      <c r="F81" s="68"/>
      <c r="G81" s="68"/>
    </row>
    <row r="82" spans="1:7" ht="15" customHeight="1">
      <c r="A82" s="74" t="s">
        <v>175</v>
      </c>
      <c r="B82" s="74"/>
      <c r="C82" s="16" t="s">
        <v>3</v>
      </c>
      <c r="D82" s="16" t="s">
        <v>4</v>
      </c>
      <c r="E82" s="16" t="s">
        <v>176</v>
      </c>
      <c r="F82" s="16" t="s">
        <v>167</v>
      </c>
      <c r="G82" s="16" t="s">
        <v>177</v>
      </c>
    </row>
    <row r="83" spans="1:7" ht="15" customHeight="1">
      <c r="A83" s="17" t="s">
        <v>222</v>
      </c>
      <c r="B83" s="18" t="s">
        <v>223</v>
      </c>
      <c r="C83" s="17" t="s">
        <v>22</v>
      </c>
      <c r="D83" s="17" t="s">
        <v>180</v>
      </c>
      <c r="E83" s="19">
        <v>0.03</v>
      </c>
      <c r="F83" s="20">
        <v>3.89</v>
      </c>
      <c r="G83" s="20">
        <f>TRUNC(TRUNC(E83,8)*F83,2)</f>
        <v>0.11</v>
      </c>
    </row>
    <row r="84" spans="1:7" ht="15" customHeight="1">
      <c r="A84" s="17" t="s">
        <v>181</v>
      </c>
      <c r="B84" s="18" t="s">
        <v>182</v>
      </c>
      <c r="C84" s="17" t="s">
        <v>22</v>
      </c>
      <c r="D84" s="17" t="s">
        <v>180</v>
      </c>
      <c r="E84" s="19">
        <v>0.06</v>
      </c>
      <c r="F84" s="20">
        <v>3.97</v>
      </c>
      <c r="G84" s="20">
        <f>TRUNC(TRUNC(E84,8)*F84,2)</f>
        <v>0.23</v>
      </c>
    </row>
    <row r="85" spans="1:7" ht="15" customHeight="1">
      <c r="A85" s="9"/>
      <c r="B85" s="9"/>
      <c r="C85" s="9"/>
      <c r="D85" s="9"/>
      <c r="E85" s="75" t="s">
        <v>183</v>
      </c>
      <c r="F85" s="75"/>
      <c r="G85" s="21">
        <f>SUM(G83:G84)</f>
        <v>0.34</v>
      </c>
    </row>
    <row r="86" spans="1:7" ht="15" customHeight="1">
      <c r="A86" s="74" t="s">
        <v>224</v>
      </c>
      <c r="B86" s="74"/>
      <c r="C86" s="16" t="s">
        <v>3</v>
      </c>
      <c r="D86" s="16" t="s">
        <v>4</v>
      </c>
      <c r="E86" s="16" t="s">
        <v>176</v>
      </c>
      <c r="F86" s="16" t="s">
        <v>167</v>
      </c>
      <c r="G86" s="16" t="s">
        <v>177</v>
      </c>
    </row>
    <row r="87" spans="1:7" ht="21" customHeight="1">
      <c r="A87" s="17" t="s">
        <v>225</v>
      </c>
      <c r="B87" s="18" t="s">
        <v>226</v>
      </c>
      <c r="C87" s="17" t="s">
        <v>22</v>
      </c>
      <c r="D87" s="17" t="s">
        <v>180</v>
      </c>
      <c r="E87" s="19">
        <v>8.9999999999999993E-3</v>
      </c>
      <c r="F87" s="20">
        <v>69.19</v>
      </c>
      <c r="G87" s="20">
        <f>TRUNC(TRUNC(E87,8)*F87,2)</f>
        <v>0.62</v>
      </c>
    </row>
    <row r="88" spans="1:7" ht="15" customHeight="1">
      <c r="A88" s="9"/>
      <c r="B88" s="9"/>
      <c r="C88" s="9"/>
      <c r="D88" s="9"/>
      <c r="E88" s="75" t="s">
        <v>227</v>
      </c>
      <c r="F88" s="75"/>
      <c r="G88" s="21">
        <f>SUM(G87:G87)</f>
        <v>0.62</v>
      </c>
    </row>
    <row r="89" spans="1:7" ht="15" customHeight="1">
      <c r="A89" s="74" t="s">
        <v>184</v>
      </c>
      <c r="B89" s="74"/>
      <c r="C89" s="16" t="s">
        <v>3</v>
      </c>
      <c r="D89" s="16" t="s">
        <v>4</v>
      </c>
      <c r="E89" s="16" t="s">
        <v>176</v>
      </c>
      <c r="F89" s="16" t="s">
        <v>167</v>
      </c>
      <c r="G89" s="16" t="s">
        <v>177</v>
      </c>
    </row>
    <row r="90" spans="1:7" ht="15" customHeight="1">
      <c r="A90" s="17" t="s">
        <v>228</v>
      </c>
      <c r="B90" s="18" t="s">
        <v>229</v>
      </c>
      <c r="C90" s="17" t="s">
        <v>22</v>
      </c>
      <c r="D90" s="17" t="s">
        <v>230</v>
      </c>
      <c r="E90" s="19">
        <v>0.02</v>
      </c>
      <c r="F90" s="20">
        <v>6.5</v>
      </c>
      <c r="G90" s="20">
        <f>TRUNC(TRUNC(E90,8)*F90,2)</f>
        <v>0.13</v>
      </c>
    </row>
    <row r="91" spans="1:7" ht="15" customHeight="1">
      <c r="A91" s="9"/>
      <c r="B91" s="9"/>
      <c r="C91" s="9"/>
      <c r="D91" s="9"/>
      <c r="E91" s="75" t="s">
        <v>194</v>
      </c>
      <c r="F91" s="75"/>
      <c r="G91" s="21">
        <f>SUM(G90:G90)</f>
        <v>0.13</v>
      </c>
    </row>
    <row r="92" spans="1:7" ht="15" customHeight="1">
      <c r="A92" s="74" t="s">
        <v>195</v>
      </c>
      <c r="B92" s="74"/>
      <c r="C92" s="16" t="s">
        <v>3</v>
      </c>
      <c r="D92" s="16" t="s">
        <v>4</v>
      </c>
      <c r="E92" s="16" t="s">
        <v>176</v>
      </c>
      <c r="F92" s="16" t="s">
        <v>167</v>
      </c>
      <c r="G92" s="16" t="s">
        <v>177</v>
      </c>
    </row>
    <row r="93" spans="1:7" ht="15" customHeight="1">
      <c r="A93" s="17" t="s">
        <v>231</v>
      </c>
      <c r="B93" s="18" t="s">
        <v>232</v>
      </c>
      <c r="C93" s="17" t="s">
        <v>22</v>
      </c>
      <c r="D93" s="17" t="s">
        <v>180</v>
      </c>
      <c r="E93" s="19">
        <v>0.03</v>
      </c>
      <c r="F93" s="20">
        <v>19.39</v>
      </c>
      <c r="G93" s="20">
        <f>TRUNC(TRUNC(E93,8)*F93,2)</f>
        <v>0.57999999999999996</v>
      </c>
    </row>
    <row r="94" spans="1:7" ht="15" customHeight="1">
      <c r="A94" s="17" t="s">
        <v>233</v>
      </c>
      <c r="B94" s="18" t="s">
        <v>234</v>
      </c>
      <c r="C94" s="17" t="s">
        <v>22</v>
      </c>
      <c r="D94" s="17" t="s">
        <v>180</v>
      </c>
      <c r="E94" s="19">
        <v>3.0000000000000001E-3</v>
      </c>
      <c r="F94" s="20">
        <v>18.54</v>
      </c>
      <c r="G94" s="20">
        <f>TRUNC(TRUNC(E94,8)*F94,2)</f>
        <v>0.05</v>
      </c>
    </row>
    <row r="95" spans="1:7" ht="15" customHeight="1">
      <c r="A95" s="17" t="s">
        <v>198</v>
      </c>
      <c r="B95" s="18" t="s">
        <v>199</v>
      </c>
      <c r="C95" s="17" t="s">
        <v>22</v>
      </c>
      <c r="D95" s="17" t="s">
        <v>180</v>
      </c>
      <c r="E95" s="19">
        <v>0.06</v>
      </c>
      <c r="F95" s="20">
        <v>14.86</v>
      </c>
      <c r="G95" s="20">
        <f>TRUNC(TRUNC(E95,8)*F95,2)</f>
        <v>0.89</v>
      </c>
    </row>
    <row r="96" spans="1:7" ht="15" customHeight="1">
      <c r="A96" s="9"/>
      <c r="B96" s="9"/>
      <c r="C96" s="9"/>
      <c r="D96" s="9"/>
      <c r="E96" s="75" t="s">
        <v>200</v>
      </c>
      <c r="F96" s="75"/>
      <c r="G96" s="21">
        <f>SUM(G93:G95)</f>
        <v>1.52</v>
      </c>
    </row>
    <row r="97" spans="1:7" ht="15" customHeight="1">
      <c r="A97" s="9"/>
      <c r="B97" s="9"/>
      <c r="C97" s="9"/>
      <c r="D97" s="9"/>
      <c r="E97" s="73" t="s">
        <v>173</v>
      </c>
      <c r="F97" s="73"/>
      <c r="G97" s="15">
        <f>ROUND(SUM(G85,G88,G91,G96),2)</f>
        <v>2.61</v>
      </c>
    </row>
    <row r="98" spans="1:7" ht="10.050000000000001" customHeight="1">
      <c r="A98" s="9"/>
      <c r="B98" s="9"/>
      <c r="C98" s="9"/>
      <c r="D98" s="9"/>
      <c r="E98" s="70"/>
      <c r="F98" s="70"/>
      <c r="G98" s="70"/>
    </row>
    <row r="99" spans="1:7" ht="22.05" customHeight="1">
      <c r="A99" s="68" t="s">
        <v>235</v>
      </c>
      <c r="B99" s="68"/>
      <c r="C99" s="68"/>
      <c r="D99" s="68"/>
      <c r="E99" s="68"/>
      <c r="F99" s="68"/>
      <c r="G99" s="68"/>
    </row>
    <row r="100" spans="1:7" ht="15" customHeight="1">
      <c r="A100" s="74" t="s">
        <v>224</v>
      </c>
      <c r="B100" s="74"/>
      <c r="C100" s="16" t="s">
        <v>3</v>
      </c>
      <c r="D100" s="16" t="s">
        <v>4</v>
      </c>
      <c r="E100" s="16" t="s">
        <v>176</v>
      </c>
      <c r="F100" s="16" t="s">
        <v>167</v>
      </c>
      <c r="G100" s="16" t="s">
        <v>177</v>
      </c>
    </row>
    <row r="101" spans="1:7" ht="37.950000000000003" customHeight="1">
      <c r="A101" s="17" t="s">
        <v>236</v>
      </c>
      <c r="B101" s="18" t="s">
        <v>237</v>
      </c>
      <c r="C101" s="17" t="s">
        <v>67</v>
      </c>
      <c r="D101" s="17" t="s">
        <v>60</v>
      </c>
      <c r="E101" s="19">
        <v>1</v>
      </c>
      <c r="F101" s="20">
        <v>60.69</v>
      </c>
      <c r="G101" s="20">
        <f>ROUND(ROUND(E101,8)*F101,2)</f>
        <v>60.69</v>
      </c>
    </row>
    <row r="102" spans="1:7" ht="46.05" customHeight="1">
      <c r="A102" s="17" t="s">
        <v>238</v>
      </c>
      <c r="B102" s="18" t="s">
        <v>239</v>
      </c>
      <c r="C102" s="17" t="s">
        <v>67</v>
      </c>
      <c r="D102" s="17" t="s">
        <v>60</v>
      </c>
      <c r="E102" s="19">
        <v>1</v>
      </c>
      <c r="F102" s="20">
        <v>53.34</v>
      </c>
      <c r="G102" s="20">
        <f>ROUND(ROUND(E102,8)*F102,2)</f>
        <v>53.34</v>
      </c>
    </row>
    <row r="103" spans="1:7" ht="15" customHeight="1">
      <c r="A103" s="9"/>
      <c r="B103" s="9"/>
      <c r="C103" s="9"/>
      <c r="D103" s="9"/>
      <c r="E103" s="75" t="s">
        <v>227</v>
      </c>
      <c r="F103" s="75"/>
      <c r="G103" s="21">
        <f>SUM(G101:G102)</f>
        <v>114.03</v>
      </c>
    </row>
    <row r="104" spans="1:7" ht="15" customHeight="1">
      <c r="A104" s="74" t="s">
        <v>184</v>
      </c>
      <c r="B104" s="74"/>
      <c r="C104" s="16" t="s">
        <v>3</v>
      </c>
      <c r="D104" s="16" t="s">
        <v>4</v>
      </c>
      <c r="E104" s="16" t="s">
        <v>176</v>
      </c>
      <c r="F104" s="16" t="s">
        <v>167</v>
      </c>
      <c r="G104" s="16" t="s">
        <v>177</v>
      </c>
    </row>
    <row r="105" spans="1:7" ht="15" customHeight="1">
      <c r="A105" s="17" t="s">
        <v>240</v>
      </c>
      <c r="B105" s="18" t="s">
        <v>241</v>
      </c>
      <c r="C105" s="17" t="s">
        <v>67</v>
      </c>
      <c r="D105" s="17" t="s">
        <v>242</v>
      </c>
      <c r="E105" s="19">
        <v>15</v>
      </c>
      <c r="F105" s="20">
        <v>38</v>
      </c>
      <c r="G105" s="20">
        <f>ROUND(ROUND(E105,8)*F105,2)</f>
        <v>570</v>
      </c>
    </row>
    <row r="106" spans="1:7" ht="15" customHeight="1">
      <c r="A106" s="9"/>
      <c r="B106" s="9"/>
      <c r="C106" s="9"/>
      <c r="D106" s="9"/>
      <c r="E106" s="75" t="s">
        <v>194</v>
      </c>
      <c r="F106" s="75"/>
      <c r="G106" s="21">
        <f>SUM(G105:G105)</f>
        <v>570</v>
      </c>
    </row>
    <row r="107" spans="1:7" ht="15" customHeight="1">
      <c r="A107" s="9"/>
      <c r="B107" s="9"/>
      <c r="C107" s="9"/>
      <c r="D107" s="9"/>
      <c r="E107" s="73" t="s">
        <v>173</v>
      </c>
      <c r="F107" s="73"/>
      <c r="G107" s="15">
        <f>ROUND(SUM(G103,G106),2)</f>
        <v>684.03</v>
      </c>
    </row>
    <row r="108" spans="1:7" ht="10.050000000000001" customHeight="1">
      <c r="A108" s="9"/>
      <c r="B108" s="9"/>
      <c r="C108" s="9"/>
      <c r="D108" s="9"/>
      <c r="E108" s="70"/>
      <c r="F108" s="70"/>
      <c r="G108" s="70"/>
    </row>
    <row r="109" spans="1:7" ht="19.95" customHeight="1">
      <c r="A109" s="68" t="s">
        <v>243</v>
      </c>
      <c r="B109" s="68"/>
      <c r="C109" s="68"/>
      <c r="D109" s="68"/>
      <c r="E109" s="68"/>
      <c r="F109" s="68"/>
      <c r="G109" s="68"/>
    </row>
    <row r="110" spans="1:7" ht="15" customHeight="1">
      <c r="A110" s="74" t="s">
        <v>202</v>
      </c>
      <c r="B110" s="74"/>
      <c r="C110" s="16" t="s">
        <v>3</v>
      </c>
      <c r="D110" s="16" t="s">
        <v>4</v>
      </c>
      <c r="E110" s="16" t="s">
        <v>176</v>
      </c>
      <c r="F110" s="16" t="s">
        <v>167</v>
      </c>
      <c r="G110" s="16" t="s">
        <v>177</v>
      </c>
    </row>
    <row r="111" spans="1:7" ht="28.95" customHeight="1">
      <c r="A111" s="17" t="s">
        <v>244</v>
      </c>
      <c r="B111" s="18" t="s">
        <v>245</v>
      </c>
      <c r="C111" s="17" t="s">
        <v>35</v>
      </c>
      <c r="D111" s="17" t="s">
        <v>71</v>
      </c>
      <c r="E111" s="22">
        <v>1</v>
      </c>
      <c r="F111" s="20">
        <v>3107.91</v>
      </c>
      <c r="G111" s="20">
        <f>ROUND(ROUND(E111,4)*F111,2)</f>
        <v>3107.91</v>
      </c>
    </row>
    <row r="112" spans="1:7" ht="15" customHeight="1">
      <c r="A112" s="9"/>
      <c r="B112" s="9"/>
      <c r="C112" s="9"/>
      <c r="D112" s="9"/>
      <c r="E112" s="75" t="s">
        <v>205</v>
      </c>
      <c r="F112" s="75"/>
      <c r="G112" s="21">
        <f>SUM(G111:G111)</f>
        <v>3107.91</v>
      </c>
    </row>
    <row r="113" spans="1:7" ht="15" customHeight="1">
      <c r="A113" s="9"/>
      <c r="B113" s="9"/>
      <c r="C113" s="9"/>
      <c r="D113" s="9"/>
      <c r="E113" s="73" t="s">
        <v>173</v>
      </c>
      <c r="F113" s="73"/>
      <c r="G113" s="15">
        <f>ROUND(SUM(G112),2)</f>
        <v>3107.91</v>
      </c>
    </row>
    <row r="114" spans="1:7" ht="10.050000000000001" customHeight="1">
      <c r="A114" s="9"/>
      <c r="B114" s="9"/>
      <c r="C114" s="9"/>
      <c r="D114" s="9"/>
      <c r="E114" s="70"/>
      <c r="F114" s="70"/>
      <c r="G114" s="70"/>
    </row>
    <row r="115" spans="1:7" ht="19.95" customHeight="1">
      <c r="A115" s="68" t="s">
        <v>246</v>
      </c>
      <c r="B115" s="68"/>
      <c r="C115" s="68"/>
      <c r="D115" s="68"/>
      <c r="E115" s="68"/>
      <c r="F115" s="68"/>
      <c r="G115" s="68"/>
    </row>
    <row r="116" spans="1:7" ht="15" customHeight="1">
      <c r="A116" s="74" t="s">
        <v>184</v>
      </c>
      <c r="B116" s="74"/>
      <c r="C116" s="16" t="s">
        <v>3</v>
      </c>
      <c r="D116" s="16" t="s">
        <v>4</v>
      </c>
      <c r="E116" s="16" t="s">
        <v>176</v>
      </c>
      <c r="F116" s="16" t="s">
        <v>167</v>
      </c>
      <c r="G116" s="16" t="s">
        <v>177</v>
      </c>
    </row>
    <row r="117" spans="1:7" ht="28.95" customHeight="1">
      <c r="A117" s="17" t="s">
        <v>73</v>
      </c>
      <c r="B117" s="18" t="s">
        <v>74</v>
      </c>
      <c r="C117" s="17" t="s">
        <v>35</v>
      </c>
      <c r="D117" s="17" t="s">
        <v>36</v>
      </c>
      <c r="E117" s="22">
        <v>1</v>
      </c>
      <c r="F117" s="20">
        <v>687.35</v>
      </c>
      <c r="G117" s="20">
        <f>ROUND(ROUND(E117,4)*F117,2)</f>
        <v>687.35</v>
      </c>
    </row>
    <row r="118" spans="1:7" ht="15" customHeight="1">
      <c r="A118" s="9"/>
      <c r="B118" s="9"/>
      <c r="C118" s="9"/>
      <c r="D118" s="9"/>
      <c r="E118" s="75" t="s">
        <v>194</v>
      </c>
      <c r="F118" s="75"/>
      <c r="G118" s="21">
        <f>SUM(G117:G117)</f>
        <v>687.35</v>
      </c>
    </row>
    <row r="119" spans="1:7" ht="15" customHeight="1">
      <c r="A119" s="9"/>
      <c r="B119" s="9"/>
      <c r="C119" s="9"/>
      <c r="D119" s="9"/>
      <c r="E119" s="73" t="s">
        <v>173</v>
      </c>
      <c r="F119" s="73"/>
      <c r="G119" s="15">
        <f>ROUND(SUM(G118),2)</f>
        <v>687.35</v>
      </c>
    </row>
    <row r="120" spans="1:7" ht="10.050000000000001" customHeight="1">
      <c r="A120" s="9"/>
      <c r="B120" s="9"/>
      <c r="C120" s="9"/>
      <c r="D120" s="9"/>
      <c r="E120" s="70"/>
      <c r="F120" s="70"/>
      <c r="G120" s="70"/>
    </row>
    <row r="121" spans="1:7" ht="22.05" customHeight="1">
      <c r="A121" s="68" t="s">
        <v>247</v>
      </c>
      <c r="B121" s="68"/>
      <c r="C121" s="68"/>
      <c r="D121" s="68"/>
      <c r="E121" s="68"/>
      <c r="F121" s="68"/>
      <c r="G121" s="68"/>
    </row>
    <row r="122" spans="1:7" ht="15" customHeight="1">
      <c r="A122" s="74" t="s">
        <v>184</v>
      </c>
      <c r="B122" s="74"/>
      <c r="C122" s="16" t="s">
        <v>3</v>
      </c>
      <c r="D122" s="16" t="s">
        <v>4</v>
      </c>
      <c r="E122" s="16" t="s">
        <v>176</v>
      </c>
      <c r="F122" s="16" t="s">
        <v>167</v>
      </c>
      <c r="G122" s="16" t="s">
        <v>177</v>
      </c>
    </row>
    <row r="123" spans="1:7" ht="21" customHeight="1">
      <c r="A123" s="17" t="s">
        <v>76</v>
      </c>
      <c r="B123" s="18" t="s">
        <v>77</v>
      </c>
      <c r="C123" s="17" t="s">
        <v>22</v>
      </c>
      <c r="D123" s="17" t="s">
        <v>52</v>
      </c>
      <c r="E123" s="19">
        <v>1</v>
      </c>
      <c r="F123" s="20">
        <v>3019.39</v>
      </c>
      <c r="G123" s="20">
        <f>TRUNC(TRUNC(E123,8)*F123,2)</f>
        <v>3019.39</v>
      </c>
    </row>
    <row r="124" spans="1:7" ht="15" customHeight="1">
      <c r="A124" s="9"/>
      <c r="B124" s="9"/>
      <c r="C124" s="9"/>
      <c r="D124" s="9"/>
      <c r="E124" s="75" t="s">
        <v>194</v>
      </c>
      <c r="F124" s="75"/>
      <c r="G124" s="21">
        <f>SUM(G123:G123)</f>
        <v>3019.39</v>
      </c>
    </row>
    <row r="125" spans="1:7" ht="15" customHeight="1">
      <c r="A125" s="9"/>
      <c r="B125" s="9"/>
      <c r="C125" s="9"/>
      <c r="D125" s="9"/>
      <c r="E125" s="73" t="s">
        <v>173</v>
      </c>
      <c r="F125" s="73"/>
      <c r="G125" s="15">
        <f>ROUND(SUM(G124),2)</f>
        <v>3019.39</v>
      </c>
    </row>
    <row r="126" spans="1:7" ht="10.050000000000001" customHeight="1">
      <c r="A126" s="9"/>
      <c r="B126" s="9"/>
      <c r="C126" s="9"/>
      <c r="D126" s="9"/>
      <c r="E126" s="70"/>
      <c r="F126" s="70"/>
      <c r="G126" s="70"/>
    </row>
    <row r="127" spans="1:7" ht="19.95" customHeight="1">
      <c r="A127" s="68" t="s">
        <v>248</v>
      </c>
      <c r="B127" s="68"/>
      <c r="C127" s="68"/>
      <c r="D127" s="68"/>
      <c r="E127" s="68"/>
      <c r="F127" s="68"/>
      <c r="G127" s="68"/>
    </row>
    <row r="128" spans="1:7" ht="15" customHeight="1">
      <c r="A128" s="74" t="s">
        <v>184</v>
      </c>
      <c r="B128" s="74"/>
      <c r="C128" s="16" t="s">
        <v>3</v>
      </c>
      <c r="D128" s="16" t="s">
        <v>4</v>
      </c>
      <c r="E128" s="16" t="s">
        <v>176</v>
      </c>
      <c r="F128" s="16" t="s">
        <v>167</v>
      </c>
      <c r="G128" s="16" t="s">
        <v>177</v>
      </c>
    </row>
    <row r="129" spans="1:7" ht="15" customHeight="1">
      <c r="A129" s="17" t="s">
        <v>79</v>
      </c>
      <c r="B129" s="18" t="s">
        <v>80</v>
      </c>
      <c r="C129" s="17" t="s">
        <v>81</v>
      </c>
      <c r="D129" s="17" t="s">
        <v>36</v>
      </c>
      <c r="E129" s="19">
        <v>1</v>
      </c>
      <c r="F129" s="24">
        <v>25.18</v>
      </c>
      <c r="G129" s="24">
        <f>ROUND(ROUND(E129,8)*F129,4)</f>
        <v>25.18</v>
      </c>
    </row>
    <row r="130" spans="1:7" ht="15" customHeight="1">
      <c r="A130" s="9"/>
      <c r="B130" s="9"/>
      <c r="C130" s="9"/>
      <c r="D130" s="9"/>
      <c r="E130" s="75" t="s">
        <v>194</v>
      </c>
      <c r="F130" s="75"/>
      <c r="G130" s="25">
        <f>SUM(G129:G129)</f>
        <v>25.18</v>
      </c>
    </row>
    <row r="131" spans="1:7" ht="15" customHeight="1">
      <c r="A131" s="9"/>
      <c r="B131" s="9"/>
      <c r="C131" s="9"/>
      <c r="D131" s="9"/>
      <c r="E131" s="73" t="s">
        <v>173</v>
      </c>
      <c r="F131" s="73"/>
      <c r="G131" s="15">
        <f>ROUND(SUM(G130),2)</f>
        <v>25.18</v>
      </c>
    </row>
    <row r="132" spans="1:7" ht="10.050000000000001" customHeight="1">
      <c r="A132" s="9"/>
      <c r="B132" s="9"/>
      <c r="C132" s="9"/>
      <c r="D132" s="9"/>
      <c r="E132" s="70"/>
      <c r="F132" s="70"/>
      <c r="G132" s="70"/>
    </row>
    <row r="133" spans="1:7" ht="22.05" customHeight="1">
      <c r="A133" s="68" t="s">
        <v>249</v>
      </c>
      <c r="B133" s="68"/>
      <c r="C133" s="68"/>
      <c r="D133" s="68"/>
      <c r="E133" s="68"/>
      <c r="F133" s="68"/>
      <c r="G133" s="68"/>
    </row>
    <row r="134" spans="1:7" ht="15" customHeight="1">
      <c r="A134" s="74" t="s">
        <v>184</v>
      </c>
      <c r="B134" s="74"/>
      <c r="C134" s="16" t="s">
        <v>3</v>
      </c>
      <c r="D134" s="16" t="s">
        <v>4</v>
      </c>
      <c r="E134" s="16" t="s">
        <v>176</v>
      </c>
      <c r="F134" s="16" t="s">
        <v>167</v>
      </c>
      <c r="G134" s="16" t="s">
        <v>177</v>
      </c>
    </row>
    <row r="135" spans="1:7" ht="15" customHeight="1">
      <c r="A135" s="17" t="s">
        <v>250</v>
      </c>
      <c r="B135" s="18" t="s">
        <v>251</v>
      </c>
      <c r="C135" s="17" t="s">
        <v>85</v>
      </c>
      <c r="D135" s="17" t="s">
        <v>86</v>
      </c>
      <c r="E135" s="26">
        <v>1</v>
      </c>
      <c r="F135" s="24">
        <v>41.612699999999997</v>
      </c>
      <c r="G135" s="24">
        <f>TRUNC(TRUNC(E135,7)*F135,4)</f>
        <v>41.612699999999997</v>
      </c>
    </row>
    <row r="136" spans="1:7" ht="15" customHeight="1">
      <c r="A136" s="9"/>
      <c r="B136" s="9"/>
      <c r="C136" s="9"/>
      <c r="D136" s="9"/>
      <c r="E136" s="75" t="s">
        <v>194</v>
      </c>
      <c r="F136" s="75"/>
      <c r="G136" s="25">
        <f>SUM(G135:G135)</f>
        <v>41.612699999999997</v>
      </c>
    </row>
    <row r="137" spans="1:7" ht="15" customHeight="1">
      <c r="A137" s="74" t="s">
        <v>195</v>
      </c>
      <c r="B137" s="74"/>
      <c r="C137" s="16" t="s">
        <v>3</v>
      </c>
      <c r="D137" s="16" t="s">
        <v>4</v>
      </c>
      <c r="E137" s="16" t="s">
        <v>176</v>
      </c>
      <c r="F137" s="16" t="s">
        <v>167</v>
      </c>
      <c r="G137" s="16" t="s">
        <v>177</v>
      </c>
    </row>
    <row r="138" spans="1:7" ht="28.95" customHeight="1">
      <c r="A138" s="17" t="s">
        <v>252</v>
      </c>
      <c r="B138" s="18" t="s">
        <v>253</v>
      </c>
      <c r="C138" s="17" t="s">
        <v>85</v>
      </c>
      <c r="D138" s="17" t="s">
        <v>60</v>
      </c>
      <c r="E138" s="26">
        <v>0.7</v>
      </c>
      <c r="F138" s="24">
        <v>28.760300000000001</v>
      </c>
      <c r="G138" s="24">
        <f>TRUNC(TRUNC(E138,7)*F138*(1+(3/100)),4)</f>
        <v>20.7361</v>
      </c>
    </row>
    <row r="139" spans="1:7" ht="21" customHeight="1">
      <c r="A139" s="17" t="s">
        <v>254</v>
      </c>
      <c r="B139" s="18" t="s">
        <v>255</v>
      </c>
      <c r="C139" s="17" t="s">
        <v>85</v>
      </c>
      <c r="D139" s="17" t="s">
        <v>60</v>
      </c>
      <c r="E139" s="26">
        <v>0.7</v>
      </c>
      <c r="F139" s="24">
        <v>20.7819</v>
      </c>
      <c r="G139" s="24">
        <f>TRUNC(TRUNC(E139,7)*F139*(1+(3/100)),4)</f>
        <v>14.983700000000001</v>
      </c>
    </row>
    <row r="140" spans="1:7" ht="15" customHeight="1">
      <c r="A140" s="9"/>
      <c r="B140" s="9"/>
      <c r="C140" s="9"/>
      <c r="D140" s="9"/>
      <c r="E140" s="75" t="s">
        <v>200</v>
      </c>
      <c r="F140" s="75"/>
      <c r="G140" s="25">
        <f>SUM(G138:G139)</f>
        <v>35.719799999999999</v>
      </c>
    </row>
    <row r="141" spans="1:7" ht="15" customHeight="1">
      <c r="A141" s="9"/>
      <c r="B141" s="9"/>
      <c r="C141" s="9"/>
      <c r="D141" s="9"/>
      <c r="E141" s="73" t="s">
        <v>173</v>
      </c>
      <c r="F141" s="73"/>
      <c r="G141" s="15">
        <f>ROUND(SUM(G136,G140),2)</f>
        <v>77.33</v>
      </c>
    </row>
    <row r="142" spans="1:7" ht="10.050000000000001" customHeight="1">
      <c r="A142" s="9"/>
      <c r="B142" s="9"/>
      <c r="C142" s="9"/>
      <c r="D142" s="9"/>
      <c r="E142" s="70"/>
      <c r="F142" s="70"/>
      <c r="G142" s="70"/>
    </row>
    <row r="143" spans="1:7" ht="19.95" customHeight="1">
      <c r="A143" s="68" t="s">
        <v>256</v>
      </c>
      <c r="B143" s="68"/>
      <c r="C143" s="68"/>
      <c r="D143" s="68"/>
      <c r="E143" s="68"/>
      <c r="F143" s="68"/>
      <c r="G143" s="68"/>
    </row>
    <row r="144" spans="1:7" ht="15" customHeight="1">
      <c r="A144" s="74" t="s">
        <v>202</v>
      </c>
      <c r="B144" s="74"/>
      <c r="C144" s="16" t="s">
        <v>3</v>
      </c>
      <c r="D144" s="16" t="s">
        <v>4</v>
      </c>
      <c r="E144" s="16" t="s">
        <v>176</v>
      </c>
      <c r="F144" s="16" t="s">
        <v>167</v>
      </c>
      <c r="G144" s="16" t="s">
        <v>177</v>
      </c>
    </row>
    <row r="145" spans="1:7" ht="15" customHeight="1">
      <c r="A145" s="17" t="s">
        <v>88</v>
      </c>
      <c r="B145" s="18" t="s">
        <v>89</v>
      </c>
      <c r="C145" s="17" t="s">
        <v>22</v>
      </c>
      <c r="D145" s="17" t="s">
        <v>52</v>
      </c>
      <c r="E145" s="19">
        <v>1</v>
      </c>
      <c r="F145" s="20">
        <v>345.71</v>
      </c>
      <c r="G145" s="20">
        <f>TRUNC(TRUNC(E145,8)*F145,2)</f>
        <v>345.71</v>
      </c>
    </row>
    <row r="146" spans="1:7" ht="15" customHeight="1">
      <c r="A146" s="9"/>
      <c r="B146" s="9"/>
      <c r="C146" s="9"/>
      <c r="D146" s="9"/>
      <c r="E146" s="75" t="s">
        <v>205</v>
      </c>
      <c r="F146" s="75"/>
      <c r="G146" s="21">
        <f>SUM(G145:G145)</f>
        <v>345.71</v>
      </c>
    </row>
    <row r="147" spans="1:7" ht="15" customHeight="1">
      <c r="A147" s="9"/>
      <c r="B147" s="9"/>
      <c r="C147" s="9"/>
      <c r="D147" s="9"/>
      <c r="E147" s="73" t="s">
        <v>173</v>
      </c>
      <c r="F147" s="73"/>
      <c r="G147" s="15">
        <f>ROUND(SUM(G146),2)</f>
        <v>345.71</v>
      </c>
    </row>
    <row r="148" spans="1:7" ht="10.050000000000001" customHeight="1">
      <c r="A148" s="9"/>
      <c r="B148" s="9"/>
      <c r="C148" s="9"/>
      <c r="D148" s="9"/>
      <c r="E148" s="70"/>
      <c r="F148" s="70"/>
      <c r="G148" s="70"/>
    </row>
    <row r="149" spans="1:7" ht="19.95" customHeight="1">
      <c r="A149" s="68" t="s">
        <v>257</v>
      </c>
      <c r="B149" s="68"/>
      <c r="C149" s="68"/>
      <c r="D149" s="68"/>
      <c r="E149" s="68"/>
      <c r="F149" s="68"/>
      <c r="G149" s="68"/>
    </row>
    <row r="150" spans="1:7" ht="15" customHeight="1">
      <c r="A150" s="74" t="s">
        <v>184</v>
      </c>
      <c r="B150" s="74"/>
      <c r="C150" s="16" t="s">
        <v>3</v>
      </c>
      <c r="D150" s="16" t="s">
        <v>4</v>
      </c>
      <c r="E150" s="16" t="s">
        <v>176</v>
      </c>
      <c r="F150" s="16" t="s">
        <v>167</v>
      </c>
      <c r="G150" s="16" t="s">
        <v>177</v>
      </c>
    </row>
    <row r="151" spans="1:7" ht="21" customHeight="1">
      <c r="A151" s="17" t="s">
        <v>91</v>
      </c>
      <c r="B151" s="18" t="s">
        <v>258</v>
      </c>
      <c r="C151" s="17" t="s">
        <v>93</v>
      </c>
      <c r="D151" s="17" t="s">
        <v>28</v>
      </c>
      <c r="E151" s="19">
        <v>1.78</v>
      </c>
      <c r="F151" s="20">
        <v>4.38</v>
      </c>
      <c r="G151" s="20">
        <f>ROUND(ROUND(E151,8)*F151,2)</f>
        <v>7.8</v>
      </c>
    </row>
    <row r="152" spans="1:7" ht="15" customHeight="1">
      <c r="A152" s="9"/>
      <c r="B152" s="9"/>
      <c r="C152" s="9"/>
      <c r="D152" s="9"/>
      <c r="E152" s="75" t="s">
        <v>194</v>
      </c>
      <c r="F152" s="75"/>
      <c r="G152" s="21">
        <f>SUM(G151:G151)</f>
        <v>7.8</v>
      </c>
    </row>
    <row r="153" spans="1:7" ht="15" customHeight="1">
      <c r="A153" s="9"/>
      <c r="B153" s="9"/>
      <c r="C153" s="9"/>
      <c r="D153" s="9"/>
      <c r="E153" s="73" t="s">
        <v>173</v>
      </c>
      <c r="F153" s="73"/>
      <c r="G153" s="15">
        <f>ROUND(SUM(G152),2)</f>
        <v>7.8</v>
      </c>
    </row>
    <row r="154" spans="1:7" ht="10.050000000000001" customHeight="1">
      <c r="A154" s="9"/>
      <c r="B154" s="9"/>
      <c r="C154" s="9"/>
      <c r="D154" s="9"/>
      <c r="E154" s="70"/>
      <c r="F154" s="70"/>
      <c r="G154" s="70"/>
    </row>
    <row r="155" spans="1:7" ht="19.95" customHeight="1">
      <c r="A155" s="68" t="s">
        <v>259</v>
      </c>
      <c r="B155" s="68"/>
      <c r="C155" s="68"/>
      <c r="D155" s="68"/>
      <c r="E155" s="68"/>
      <c r="F155" s="68"/>
      <c r="G155" s="68"/>
    </row>
    <row r="156" spans="1:7" ht="15" customHeight="1">
      <c r="A156" s="74" t="s">
        <v>184</v>
      </c>
      <c r="B156" s="74"/>
      <c r="C156" s="16" t="s">
        <v>3</v>
      </c>
      <c r="D156" s="16" t="s">
        <v>4</v>
      </c>
      <c r="E156" s="16" t="s">
        <v>176</v>
      </c>
      <c r="F156" s="16" t="s">
        <v>167</v>
      </c>
      <c r="G156" s="16" t="s">
        <v>177</v>
      </c>
    </row>
    <row r="157" spans="1:7" ht="37.950000000000003" customHeight="1">
      <c r="A157" s="17" t="s">
        <v>260</v>
      </c>
      <c r="B157" s="18" t="s">
        <v>261</v>
      </c>
      <c r="C157" s="17" t="s">
        <v>35</v>
      </c>
      <c r="D157" s="17" t="s">
        <v>36</v>
      </c>
      <c r="E157" s="22">
        <v>1.02</v>
      </c>
      <c r="F157" s="20">
        <v>20.02</v>
      </c>
      <c r="G157" s="20">
        <f>ROUND(ROUND(E157,4)*F157,2)</f>
        <v>20.420000000000002</v>
      </c>
    </row>
    <row r="158" spans="1:7" ht="15" customHeight="1">
      <c r="A158" s="9"/>
      <c r="B158" s="9"/>
      <c r="C158" s="9"/>
      <c r="D158" s="9"/>
      <c r="E158" s="75" t="s">
        <v>194</v>
      </c>
      <c r="F158" s="75"/>
      <c r="G158" s="21">
        <f>SUM(G157:G157)</f>
        <v>20.420000000000002</v>
      </c>
    </row>
    <row r="159" spans="1:7" ht="15" customHeight="1">
      <c r="A159" s="74" t="s">
        <v>195</v>
      </c>
      <c r="B159" s="74"/>
      <c r="C159" s="16" t="s">
        <v>3</v>
      </c>
      <c r="D159" s="16" t="s">
        <v>4</v>
      </c>
      <c r="E159" s="16" t="s">
        <v>176</v>
      </c>
      <c r="F159" s="16" t="s">
        <v>167</v>
      </c>
      <c r="G159" s="16" t="s">
        <v>177</v>
      </c>
    </row>
    <row r="160" spans="1:7" ht="28.95" customHeight="1">
      <c r="A160" s="17" t="s">
        <v>262</v>
      </c>
      <c r="B160" s="18" t="s">
        <v>263</v>
      </c>
      <c r="C160" s="17" t="s">
        <v>35</v>
      </c>
      <c r="D160" s="17" t="s">
        <v>60</v>
      </c>
      <c r="E160" s="22">
        <v>0.21</v>
      </c>
      <c r="F160" s="20">
        <v>21.45</v>
      </c>
      <c r="G160" s="20">
        <f>ROUND(ROUND(E160,4)*F160,2)</f>
        <v>4.5</v>
      </c>
    </row>
    <row r="161" spans="1:7" ht="28.95" customHeight="1">
      <c r="A161" s="17" t="s">
        <v>264</v>
      </c>
      <c r="B161" s="18" t="s">
        <v>265</v>
      </c>
      <c r="C161" s="17" t="s">
        <v>35</v>
      </c>
      <c r="D161" s="17" t="s">
        <v>60</v>
      </c>
      <c r="E161" s="22">
        <v>0.21</v>
      </c>
      <c r="F161" s="20">
        <v>31.28</v>
      </c>
      <c r="G161" s="20">
        <f>ROUND(ROUND(E161,4)*F161,2)</f>
        <v>6.57</v>
      </c>
    </row>
    <row r="162" spans="1:7" ht="15" customHeight="1">
      <c r="A162" s="9"/>
      <c r="B162" s="9"/>
      <c r="C162" s="9"/>
      <c r="D162" s="9"/>
      <c r="E162" s="75" t="s">
        <v>200</v>
      </c>
      <c r="F162" s="75"/>
      <c r="G162" s="21">
        <f>SUM(G160:G161)</f>
        <v>11.07</v>
      </c>
    </row>
    <row r="163" spans="1:7" ht="15" customHeight="1">
      <c r="A163" s="9"/>
      <c r="B163" s="9"/>
      <c r="C163" s="9"/>
      <c r="D163" s="9"/>
      <c r="E163" s="73" t="s">
        <v>173</v>
      </c>
      <c r="F163" s="73"/>
      <c r="G163" s="15">
        <f>ROUND(SUM(G158,G162),2)</f>
        <v>31.49</v>
      </c>
    </row>
    <row r="164" spans="1:7" ht="10.050000000000001" customHeight="1">
      <c r="A164" s="9"/>
      <c r="B164" s="9"/>
      <c r="C164" s="9"/>
      <c r="D164" s="9"/>
      <c r="E164" s="70"/>
      <c r="F164" s="70"/>
      <c r="G164" s="70"/>
    </row>
    <row r="165" spans="1:7" ht="34.049999999999997" customHeight="1">
      <c r="A165" s="68" t="s">
        <v>266</v>
      </c>
      <c r="B165" s="68"/>
      <c r="C165" s="68"/>
      <c r="D165" s="68"/>
      <c r="E165" s="68"/>
      <c r="F165" s="68"/>
      <c r="G165" s="68"/>
    </row>
    <row r="166" spans="1:7" ht="15" customHeight="1">
      <c r="A166" s="74" t="s">
        <v>224</v>
      </c>
      <c r="B166" s="74"/>
      <c r="C166" s="16" t="s">
        <v>3</v>
      </c>
      <c r="D166" s="16" t="s">
        <v>4</v>
      </c>
      <c r="E166" s="16" t="s">
        <v>176</v>
      </c>
      <c r="F166" s="16" t="s">
        <v>167</v>
      </c>
      <c r="G166" s="16" t="s">
        <v>177</v>
      </c>
    </row>
    <row r="167" spans="1:7" ht="46.05" customHeight="1">
      <c r="A167" s="17" t="s">
        <v>100</v>
      </c>
      <c r="B167" s="18" t="s">
        <v>101</v>
      </c>
      <c r="C167" s="17" t="s">
        <v>102</v>
      </c>
      <c r="D167" s="17" t="s">
        <v>86</v>
      </c>
      <c r="E167" s="19">
        <v>1</v>
      </c>
      <c r="F167" s="20">
        <v>7298.37</v>
      </c>
      <c r="G167" s="20">
        <f>TRUNC(TRUNC(E167,8)*F167,2)</f>
        <v>7298.37</v>
      </c>
    </row>
    <row r="168" spans="1:7" ht="15" customHeight="1">
      <c r="A168" s="9"/>
      <c r="B168" s="9"/>
      <c r="C168" s="9"/>
      <c r="D168" s="9"/>
      <c r="E168" s="75" t="s">
        <v>227</v>
      </c>
      <c r="F168" s="75"/>
      <c r="G168" s="21">
        <f>SUM(G167:G167)</f>
        <v>7298.37</v>
      </c>
    </row>
    <row r="169" spans="1:7" ht="15" customHeight="1">
      <c r="A169" s="9"/>
      <c r="B169" s="9"/>
      <c r="C169" s="9"/>
      <c r="D169" s="9"/>
      <c r="E169" s="73" t="s">
        <v>173</v>
      </c>
      <c r="F169" s="73"/>
      <c r="G169" s="15">
        <f>ROUND(SUM(G168),2)</f>
        <v>7298.37</v>
      </c>
    </row>
    <row r="170" spans="1:7" ht="10.050000000000001" customHeight="1">
      <c r="A170" s="9"/>
      <c r="B170" s="9"/>
      <c r="C170" s="9"/>
      <c r="D170" s="9"/>
      <c r="E170" s="70"/>
      <c r="F170" s="70"/>
      <c r="G170" s="70"/>
    </row>
    <row r="171" spans="1:7" ht="19.95" customHeight="1">
      <c r="A171" s="68" t="s">
        <v>267</v>
      </c>
      <c r="B171" s="68"/>
      <c r="C171" s="68"/>
      <c r="D171" s="68"/>
      <c r="E171" s="68"/>
      <c r="F171" s="68"/>
      <c r="G171" s="68"/>
    </row>
    <row r="172" spans="1:7" ht="15" customHeight="1">
      <c r="A172" s="74" t="s">
        <v>184</v>
      </c>
      <c r="B172" s="74"/>
      <c r="C172" s="16" t="s">
        <v>3</v>
      </c>
      <c r="D172" s="16" t="s">
        <v>4</v>
      </c>
      <c r="E172" s="16" t="s">
        <v>176</v>
      </c>
      <c r="F172" s="16" t="s">
        <v>167</v>
      </c>
      <c r="G172" s="16" t="s">
        <v>177</v>
      </c>
    </row>
    <row r="173" spans="1:7" ht="15" customHeight="1">
      <c r="A173" s="17" t="s">
        <v>268</v>
      </c>
      <c r="B173" s="18" t="s">
        <v>269</v>
      </c>
      <c r="C173" s="17" t="s">
        <v>106</v>
      </c>
      <c r="D173" s="17" t="s">
        <v>52</v>
      </c>
      <c r="E173" s="19">
        <v>1</v>
      </c>
      <c r="F173" s="20">
        <v>2240.0300000000002</v>
      </c>
      <c r="G173" s="20">
        <f>TRUNC(TRUNC(E173,8)*F173,2)</f>
        <v>2240.0300000000002</v>
      </c>
    </row>
    <row r="174" spans="1:7" ht="15" customHeight="1">
      <c r="A174" s="9"/>
      <c r="B174" s="9"/>
      <c r="C174" s="9"/>
      <c r="D174" s="9"/>
      <c r="E174" s="75" t="s">
        <v>194</v>
      </c>
      <c r="F174" s="75"/>
      <c r="G174" s="21">
        <f>SUM(G173:G173)</f>
        <v>2240.0300000000002</v>
      </c>
    </row>
    <row r="175" spans="1:7" ht="15" customHeight="1">
      <c r="A175" s="74" t="s">
        <v>270</v>
      </c>
      <c r="B175" s="74"/>
      <c r="C175" s="16" t="s">
        <v>3</v>
      </c>
      <c r="D175" s="16" t="s">
        <v>4</v>
      </c>
      <c r="E175" s="16" t="s">
        <v>176</v>
      </c>
      <c r="F175" s="16" t="s">
        <v>167</v>
      </c>
      <c r="G175" s="16" t="s">
        <v>177</v>
      </c>
    </row>
    <row r="176" spans="1:7" ht="21" customHeight="1">
      <c r="A176" s="17" t="s">
        <v>271</v>
      </c>
      <c r="B176" s="18" t="s">
        <v>272</v>
      </c>
      <c r="C176" s="17" t="s">
        <v>106</v>
      </c>
      <c r="D176" s="17" t="s">
        <v>180</v>
      </c>
      <c r="E176" s="19">
        <v>4</v>
      </c>
      <c r="F176" s="20">
        <v>24.08</v>
      </c>
      <c r="G176" s="20">
        <f>TRUNC(TRUNC(E176,8)*F176,2)</f>
        <v>96.32</v>
      </c>
    </row>
    <row r="177" spans="1:7" ht="15" customHeight="1">
      <c r="A177" s="17" t="s">
        <v>273</v>
      </c>
      <c r="B177" s="18" t="s">
        <v>274</v>
      </c>
      <c r="C177" s="17" t="s">
        <v>106</v>
      </c>
      <c r="D177" s="17" t="s">
        <v>180</v>
      </c>
      <c r="E177" s="19">
        <v>4</v>
      </c>
      <c r="F177" s="20">
        <v>30.87</v>
      </c>
      <c r="G177" s="20">
        <f>TRUNC(TRUNC(E177,8)*F177,2)</f>
        <v>123.48</v>
      </c>
    </row>
    <row r="178" spans="1:7" ht="21" customHeight="1">
      <c r="A178" s="17" t="s">
        <v>275</v>
      </c>
      <c r="B178" s="18" t="s">
        <v>276</v>
      </c>
      <c r="C178" s="17" t="s">
        <v>106</v>
      </c>
      <c r="D178" s="17" t="s">
        <v>180</v>
      </c>
      <c r="E178" s="19">
        <v>4</v>
      </c>
      <c r="F178" s="20">
        <v>29.78</v>
      </c>
      <c r="G178" s="20">
        <f>TRUNC(TRUNC(E178,8)*F178,2)</f>
        <v>119.12</v>
      </c>
    </row>
    <row r="179" spans="1:7" ht="18" customHeight="1">
      <c r="A179" s="9"/>
      <c r="B179" s="9"/>
      <c r="C179" s="9"/>
      <c r="D179" s="9"/>
      <c r="E179" s="75" t="s">
        <v>277</v>
      </c>
      <c r="F179" s="75"/>
      <c r="G179" s="21">
        <f>SUM(G176:G178)</f>
        <v>338.92</v>
      </c>
    </row>
    <row r="180" spans="1:7" ht="15" customHeight="1">
      <c r="A180" s="9"/>
      <c r="B180" s="9"/>
      <c r="C180" s="9"/>
      <c r="D180" s="9"/>
      <c r="E180" s="73" t="s">
        <v>173</v>
      </c>
      <c r="F180" s="73"/>
      <c r="G180" s="15">
        <f>ROUND(SUM(G174,G179),2)</f>
        <v>2578.9499999999998</v>
      </c>
    </row>
    <row r="181" spans="1:7" ht="10.050000000000001" customHeight="1">
      <c r="A181" s="9"/>
      <c r="B181" s="9"/>
      <c r="C181" s="9"/>
      <c r="D181" s="9"/>
      <c r="E181" s="70"/>
      <c r="F181" s="70"/>
      <c r="G181" s="70"/>
    </row>
    <row r="182" spans="1:7" ht="19.95" customHeight="1">
      <c r="A182" s="68" t="s">
        <v>278</v>
      </c>
      <c r="B182" s="68"/>
      <c r="C182" s="68"/>
      <c r="D182" s="68"/>
      <c r="E182" s="68"/>
      <c r="F182" s="68"/>
      <c r="G182" s="68"/>
    </row>
    <row r="183" spans="1:7" ht="15" customHeight="1">
      <c r="A183" s="74" t="s">
        <v>175</v>
      </c>
      <c r="B183" s="74"/>
      <c r="C183" s="16" t="s">
        <v>3</v>
      </c>
      <c r="D183" s="16" t="s">
        <v>4</v>
      </c>
      <c r="E183" s="16" t="s">
        <v>176</v>
      </c>
      <c r="F183" s="16" t="s">
        <v>167</v>
      </c>
      <c r="G183" s="16" t="s">
        <v>177</v>
      </c>
    </row>
    <row r="184" spans="1:7" ht="21" customHeight="1">
      <c r="A184" s="17" t="s">
        <v>279</v>
      </c>
      <c r="B184" s="18" t="s">
        <v>280</v>
      </c>
      <c r="C184" s="17" t="s">
        <v>102</v>
      </c>
      <c r="D184" s="17" t="s">
        <v>60</v>
      </c>
      <c r="E184" s="19">
        <v>1</v>
      </c>
      <c r="F184" s="20">
        <v>0.77</v>
      </c>
      <c r="G184" s="20">
        <f>TRUNC(TRUNC(E184,8)*F184,2)</f>
        <v>0.77</v>
      </c>
    </row>
    <row r="185" spans="1:7" ht="21" customHeight="1">
      <c r="A185" s="17" t="s">
        <v>281</v>
      </c>
      <c r="B185" s="18" t="s">
        <v>282</v>
      </c>
      <c r="C185" s="17" t="s">
        <v>102</v>
      </c>
      <c r="D185" s="17" t="s">
        <v>60</v>
      </c>
      <c r="E185" s="19">
        <v>1</v>
      </c>
      <c r="F185" s="20">
        <v>1.43</v>
      </c>
      <c r="G185" s="20">
        <f>TRUNC(TRUNC(E185,8)*F185,2)</f>
        <v>1.43</v>
      </c>
    </row>
    <row r="186" spans="1:7" ht="21" customHeight="1">
      <c r="A186" s="17" t="s">
        <v>283</v>
      </c>
      <c r="B186" s="18" t="s">
        <v>284</v>
      </c>
      <c r="C186" s="17" t="s">
        <v>102</v>
      </c>
      <c r="D186" s="17" t="s">
        <v>60</v>
      </c>
      <c r="E186" s="19">
        <v>1</v>
      </c>
      <c r="F186" s="20">
        <v>0.01</v>
      </c>
      <c r="G186" s="20">
        <f>TRUNC(TRUNC(E186,8)*F186,2)</f>
        <v>0.01</v>
      </c>
    </row>
    <row r="187" spans="1:7" ht="21" customHeight="1">
      <c r="A187" s="17" t="s">
        <v>285</v>
      </c>
      <c r="B187" s="18" t="s">
        <v>286</v>
      </c>
      <c r="C187" s="17" t="s">
        <v>102</v>
      </c>
      <c r="D187" s="17" t="s">
        <v>60</v>
      </c>
      <c r="E187" s="19">
        <v>1</v>
      </c>
      <c r="F187" s="20">
        <v>0.08</v>
      </c>
      <c r="G187" s="20">
        <f>TRUNC(TRUNC(E187,8)*F187,2)</f>
        <v>0.08</v>
      </c>
    </row>
    <row r="188" spans="1:7" ht="15" customHeight="1">
      <c r="A188" s="9"/>
      <c r="B188" s="9"/>
      <c r="C188" s="9"/>
      <c r="D188" s="9"/>
      <c r="E188" s="75" t="s">
        <v>183</v>
      </c>
      <c r="F188" s="75"/>
      <c r="G188" s="21">
        <f>SUM(G184:G187)</f>
        <v>2.29</v>
      </c>
    </row>
    <row r="189" spans="1:7" ht="15" customHeight="1">
      <c r="A189" s="74" t="s">
        <v>195</v>
      </c>
      <c r="B189" s="74"/>
      <c r="C189" s="16" t="s">
        <v>3</v>
      </c>
      <c r="D189" s="16" t="s">
        <v>4</v>
      </c>
      <c r="E189" s="16" t="s">
        <v>176</v>
      </c>
      <c r="F189" s="16" t="s">
        <v>167</v>
      </c>
      <c r="G189" s="16" t="s">
        <v>177</v>
      </c>
    </row>
    <row r="190" spans="1:7" ht="15" customHeight="1">
      <c r="A190" s="17" t="s">
        <v>287</v>
      </c>
      <c r="B190" s="18" t="s">
        <v>288</v>
      </c>
      <c r="C190" s="17" t="s">
        <v>102</v>
      </c>
      <c r="D190" s="17" t="s">
        <v>60</v>
      </c>
      <c r="E190" s="19">
        <v>1</v>
      </c>
      <c r="F190" s="20">
        <v>126.43</v>
      </c>
      <c r="G190" s="20">
        <f>TRUNC(TRUNC(E190,8)*F190,2)</f>
        <v>126.43</v>
      </c>
    </row>
    <row r="191" spans="1:7" ht="15" customHeight="1">
      <c r="A191" s="9"/>
      <c r="B191" s="9"/>
      <c r="C191" s="9"/>
      <c r="D191" s="9"/>
      <c r="E191" s="75" t="s">
        <v>200</v>
      </c>
      <c r="F191" s="75"/>
      <c r="G191" s="21">
        <f>SUM(G190:G190)</f>
        <v>126.43</v>
      </c>
    </row>
    <row r="192" spans="1:7" ht="15" customHeight="1">
      <c r="A192" s="74" t="s">
        <v>202</v>
      </c>
      <c r="B192" s="74"/>
      <c r="C192" s="16" t="s">
        <v>3</v>
      </c>
      <c r="D192" s="16" t="s">
        <v>4</v>
      </c>
      <c r="E192" s="16" t="s">
        <v>176</v>
      </c>
      <c r="F192" s="16" t="s">
        <v>167</v>
      </c>
      <c r="G192" s="16" t="s">
        <v>177</v>
      </c>
    </row>
    <row r="193" spans="1:7" ht="21" customHeight="1">
      <c r="A193" s="17" t="s">
        <v>289</v>
      </c>
      <c r="B193" s="18" t="s">
        <v>290</v>
      </c>
      <c r="C193" s="17" t="s">
        <v>102</v>
      </c>
      <c r="D193" s="17" t="s">
        <v>60</v>
      </c>
      <c r="E193" s="19">
        <v>1</v>
      </c>
      <c r="F193" s="20">
        <v>1.86</v>
      </c>
      <c r="G193" s="20">
        <f>TRUNC(TRUNC(E193,8)*F193,2)</f>
        <v>1.86</v>
      </c>
    </row>
    <row r="194" spans="1:7" ht="15" customHeight="1">
      <c r="A194" s="9"/>
      <c r="B194" s="9"/>
      <c r="C194" s="9"/>
      <c r="D194" s="9"/>
      <c r="E194" s="75" t="s">
        <v>205</v>
      </c>
      <c r="F194" s="75"/>
      <c r="G194" s="21">
        <f>SUM(G193:G193)</f>
        <v>1.86</v>
      </c>
    </row>
    <row r="195" spans="1:7" ht="15" customHeight="1">
      <c r="A195" s="9"/>
      <c r="B195" s="9"/>
      <c r="C195" s="9"/>
      <c r="D195" s="9"/>
      <c r="E195" s="73" t="s">
        <v>173</v>
      </c>
      <c r="F195" s="73"/>
      <c r="G195" s="15">
        <f>ROUND(SUM(G188,G191,G194),2)</f>
        <v>130.58000000000001</v>
      </c>
    </row>
    <row r="196" spans="1:7" ht="10.050000000000001" customHeight="1">
      <c r="A196" s="9"/>
      <c r="B196" s="9"/>
      <c r="C196" s="9"/>
      <c r="D196" s="9"/>
      <c r="E196" s="70"/>
      <c r="F196" s="70"/>
      <c r="G196" s="70"/>
    </row>
    <row r="197" spans="1:7" ht="19.95" customHeight="1">
      <c r="A197" s="68" t="s">
        <v>291</v>
      </c>
      <c r="B197" s="68"/>
      <c r="C197" s="68"/>
      <c r="D197" s="68"/>
      <c r="E197" s="68"/>
      <c r="F197" s="68"/>
      <c r="G197" s="68"/>
    </row>
    <row r="198" spans="1:7" ht="15" customHeight="1">
      <c r="A198" s="74" t="s">
        <v>175</v>
      </c>
      <c r="B198" s="74"/>
      <c r="C198" s="16" t="s">
        <v>3</v>
      </c>
      <c r="D198" s="16" t="s">
        <v>4</v>
      </c>
      <c r="E198" s="16" t="s">
        <v>176</v>
      </c>
      <c r="F198" s="16" t="s">
        <v>167</v>
      </c>
      <c r="G198" s="16" t="s">
        <v>177</v>
      </c>
    </row>
    <row r="199" spans="1:7" ht="21" customHeight="1">
      <c r="A199" s="17" t="s">
        <v>292</v>
      </c>
      <c r="B199" s="18" t="s">
        <v>293</v>
      </c>
      <c r="C199" s="17" t="s">
        <v>102</v>
      </c>
      <c r="D199" s="17" t="s">
        <v>60</v>
      </c>
      <c r="E199" s="19">
        <v>1</v>
      </c>
      <c r="F199" s="20">
        <v>1.28</v>
      </c>
      <c r="G199" s="20">
        <f>TRUNC(TRUNC(E199,8)*F199,2)</f>
        <v>1.28</v>
      </c>
    </row>
    <row r="200" spans="1:7" ht="21" customHeight="1">
      <c r="A200" s="17" t="s">
        <v>281</v>
      </c>
      <c r="B200" s="18" t="s">
        <v>282</v>
      </c>
      <c r="C200" s="17" t="s">
        <v>102</v>
      </c>
      <c r="D200" s="17" t="s">
        <v>60</v>
      </c>
      <c r="E200" s="19">
        <v>1</v>
      </c>
      <c r="F200" s="20">
        <v>1.43</v>
      </c>
      <c r="G200" s="20">
        <f>TRUNC(TRUNC(E200,8)*F200,2)</f>
        <v>1.43</v>
      </c>
    </row>
    <row r="201" spans="1:7" ht="21" customHeight="1">
      <c r="A201" s="17" t="s">
        <v>294</v>
      </c>
      <c r="B201" s="18" t="s">
        <v>295</v>
      </c>
      <c r="C201" s="17" t="s">
        <v>102</v>
      </c>
      <c r="D201" s="17" t="s">
        <v>60</v>
      </c>
      <c r="E201" s="19">
        <v>1</v>
      </c>
      <c r="F201" s="20">
        <v>0.08</v>
      </c>
      <c r="G201" s="20">
        <f>TRUNC(TRUNC(E201,8)*F201,2)</f>
        <v>0.08</v>
      </c>
    </row>
    <row r="202" spans="1:7" ht="21" customHeight="1">
      <c r="A202" s="17" t="s">
        <v>285</v>
      </c>
      <c r="B202" s="18" t="s">
        <v>286</v>
      </c>
      <c r="C202" s="17" t="s">
        <v>102</v>
      </c>
      <c r="D202" s="17" t="s">
        <v>60</v>
      </c>
      <c r="E202" s="19">
        <v>1</v>
      </c>
      <c r="F202" s="20">
        <v>0.08</v>
      </c>
      <c r="G202" s="20">
        <f>TRUNC(TRUNC(E202,8)*F202,2)</f>
        <v>0.08</v>
      </c>
    </row>
    <row r="203" spans="1:7" ht="15" customHeight="1">
      <c r="A203" s="9"/>
      <c r="B203" s="9"/>
      <c r="C203" s="9"/>
      <c r="D203" s="9"/>
      <c r="E203" s="75" t="s">
        <v>183</v>
      </c>
      <c r="F203" s="75"/>
      <c r="G203" s="21">
        <f>SUM(G199:G202)</f>
        <v>2.87</v>
      </c>
    </row>
    <row r="204" spans="1:7" ht="15" customHeight="1">
      <c r="A204" s="74" t="s">
        <v>195</v>
      </c>
      <c r="B204" s="74"/>
      <c r="C204" s="16" t="s">
        <v>3</v>
      </c>
      <c r="D204" s="16" t="s">
        <v>4</v>
      </c>
      <c r="E204" s="16" t="s">
        <v>176</v>
      </c>
      <c r="F204" s="16" t="s">
        <v>167</v>
      </c>
      <c r="G204" s="16" t="s">
        <v>177</v>
      </c>
    </row>
    <row r="205" spans="1:7" ht="15" customHeight="1">
      <c r="A205" s="17" t="s">
        <v>296</v>
      </c>
      <c r="B205" s="18" t="s">
        <v>297</v>
      </c>
      <c r="C205" s="17" t="s">
        <v>102</v>
      </c>
      <c r="D205" s="17" t="s">
        <v>60</v>
      </c>
      <c r="E205" s="19">
        <v>1</v>
      </c>
      <c r="F205" s="20">
        <v>37.22</v>
      </c>
      <c r="G205" s="20">
        <f>TRUNC(TRUNC(E205,8)*F205,2)</f>
        <v>37.22</v>
      </c>
    </row>
    <row r="206" spans="1:7" ht="15" customHeight="1">
      <c r="A206" s="9"/>
      <c r="B206" s="9"/>
      <c r="C206" s="9"/>
      <c r="D206" s="9"/>
      <c r="E206" s="75" t="s">
        <v>200</v>
      </c>
      <c r="F206" s="75"/>
      <c r="G206" s="21">
        <f>SUM(G205:G205)</f>
        <v>37.22</v>
      </c>
    </row>
    <row r="207" spans="1:7" ht="15" customHeight="1">
      <c r="A207" s="74" t="s">
        <v>202</v>
      </c>
      <c r="B207" s="74"/>
      <c r="C207" s="16" t="s">
        <v>3</v>
      </c>
      <c r="D207" s="16" t="s">
        <v>4</v>
      </c>
      <c r="E207" s="16" t="s">
        <v>176</v>
      </c>
      <c r="F207" s="16" t="s">
        <v>167</v>
      </c>
      <c r="G207" s="16" t="s">
        <v>177</v>
      </c>
    </row>
    <row r="208" spans="1:7" ht="21" customHeight="1">
      <c r="A208" s="17" t="s">
        <v>298</v>
      </c>
      <c r="B208" s="18" t="s">
        <v>299</v>
      </c>
      <c r="C208" s="17" t="s">
        <v>102</v>
      </c>
      <c r="D208" s="17" t="s">
        <v>60</v>
      </c>
      <c r="E208" s="19">
        <v>1</v>
      </c>
      <c r="F208" s="20">
        <v>0.78</v>
      </c>
      <c r="G208" s="20">
        <f>TRUNC(TRUNC(E208,8)*F208,2)</f>
        <v>0.78</v>
      </c>
    </row>
    <row r="209" spans="1:7" ht="15" customHeight="1">
      <c r="A209" s="9"/>
      <c r="B209" s="9"/>
      <c r="C209" s="9"/>
      <c r="D209" s="9"/>
      <c r="E209" s="75" t="s">
        <v>205</v>
      </c>
      <c r="F209" s="75"/>
      <c r="G209" s="21">
        <f>SUM(G208:G208)</f>
        <v>0.78</v>
      </c>
    </row>
    <row r="210" spans="1:7" ht="15" customHeight="1">
      <c r="A210" s="9"/>
      <c r="B210" s="9"/>
      <c r="C210" s="9"/>
      <c r="D210" s="9"/>
      <c r="E210" s="73" t="s">
        <v>173</v>
      </c>
      <c r="F210" s="73"/>
      <c r="G210" s="15">
        <f>ROUND(SUM(G203,G206,G209),2)</f>
        <v>40.869999999999997</v>
      </c>
    </row>
    <row r="211" spans="1:7" ht="10.050000000000001" customHeight="1">
      <c r="A211" s="9"/>
      <c r="B211" s="9"/>
      <c r="C211" s="9"/>
      <c r="D211" s="9"/>
      <c r="E211" s="70"/>
      <c r="F211" s="70"/>
      <c r="G211" s="70"/>
    </row>
    <row r="212" spans="1:7" ht="19.95" customHeight="1">
      <c r="A212" s="68" t="s">
        <v>300</v>
      </c>
      <c r="B212" s="68"/>
      <c r="C212" s="68"/>
      <c r="D212" s="68"/>
      <c r="E212" s="68"/>
      <c r="F212" s="68"/>
      <c r="G212" s="68"/>
    </row>
    <row r="213" spans="1:7" ht="15" customHeight="1">
      <c r="A213" s="74" t="s">
        <v>195</v>
      </c>
      <c r="B213" s="74"/>
      <c r="C213" s="16" t="s">
        <v>3</v>
      </c>
      <c r="D213" s="16" t="s">
        <v>4</v>
      </c>
      <c r="E213" s="16" t="s">
        <v>176</v>
      </c>
      <c r="F213" s="16" t="s">
        <v>167</v>
      </c>
      <c r="G213" s="16" t="s">
        <v>177</v>
      </c>
    </row>
    <row r="214" spans="1:7" ht="15" customHeight="1">
      <c r="A214" s="17" t="s">
        <v>301</v>
      </c>
      <c r="B214" s="18" t="s">
        <v>302</v>
      </c>
      <c r="C214" s="17" t="s">
        <v>67</v>
      </c>
      <c r="D214" s="17" t="s">
        <v>60</v>
      </c>
      <c r="E214" s="19">
        <v>1</v>
      </c>
      <c r="F214" s="20">
        <v>62.32</v>
      </c>
      <c r="G214" s="20">
        <f>ROUND(ROUND(E214,8)*F214,2)</f>
        <v>62.32</v>
      </c>
    </row>
    <row r="215" spans="1:7" ht="15" customHeight="1">
      <c r="A215" s="9"/>
      <c r="B215" s="9"/>
      <c r="C215" s="9"/>
      <c r="D215" s="9"/>
      <c r="E215" s="75" t="s">
        <v>200</v>
      </c>
      <c r="F215" s="75"/>
      <c r="G215" s="21">
        <f>SUM(G214:G214)</f>
        <v>62.32</v>
      </c>
    </row>
    <row r="216" spans="1:7" ht="15" customHeight="1">
      <c r="A216" s="9"/>
      <c r="B216" s="9"/>
      <c r="C216" s="9"/>
      <c r="D216" s="9"/>
      <c r="E216" s="73" t="s">
        <v>173</v>
      </c>
      <c r="F216" s="73"/>
      <c r="G216" s="15">
        <f>ROUND(SUM(G215),2)</f>
        <v>62.32</v>
      </c>
    </row>
    <row r="217" spans="1:7" ht="10.050000000000001" customHeight="1">
      <c r="A217" s="9"/>
      <c r="B217" s="9"/>
      <c r="C217" s="9"/>
      <c r="D217" s="9"/>
      <c r="E217" s="70"/>
      <c r="F217" s="70"/>
      <c r="G217" s="70"/>
    </row>
    <row r="218" spans="1:7" ht="19.95" customHeight="1">
      <c r="A218" s="68" t="s">
        <v>303</v>
      </c>
      <c r="B218" s="68"/>
      <c r="C218" s="68"/>
      <c r="D218" s="68"/>
      <c r="E218" s="68"/>
      <c r="F218" s="68"/>
      <c r="G218" s="68"/>
    </row>
    <row r="219" spans="1:7" ht="19.95" customHeight="1">
      <c r="A219" s="71" t="s">
        <v>165</v>
      </c>
      <c r="B219" s="71"/>
      <c r="C219" s="71"/>
      <c r="D219" s="2" t="s">
        <v>4</v>
      </c>
      <c r="E219" s="2" t="s">
        <v>166</v>
      </c>
      <c r="F219" s="2" t="s">
        <v>167</v>
      </c>
      <c r="G219" s="2" t="s">
        <v>168</v>
      </c>
    </row>
    <row r="220" spans="1:7" ht="15" customHeight="1">
      <c r="A220" s="11" t="s">
        <v>169</v>
      </c>
      <c r="B220" s="72" t="s">
        <v>170</v>
      </c>
      <c r="C220" s="72"/>
      <c r="D220" s="11" t="s">
        <v>118</v>
      </c>
      <c r="E220" s="12">
        <v>6.6666600000000006E-2</v>
      </c>
      <c r="F220" s="13">
        <v>22.57</v>
      </c>
      <c r="G220" s="13">
        <f>ROUND(ROUND(E220,7)*F220,4)</f>
        <v>1.5046999999999999</v>
      </c>
    </row>
    <row r="221" spans="1:7" ht="15" customHeight="1">
      <c r="A221" s="1"/>
      <c r="B221" s="1"/>
      <c r="C221" s="1"/>
      <c r="D221" s="1"/>
      <c r="E221" s="69" t="s">
        <v>171</v>
      </c>
      <c r="F221" s="69"/>
      <c r="G221" s="14">
        <f>SUM(G220:G220)</f>
        <v>1.5046999999999999</v>
      </c>
    </row>
    <row r="222" spans="1:7" ht="15" customHeight="1">
      <c r="A222" s="9"/>
      <c r="B222" s="9"/>
      <c r="C222" s="9"/>
      <c r="D222" s="9"/>
      <c r="E222" s="73" t="s">
        <v>172</v>
      </c>
      <c r="F222" s="73"/>
      <c r="G222" s="13">
        <f>SUM(G221)</f>
        <v>1.5046999999999999</v>
      </c>
    </row>
    <row r="223" spans="1:7" ht="15" customHeight="1">
      <c r="A223" s="9"/>
      <c r="B223" s="9"/>
      <c r="C223" s="9"/>
      <c r="D223" s="9"/>
      <c r="E223" s="73" t="s">
        <v>173</v>
      </c>
      <c r="F223" s="73"/>
      <c r="G223" s="15">
        <f>ROUND(SUM(G222),2)</f>
        <v>1.5</v>
      </c>
    </row>
    <row r="224" spans="1:7" ht="10.050000000000001" customHeight="1">
      <c r="A224" s="9"/>
      <c r="B224" s="9"/>
      <c r="C224" s="9"/>
      <c r="D224" s="9"/>
      <c r="E224" s="70"/>
      <c r="F224" s="70"/>
      <c r="G224" s="70"/>
    </row>
    <row r="225" spans="1:7" ht="19.95" customHeight="1">
      <c r="A225" s="68" t="s">
        <v>304</v>
      </c>
      <c r="B225" s="68"/>
      <c r="C225" s="68"/>
      <c r="D225" s="68"/>
      <c r="E225" s="68"/>
      <c r="F225" s="68"/>
      <c r="G225" s="68"/>
    </row>
    <row r="226" spans="1:7" ht="15" customHeight="1">
      <c r="A226" s="74" t="s">
        <v>175</v>
      </c>
      <c r="B226" s="74"/>
      <c r="C226" s="16" t="s">
        <v>3</v>
      </c>
      <c r="D226" s="16" t="s">
        <v>4</v>
      </c>
      <c r="E226" s="16" t="s">
        <v>176</v>
      </c>
      <c r="F226" s="16" t="s">
        <v>167</v>
      </c>
      <c r="G226" s="16" t="s">
        <v>177</v>
      </c>
    </row>
    <row r="227" spans="1:7" ht="15" customHeight="1">
      <c r="A227" s="17" t="s">
        <v>178</v>
      </c>
      <c r="B227" s="18" t="s">
        <v>179</v>
      </c>
      <c r="C227" s="17" t="s">
        <v>22</v>
      </c>
      <c r="D227" s="17" t="s">
        <v>180</v>
      </c>
      <c r="E227" s="19">
        <v>1</v>
      </c>
      <c r="F227" s="20">
        <v>3.9</v>
      </c>
      <c r="G227" s="20">
        <f>TRUNC(TRUNC(E227,8)*F227,2)</f>
        <v>3.9</v>
      </c>
    </row>
    <row r="228" spans="1:7" ht="15" customHeight="1">
      <c r="A228" s="17" t="s">
        <v>181</v>
      </c>
      <c r="B228" s="18" t="s">
        <v>182</v>
      </c>
      <c r="C228" s="17" t="s">
        <v>22</v>
      </c>
      <c r="D228" s="17" t="s">
        <v>180</v>
      </c>
      <c r="E228" s="19">
        <v>2</v>
      </c>
      <c r="F228" s="20">
        <v>3.97</v>
      </c>
      <c r="G228" s="20">
        <f>TRUNC(TRUNC(E228,8)*F228,2)</f>
        <v>7.94</v>
      </c>
    </row>
    <row r="229" spans="1:7" ht="15" customHeight="1">
      <c r="A229" s="9"/>
      <c r="B229" s="9"/>
      <c r="C229" s="9"/>
      <c r="D229" s="9"/>
      <c r="E229" s="75" t="s">
        <v>183</v>
      </c>
      <c r="F229" s="75"/>
      <c r="G229" s="21">
        <f>SUM(G227:G228)</f>
        <v>11.84</v>
      </c>
    </row>
    <row r="230" spans="1:7" ht="15" customHeight="1">
      <c r="A230" s="74" t="s">
        <v>184</v>
      </c>
      <c r="B230" s="74"/>
      <c r="C230" s="16" t="s">
        <v>3</v>
      </c>
      <c r="D230" s="16" t="s">
        <v>4</v>
      </c>
      <c r="E230" s="16" t="s">
        <v>176</v>
      </c>
      <c r="F230" s="16" t="s">
        <v>167</v>
      </c>
      <c r="G230" s="16" t="s">
        <v>177</v>
      </c>
    </row>
    <row r="231" spans="1:7" ht="21" customHeight="1">
      <c r="A231" s="17" t="s">
        <v>185</v>
      </c>
      <c r="B231" s="18" t="s">
        <v>186</v>
      </c>
      <c r="C231" s="17" t="s">
        <v>22</v>
      </c>
      <c r="D231" s="17" t="s">
        <v>28</v>
      </c>
      <c r="E231" s="19">
        <v>4</v>
      </c>
      <c r="F231" s="20">
        <v>6.69</v>
      </c>
      <c r="G231" s="20">
        <f>TRUNC(TRUNC(E231,8)*F231,2)</f>
        <v>26.76</v>
      </c>
    </row>
    <row r="232" spans="1:7" ht="21" customHeight="1">
      <c r="A232" s="17" t="s">
        <v>187</v>
      </c>
      <c r="B232" s="18" t="s">
        <v>188</v>
      </c>
      <c r="C232" s="17" t="s">
        <v>22</v>
      </c>
      <c r="D232" s="17" t="s">
        <v>28</v>
      </c>
      <c r="E232" s="19">
        <v>1</v>
      </c>
      <c r="F232" s="20">
        <v>3.59</v>
      </c>
      <c r="G232" s="20">
        <f>TRUNC(TRUNC(E232,8)*F232,2)</f>
        <v>3.59</v>
      </c>
    </row>
    <row r="233" spans="1:7" ht="28.95" customHeight="1">
      <c r="A233" s="17" t="s">
        <v>189</v>
      </c>
      <c r="B233" s="18" t="s">
        <v>190</v>
      </c>
      <c r="C233" s="17" t="s">
        <v>22</v>
      </c>
      <c r="D233" s="17" t="s">
        <v>18</v>
      </c>
      <c r="E233" s="19">
        <v>1</v>
      </c>
      <c r="F233" s="20">
        <v>285</v>
      </c>
      <c r="G233" s="20">
        <f>TRUNC(TRUNC(E233,8)*F233,2)</f>
        <v>285</v>
      </c>
    </row>
    <row r="234" spans="1:7" ht="15" customHeight="1">
      <c r="A234" s="17" t="s">
        <v>191</v>
      </c>
      <c r="B234" s="18" t="s">
        <v>192</v>
      </c>
      <c r="C234" s="17" t="s">
        <v>22</v>
      </c>
      <c r="D234" s="17" t="s">
        <v>193</v>
      </c>
      <c r="E234" s="19">
        <v>0.15</v>
      </c>
      <c r="F234" s="20">
        <v>17.190000000000001</v>
      </c>
      <c r="G234" s="20">
        <f>TRUNC(TRUNC(E234,8)*F234,2)</f>
        <v>2.57</v>
      </c>
    </row>
    <row r="235" spans="1:7" ht="15" customHeight="1">
      <c r="A235" s="9"/>
      <c r="B235" s="9"/>
      <c r="C235" s="9"/>
      <c r="D235" s="9"/>
      <c r="E235" s="75" t="s">
        <v>194</v>
      </c>
      <c r="F235" s="75"/>
      <c r="G235" s="21">
        <f>SUM(G231:G234)</f>
        <v>317.92</v>
      </c>
    </row>
    <row r="236" spans="1:7" ht="15" customHeight="1">
      <c r="A236" s="74" t="s">
        <v>195</v>
      </c>
      <c r="B236" s="74"/>
      <c r="C236" s="16" t="s">
        <v>3</v>
      </c>
      <c r="D236" s="16" t="s">
        <v>4</v>
      </c>
      <c r="E236" s="16" t="s">
        <v>176</v>
      </c>
      <c r="F236" s="16" t="s">
        <v>167</v>
      </c>
      <c r="G236" s="16" t="s">
        <v>177</v>
      </c>
    </row>
    <row r="237" spans="1:7" ht="15" customHeight="1">
      <c r="A237" s="17" t="s">
        <v>196</v>
      </c>
      <c r="B237" s="18" t="s">
        <v>197</v>
      </c>
      <c r="C237" s="17" t="s">
        <v>22</v>
      </c>
      <c r="D237" s="17" t="s">
        <v>180</v>
      </c>
      <c r="E237" s="19">
        <v>1</v>
      </c>
      <c r="F237" s="20">
        <v>19.39</v>
      </c>
      <c r="G237" s="20">
        <f>TRUNC(TRUNC(E237,8)*F237,2)</f>
        <v>19.39</v>
      </c>
    </row>
    <row r="238" spans="1:7" ht="15" customHeight="1">
      <c r="A238" s="17" t="s">
        <v>198</v>
      </c>
      <c r="B238" s="18" t="s">
        <v>199</v>
      </c>
      <c r="C238" s="17" t="s">
        <v>22</v>
      </c>
      <c r="D238" s="17" t="s">
        <v>180</v>
      </c>
      <c r="E238" s="19">
        <v>2</v>
      </c>
      <c r="F238" s="20">
        <v>14.86</v>
      </c>
      <c r="G238" s="20">
        <f>TRUNC(TRUNC(E238,8)*F238,2)</f>
        <v>29.72</v>
      </c>
    </row>
    <row r="239" spans="1:7" ht="15" customHeight="1">
      <c r="A239" s="9"/>
      <c r="B239" s="9"/>
      <c r="C239" s="9"/>
      <c r="D239" s="9"/>
      <c r="E239" s="75" t="s">
        <v>200</v>
      </c>
      <c r="F239" s="75"/>
      <c r="G239" s="21">
        <f>SUM(G237:G238)</f>
        <v>49.11</v>
      </c>
    </row>
    <row r="240" spans="1:7" ht="15" customHeight="1">
      <c r="A240" s="9"/>
      <c r="B240" s="9"/>
      <c r="C240" s="9"/>
      <c r="D240" s="9"/>
      <c r="E240" s="73" t="s">
        <v>173</v>
      </c>
      <c r="F240" s="73"/>
      <c r="G240" s="15">
        <f>ROUND(SUM(G229,G235,G239),2)</f>
        <v>378.87</v>
      </c>
    </row>
    <row r="241" spans="1:7" ht="10.050000000000001" customHeight="1">
      <c r="A241" s="9"/>
      <c r="B241" s="9"/>
      <c r="C241" s="9"/>
      <c r="D241" s="9"/>
      <c r="E241" s="70"/>
      <c r="F241" s="70"/>
      <c r="G241" s="70"/>
    </row>
    <row r="242" spans="1:7" ht="19.95" customHeight="1">
      <c r="A242" s="68" t="s">
        <v>305</v>
      </c>
      <c r="B242" s="68"/>
      <c r="C242" s="68"/>
      <c r="D242" s="68"/>
      <c r="E242" s="68"/>
      <c r="F242" s="68"/>
      <c r="G242" s="68"/>
    </row>
    <row r="243" spans="1:7" ht="15" customHeight="1">
      <c r="A243" s="74" t="s">
        <v>202</v>
      </c>
      <c r="B243" s="74"/>
      <c r="C243" s="16" t="s">
        <v>3</v>
      </c>
      <c r="D243" s="16" t="s">
        <v>4</v>
      </c>
      <c r="E243" s="16" t="s">
        <v>176</v>
      </c>
      <c r="F243" s="16" t="s">
        <v>167</v>
      </c>
      <c r="G243" s="16" t="s">
        <v>177</v>
      </c>
    </row>
    <row r="244" spans="1:7" ht="15" customHeight="1">
      <c r="A244" s="17" t="s">
        <v>126</v>
      </c>
      <c r="B244" s="18" t="s">
        <v>127</v>
      </c>
      <c r="C244" s="17" t="s">
        <v>128</v>
      </c>
      <c r="D244" s="17" t="s">
        <v>36</v>
      </c>
      <c r="E244" s="22">
        <v>1</v>
      </c>
      <c r="F244" s="20">
        <v>216.6</v>
      </c>
      <c r="G244" s="20">
        <f>ROUND(ROUND(E244,4)*F244,2)</f>
        <v>216.6</v>
      </c>
    </row>
    <row r="245" spans="1:7" ht="15" customHeight="1">
      <c r="A245" s="9"/>
      <c r="B245" s="9"/>
      <c r="C245" s="9"/>
      <c r="D245" s="9"/>
      <c r="E245" s="75" t="s">
        <v>205</v>
      </c>
      <c r="F245" s="75"/>
      <c r="G245" s="21">
        <f>SUM(G244:G244)</f>
        <v>216.6</v>
      </c>
    </row>
    <row r="246" spans="1:7" ht="15" customHeight="1">
      <c r="A246" s="9"/>
      <c r="B246" s="9"/>
      <c r="C246" s="9"/>
      <c r="D246" s="9"/>
      <c r="E246" s="73" t="s">
        <v>173</v>
      </c>
      <c r="F246" s="73"/>
      <c r="G246" s="15">
        <f>ROUND(SUM(G245),2)</f>
        <v>216.6</v>
      </c>
    </row>
    <row r="247" spans="1:7" ht="10.050000000000001" customHeight="1">
      <c r="A247" s="9"/>
      <c r="B247" s="9"/>
      <c r="C247" s="9"/>
      <c r="D247" s="9"/>
      <c r="E247" s="70"/>
      <c r="F247" s="70"/>
      <c r="G247" s="70"/>
    </row>
    <row r="248" spans="1:7" ht="34.049999999999997" customHeight="1">
      <c r="A248" s="68" t="s">
        <v>306</v>
      </c>
      <c r="B248" s="68"/>
      <c r="C248" s="68"/>
      <c r="D248" s="68"/>
      <c r="E248" s="68"/>
      <c r="F248" s="68"/>
      <c r="G248" s="68"/>
    </row>
    <row r="249" spans="1:7" ht="15" customHeight="1">
      <c r="A249" s="74" t="s">
        <v>224</v>
      </c>
      <c r="B249" s="74"/>
      <c r="C249" s="16" t="s">
        <v>3</v>
      </c>
      <c r="D249" s="16" t="s">
        <v>4</v>
      </c>
      <c r="E249" s="16" t="s">
        <v>176</v>
      </c>
      <c r="F249" s="16" t="s">
        <v>167</v>
      </c>
      <c r="G249" s="16" t="s">
        <v>177</v>
      </c>
    </row>
    <row r="250" spans="1:7" ht="37.950000000000003" customHeight="1">
      <c r="A250" s="17" t="s">
        <v>307</v>
      </c>
      <c r="B250" s="18" t="s">
        <v>308</v>
      </c>
      <c r="C250" s="17" t="s">
        <v>132</v>
      </c>
      <c r="D250" s="17" t="s">
        <v>180</v>
      </c>
      <c r="E250" s="19">
        <v>4.0000000000000002E-4</v>
      </c>
      <c r="F250" s="20">
        <v>37.659999999999997</v>
      </c>
      <c r="G250" s="20">
        <f>ROUND(ROUND(E250,8)*F250,2)</f>
        <v>0.02</v>
      </c>
    </row>
    <row r="251" spans="1:7" ht="46.05" customHeight="1">
      <c r="A251" s="17" t="s">
        <v>309</v>
      </c>
      <c r="B251" s="18" t="s">
        <v>310</v>
      </c>
      <c r="C251" s="17" t="s">
        <v>132</v>
      </c>
      <c r="D251" s="17" t="s">
        <v>180</v>
      </c>
      <c r="E251" s="19">
        <v>2.0000000000000001E-4</v>
      </c>
      <c r="F251" s="20">
        <v>188.95</v>
      </c>
      <c r="G251" s="20">
        <f>ROUND(ROUND(E251,8)*F251,2)</f>
        <v>0.04</v>
      </c>
    </row>
    <row r="252" spans="1:7" ht="72" customHeight="1">
      <c r="A252" s="17" t="s">
        <v>311</v>
      </c>
      <c r="B252" s="18" t="s">
        <v>312</v>
      </c>
      <c r="C252" s="17" t="s">
        <v>132</v>
      </c>
      <c r="D252" s="17" t="s">
        <v>180</v>
      </c>
      <c r="E252" s="19">
        <v>2.4E-2</v>
      </c>
      <c r="F252" s="20">
        <v>4.5</v>
      </c>
      <c r="G252" s="20">
        <f>ROUND(ROUND(E252,8)*F252,2)</f>
        <v>0.11</v>
      </c>
    </row>
    <row r="253" spans="1:7" ht="15" customHeight="1">
      <c r="A253" s="9"/>
      <c r="B253" s="9"/>
      <c r="C253" s="9"/>
      <c r="D253" s="9"/>
      <c r="E253" s="75" t="s">
        <v>227</v>
      </c>
      <c r="F253" s="75"/>
      <c r="G253" s="21">
        <f>SUM(G250:G252)</f>
        <v>0.16999999999999998</v>
      </c>
    </row>
    <row r="254" spans="1:7" ht="15" customHeight="1">
      <c r="A254" s="74" t="s">
        <v>313</v>
      </c>
      <c r="B254" s="74"/>
      <c r="C254" s="16" t="s">
        <v>3</v>
      </c>
      <c r="D254" s="16" t="s">
        <v>4</v>
      </c>
      <c r="E254" s="16" t="s">
        <v>176</v>
      </c>
      <c r="F254" s="16" t="s">
        <v>167</v>
      </c>
      <c r="G254" s="16" t="s">
        <v>177</v>
      </c>
    </row>
    <row r="255" spans="1:7" ht="28.95" customHeight="1">
      <c r="A255" s="17" t="s">
        <v>314</v>
      </c>
      <c r="B255" s="18" t="s">
        <v>315</v>
      </c>
      <c r="C255" s="17" t="s">
        <v>132</v>
      </c>
      <c r="D255" s="17" t="s">
        <v>316</v>
      </c>
      <c r="E255" s="19">
        <v>3</v>
      </c>
      <c r="F255" s="20">
        <v>13.57</v>
      </c>
      <c r="G255" s="20">
        <f>ROUND(ROUND(E255/100,8)*F255,2)</f>
        <v>0.41</v>
      </c>
    </row>
    <row r="256" spans="1:7" ht="15" customHeight="1">
      <c r="A256" s="9"/>
      <c r="B256" s="9"/>
      <c r="C256" s="9"/>
      <c r="D256" s="9"/>
      <c r="E256" s="75" t="s">
        <v>317</v>
      </c>
      <c r="F256" s="75"/>
      <c r="G256" s="21">
        <f>SUM(G255:G255)</f>
        <v>0.41</v>
      </c>
    </row>
    <row r="257" spans="1:7" ht="15" customHeight="1">
      <c r="A257" s="74" t="s">
        <v>184</v>
      </c>
      <c r="B257" s="74"/>
      <c r="C257" s="16" t="s">
        <v>3</v>
      </c>
      <c r="D257" s="16" t="s">
        <v>4</v>
      </c>
      <c r="E257" s="16" t="s">
        <v>176</v>
      </c>
      <c r="F257" s="16" t="s">
        <v>167</v>
      </c>
      <c r="G257" s="16" t="s">
        <v>177</v>
      </c>
    </row>
    <row r="258" spans="1:7" ht="28.95" customHeight="1">
      <c r="A258" s="17" t="s">
        <v>318</v>
      </c>
      <c r="B258" s="18" t="s">
        <v>319</v>
      </c>
      <c r="C258" s="17" t="s">
        <v>132</v>
      </c>
      <c r="D258" s="17" t="s">
        <v>52</v>
      </c>
      <c r="E258" s="19">
        <v>0.16700000000000001</v>
      </c>
      <c r="F258" s="20">
        <v>1.63</v>
      </c>
      <c r="G258" s="20">
        <f>ROUND(ROUND(E258,8)*F258,2)</f>
        <v>0.27</v>
      </c>
    </row>
    <row r="259" spans="1:7" ht="46.05" customHeight="1">
      <c r="A259" s="17" t="s">
        <v>320</v>
      </c>
      <c r="B259" s="18" t="s">
        <v>321</v>
      </c>
      <c r="C259" s="17" t="s">
        <v>132</v>
      </c>
      <c r="D259" s="17" t="s">
        <v>322</v>
      </c>
      <c r="E259" s="19">
        <v>6.0000000000000001E-3</v>
      </c>
      <c r="F259" s="20">
        <v>107.15</v>
      </c>
      <c r="G259" s="20">
        <f>ROUND(ROUND(E259,8)*F259,2)</f>
        <v>0.64</v>
      </c>
    </row>
    <row r="260" spans="1:7" ht="21" customHeight="1">
      <c r="A260" s="17" t="s">
        <v>323</v>
      </c>
      <c r="B260" s="18" t="s">
        <v>324</v>
      </c>
      <c r="C260" s="17" t="s">
        <v>132</v>
      </c>
      <c r="D260" s="17" t="s">
        <v>48</v>
      </c>
      <c r="E260" s="19">
        <v>0.04</v>
      </c>
      <c r="F260" s="20">
        <v>56.08</v>
      </c>
      <c r="G260" s="20">
        <f>ROUND(ROUND(E260,8)*F260,2)</f>
        <v>2.2400000000000002</v>
      </c>
    </row>
    <row r="261" spans="1:7" ht="37.950000000000003" customHeight="1">
      <c r="A261" s="17" t="s">
        <v>325</v>
      </c>
      <c r="B261" s="18" t="s">
        <v>326</v>
      </c>
      <c r="C261" s="17" t="s">
        <v>132</v>
      </c>
      <c r="D261" s="17" t="s">
        <v>28</v>
      </c>
      <c r="E261" s="19">
        <v>1</v>
      </c>
      <c r="F261" s="20">
        <v>42</v>
      </c>
      <c r="G261" s="20">
        <f>ROUND(ROUND(E261,8)*F261,2)</f>
        <v>42</v>
      </c>
    </row>
    <row r="262" spans="1:7" ht="15" customHeight="1">
      <c r="A262" s="9"/>
      <c r="B262" s="9"/>
      <c r="C262" s="9"/>
      <c r="D262" s="9"/>
      <c r="E262" s="75" t="s">
        <v>194</v>
      </c>
      <c r="F262" s="75"/>
      <c r="G262" s="21">
        <f>SUM(G258:G261)</f>
        <v>45.15</v>
      </c>
    </row>
    <row r="263" spans="1:7" ht="15" customHeight="1">
      <c r="A263" s="74" t="s">
        <v>195</v>
      </c>
      <c r="B263" s="74"/>
      <c r="C263" s="16" t="s">
        <v>3</v>
      </c>
      <c r="D263" s="16" t="s">
        <v>4</v>
      </c>
      <c r="E263" s="16" t="s">
        <v>176</v>
      </c>
      <c r="F263" s="16" t="s">
        <v>167</v>
      </c>
      <c r="G263" s="16" t="s">
        <v>177</v>
      </c>
    </row>
    <row r="264" spans="1:7" ht="21" customHeight="1">
      <c r="A264" s="17" t="s">
        <v>327</v>
      </c>
      <c r="B264" s="18" t="s">
        <v>328</v>
      </c>
      <c r="C264" s="17" t="s">
        <v>132</v>
      </c>
      <c r="D264" s="17" t="s">
        <v>180</v>
      </c>
      <c r="E264" s="19">
        <v>0.1</v>
      </c>
      <c r="F264" s="20">
        <v>79.760000000000005</v>
      </c>
      <c r="G264" s="20">
        <f>ROUND(ROUND(E264,8)*F264,2)</f>
        <v>7.98</v>
      </c>
    </row>
    <row r="265" spans="1:7" ht="15" customHeight="1">
      <c r="A265" s="17" t="s">
        <v>329</v>
      </c>
      <c r="B265" s="18" t="s">
        <v>330</v>
      </c>
      <c r="C265" s="17" t="s">
        <v>132</v>
      </c>
      <c r="D265" s="17" t="s">
        <v>180</v>
      </c>
      <c r="E265" s="19">
        <v>0.1</v>
      </c>
      <c r="F265" s="20">
        <v>55.9</v>
      </c>
      <c r="G265" s="20">
        <f>ROUND(ROUND(E265,8)*F265,2)</f>
        <v>5.59</v>
      </c>
    </row>
    <row r="266" spans="1:7" ht="15" customHeight="1">
      <c r="A266" s="9"/>
      <c r="B266" s="9"/>
      <c r="C266" s="9"/>
      <c r="D266" s="9"/>
      <c r="E266" s="75" t="s">
        <v>200</v>
      </c>
      <c r="F266" s="75"/>
      <c r="G266" s="21">
        <f>SUM(G264:G265)</f>
        <v>13.57</v>
      </c>
    </row>
    <row r="267" spans="1:7" ht="15" customHeight="1">
      <c r="A267" s="9"/>
      <c r="B267" s="9"/>
      <c r="C267" s="9"/>
      <c r="D267" s="9"/>
      <c r="E267" s="73" t="s">
        <v>173</v>
      </c>
      <c r="F267" s="73"/>
      <c r="G267" s="15">
        <f>ROUND(SUM(G253,G256,G262,G266),2)</f>
        <v>59.3</v>
      </c>
    </row>
    <row r="268" spans="1:7" ht="10.050000000000001" customHeight="1">
      <c r="A268" s="9"/>
      <c r="B268" s="9"/>
      <c r="C268" s="9"/>
      <c r="D268" s="9"/>
      <c r="E268" s="70"/>
      <c r="F268" s="70"/>
      <c r="G268" s="70"/>
    </row>
    <row r="269" spans="1:7" ht="19.95" customHeight="1">
      <c r="A269" s="68" t="s">
        <v>331</v>
      </c>
      <c r="B269" s="68"/>
      <c r="C269" s="68"/>
      <c r="D269" s="68"/>
      <c r="E269" s="68"/>
      <c r="F269" s="68"/>
      <c r="G269" s="68"/>
    </row>
    <row r="270" spans="1:7" ht="15" customHeight="1">
      <c r="A270" s="74" t="s">
        <v>202</v>
      </c>
      <c r="B270" s="74"/>
      <c r="C270" s="16" t="s">
        <v>3</v>
      </c>
      <c r="D270" s="16" t="s">
        <v>4</v>
      </c>
      <c r="E270" s="16" t="s">
        <v>176</v>
      </c>
      <c r="F270" s="16" t="s">
        <v>167</v>
      </c>
      <c r="G270" s="16" t="s">
        <v>177</v>
      </c>
    </row>
    <row r="271" spans="1:7" ht="15" customHeight="1">
      <c r="A271" s="17" t="s">
        <v>38</v>
      </c>
      <c r="B271" s="18" t="s">
        <v>39</v>
      </c>
      <c r="C271" s="17" t="s">
        <v>22</v>
      </c>
      <c r="D271" s="17" t="s">
        <v>28</v>
      </c>
      <c r="E271" s="19">
        <v>1</v>
      </c>
      <c r="F271" s="20">
        <v>198.69</v>
      </c>
      <c r="G271" s="20">
        <f>TRUNC(TRUNC(E271,8)*F271,2)</f>
        <v>198.69</v>
      </c>
    </row>
    <row r="272" spans="1:7" ht="15" customHeight="1">
      <c r="A272" s="9"/>
      <c r="B272" s="9"/>
      <c r="C272" s="9"/>
      <c r="D272" s="9"/>
      <c r="E272" s="75" t="s">
        <v>205</v>
      </c>
      <c r="F272" s="75"/>
      <c r="G272" s="21">
        <f>SUM(G271:G271)</f>
        <v>198.69</v>
      </c>
    </row>
    <row r="273" spans="1:7" ht="15" customHeight="1">
      <c r="A273" s="9"/>
      <c r="B273" s="9"/>
      <c r="C273" s="9"/>
      <c r="D273" s="9"/>
      <c r="E273" s="73" t="s">
        <v>173</v>
      </c>
      <c r="F273" s="73"/>
      <c r="G273" s="15">
        <f>ROUND(SUM(G272),2)</f>
        <v>198.69</v>
      </c>
    </row>
    <row r="274" spans="1:7" ht="10.050000000000001" customHeight="1">
      <c r="A274" s="9"/>
      <c r="B274" s="9"/>
      <c r="C274" s="9"/>
      <c r="D274" s="9"/>
      <c r="E274" s="70"/>
      <c r="F274" s="70"/>
      <c r="G274" s="70"/>
    </row>
    <row r="275" spans="1:7" ht="22.05" customHeight="1">
      <c r="A275" s="68" t="s">
        <v>332</v>
      </c>
      <c r="B275" s="68"/>
      <c r="C275" s="68"/>
      <c r="D275" s="68"/>
      <c r="E275" s="68"/>
      <c r="F275" s="68"/>
      <c r="G275" s="68"/>
    </row>
    <row r="276" spans="1:7" ht="15" customHeight="1">
      <c r="A276" s="74" t="s">
        <v>184</v>
      </c>
      <c r="B276" s="74"/>
      <c r="C276" s="16" t="s">
        <v>3</v>
      </c>
      <c r="D276" s="16" t="s">
        <v>4</v>
      </c>
      <c r="E276" s="16" t="s">
        <v>176</v>
      </c>
      <c r="F276" s="16" t="s">
        <v>167</v>
      </c>
      <c r="G276" s="16" t="s">
        <v>177</v>
      </c>
    </row>
    <row r="277" spans="1:7" ht="37.950000000000003" customHeight="1">
      <c r="A277" s="17" t="s">
        <v>41</v>
      </c>
      <c r="B277" s="18" t="s">
        <v>42</v>
      </c>
      <c r="C277" s="17" t="s">
        <v>43</v>
      </c>
      <c r="D277" s="17" t="s">
        <v>44</v>
      </c>
      <c r="E277" s="23">
        <v>1</v>
      </c>
      <c r="F277" s="20">
        <v>1461.99</v>
      </c>
      <c r="G277" s="20">
        <f>TRUNC(TRUNC(E277,5)*F277,2)</f>
        <v>1461.99</v>
      </c>
    </row>
    <row r="278" spans="1:7" ht="15" customHeight="1">
      <c r="A278" s="9"/>
      <c r="B278" s="9"/>
      <c r="C278" s="9"/>
      <c r="D278" s="9"/>
      <c r="E278" s="75" t="s">
        <v>194</v>
      </c>
      <c r="F278" s="75"/>
      <c r="G278" s="21">
        <f>SUM(G277:G277)</f>
        <v>1461.99</v>
      </c>
    </row>
    <row r="279" spans="1:7" ht="15" customHeight="1">
      <c r="A279" s="9"/>
      <c r="B279" s="9"/>
      <c r="C279" s="9"/>
      <c r="D279" s="9"/>
      <c r="E279" s="73" t="s">
        <v>173</v>
      </c>
      <c r="F279" s="73"/>
      <c r="G279" s="15">
        <f>ROUND(SUM(G278),2)</f>
        <v>1461.99</v>
      </c>
    </row>
    <row r="280" spans="1:7" ht="10.050000000000001" customHeight="1">
      <c r="A280" s="9"/>
      <c r="B280" s="9"/>
      <c r="C280" s="9"/>
      <c r="D280" s="9"/>
      <c r="E280" s="70"/>
      <c r="F280" s="70"/>
      <c r="G280" s="70"/>
    </row>
    <row r="281" spans="1:7" ht="22.05" customHeight="1">
      <c r="A281" s="68" t="s">
        <v>333</v>
      </c>
      <c r="B281" s="68"/>
      <c r="C281" s="68"/>
      <c r="D281" s="68"/>
      <c r="E281" s="68"/>
      <c r="F281" s="68"/>
      <c r="G281" s="68"/>
    </row>
    <row r="282" spans="1:7" ht="15" customHeight="1">
      <c r="A282" s="74" t="s">
        <v>202</v>
      </c>
      <c r="B282" s="74"/>
      <c r="C282" s="16" t="s">
        <v>3</v>
      </c>
      <c r="D282" s="16" t="s">
        <v>4</v>
      </c>
      <c r="E282" s="16" t="s">
        <v>176</v>
      </c>
      <c r="F282" s="16" t="s">
        <v>167</v>
      </c>
      <c r="G282" s="16" t="s">
        <v>177</v>
      </c>
    </row>
    <row r="283" spans="1:7" ht="21" customHeight="1">
      <c r="A283" s="17" t="s">
        <v>213</v>
      </c>
      <c r="B283" s="18" t="s">
        <v>214</v>
      </c>
      <c r="C283" s="17" t="s">
        <v>22</v>
      </c>
      <c r="D283" s="17" t="s">
        <v>48</v>
      </c>
      <c r="E283" s="19">
        <v>1</v>
      </c>
      <c r="F283" s="20">
        <v>609.74</v>
      </c>
      <c r="G283" s="20">
        <f>TRUNC(TRUNC(E283,8)*F283,2)</f>
        <v>609.74</v>
      </c>
    </row>
    <row r="284" spans="1:7" ht="15" customHeight="1">
      <c r="A284" s="9"/>
      <c r="B284" s="9"/>
      <c r="C284" s="9"/>
      <c r="D284" s="9"/>
      <c r="E284" s="75" t="s">
        <v>205</v>
      </c>
      <c r="F284" s="75"/>
      <c r="G284" s="21">
        <f>SUM(G283:G283)</f>
        <v>609.74</v>
      </c>
    </row>
    <row r="285" spans="1:7" ht="15" customHeight="1">
      <c r="A285" s="9"/>
      <c r="B285" s="9"/>
      <c r="C285" s="9"/>
      <c r="D285" s="9"/>
      <c r="E285" s="73" t="s">
        <v>173</v>
      </c>
      <c r="F285" s="73"/>
      <c r="G285" s="15">
        <f>ROUND(SUM(G284),2)</f>
        <v>609.74</v>
      </c>
    </row>
    <row r="286" spans="1:7" ht="10.050000000000001" customHeight="1">
      <c r="A286" s="9"/>
      <c r="B286" s="9"/>
      <c r="C286" s="9"/>
      <c r="D286" s="9"/>
      <c r="E286" s="70"/>
      <c r="F286" s="70"/>
      <c r="G286" s="70"/>
    </row>
    <row r="287" spans="1:7" ht="19.95" customHeight="1">
      <c r="A287" s="68" t="s">
        <v>334</v>
      </c>
      <c r="B287" s="68"/>
      <c r="C287" s="68"/>
      <c r="D287" s="68"/>
      <c r="E287" s="68"/>
      <c r="F287" s="68"/>
      <c r="G287" s="68"/>
    </row>
    <row r="288" spans="1:7" ht="15" customHeight="1">
      <c r="A288" s="74" t="s">
        <v>202</v>
      </c>
      <c r="B288" s="74"/>
      <c r="C288" s="16" t="s">
        <v>3</v>
      </c>
      <c r="D288" s="16" t="s">
        <v>4</v>
      </c>
      <c r="E288" s="16" t="s">
        <v>176</v>
      </c>
      <c r="F288" s="16" t="s">
        <v>167</v>
      </c>
      <c r="G288" s="16" t="s">
        <v>177</v>
      </c>
    </row>
    <row r="289" spans="1:7" ht="15" customHeight="1">
      <c r="A289" s="17" t="s">
        <v>216</v>
      </c>
      <c r="B289" s="18" t="s">
        <v>217</v>
      </c>
      <c r="C289" s="17" t="s">
        <v>22</v>
      </c>
      <c r="D289" s="17" t="s">
        <v>52</v>
      </c>
      <c r="E289" s="19">
        <v>1</v>
      </c>
      <c r="F289" s="20">
        <v>107.28</v>
      </c>
      <c r="G289" s="20">
        <f>TRUNC(TRUNC(E289,8)*F289,2)</f>
        <v>107.28</v>
      </c>
    </row>
    <row r="290" spans="1:7" ht="15" customHeight="1">
      <c r="A290" s="9"/>
      <c r="B290" s="9"/>
      <c r="C290" s="9"/>
      <c r="D290" s="9"/>
      <c r="E290" s="75" t="s">
        <v>205</v>
      </c>
      <c r="F290" s="75"/>
      <c r="G290" s="21">
        <f>SUM(G289:G289)</f>
        <v>107.28</v>
      </c>
    </row>
    <row r="291" spans="1:7" ht="15" customHeight="1">
      <c r="A291" s="9"/>
      <c r="B291" s="9"/>
      <c r="C291" s="9"/>
      <c r="D291" s="9"/>
      <c r="E291" s="73" t="s">
        <v>173</v>
      </c>
      <c r="F291" s="73"/>
      <c r="G291" s="15">
        <f>ROUND(SUM(G290),2)</f>
        <v>107.28</v>
      </c>
    </row>
    <row r="292" spans="1:7" ht="10.050000000000001" customHeight="1">
      <c r="A292" s="9"/>
      <c r="B292" s="9"/>
      <c r="C292" s="9"/>
      <c r="D292" s="9"/>
      <c r="E292" s="70"/>
      <c r="F292" s="70"/>
      <c r="G292" s="70"/>
    </row>
    <row r="293" spans="1:7" ht="22.05" customHeight="1">
      <c r="A293" s="68" t="s">
        <v>335</v>
      </c>
      <c r="B293" s="68"/>
      <c r="C293" s="68"/>
      <c r="D293" s="68"/>
      <c r="E293" s="68"/>
      <c r="F293" s="68"/>
      <c r="G293" s="68"/>
    </row>
    <row r="294" spans="1:7" ht="15" customHeight="1">
      <c r="A294" s="74" t="s">
        <v>184</v>
      </c>
      <c r="B294" s="74"/>
      <c r="C294" s="16" t="s">
        <v>3</v>
      </c>
      <c r="D294" s="16" t="s">
        <v>4</v>
      </c>
      <c r="E294" s="16" t="s">
        <v>176</v>
      </c>
      <c r="F294" s="16" t="s">
        <v>167</v>
      </c>
      <c r="G294" s="16" t="s">
        <v>177</v>
      </c>
    </row>
    <row r="295" spans="1:7" ht="28.95" customHeight="1">
      <c r="A295" s="17" t="s">
        <v>219</v>
      </c>
      <c r="B295" s="18" t="s">
        <v>55</v>
      </c>
      <c r="C295" s="17" t="s">
        <v>43</v>
      </c>
      <c r="D295" s="17" t="s">
        <v>56</v>
      </c>
      <c r="E295" s="23">
        <v>1</v>
      </c>
      <c r="F295" s="20">
        <v>800</v>
      </c>
      <c r="G295" s="20">
        <f>TRUNC(TRUNC(E295,5)*F295,2)</f>
        <v>800</v>
      </c>
    </row>
    <row r="296" spans="1:7" ht="15" customHeight="1">
      <c r="A296" s="9"/>
      <c r="B296" s="9"/>
      <c r="C296" s="9"/>
      <c r="D296" s="9"/>
      <c r="E296" s="75" t="s">
        <v>194</v>
      </c>
      <c r="F296" s="75"/>
      <c r="G296" s="21">
        <f>SUM(G295:G295)</f>
        <v>800</v>
      </c>
    </row>
    <row r="297" spans="1:7" ht="15" customHeight="1">
      <c r="A297" s="9"/>
      <c r="B297" s="9"/>
      <c r="C297" s="9"/>
      <c r="D297" s="9"/>
      <c r="E297" s="73" t="s">
        <v>173</v>
      </c>
      <c r="F297" s="73"/>
      <c r="G297" s="15">
        <f>ROUND(SUM(G296),2)</f>
        <v>800</v>
      </c>
    </row>
    <row r="298" spans="1:7" ht="10.050000000000001" customHeight="1">
      <c r="A298" s="9"/>
      <c r="B298" s="9"/>
      <c r="C298" s="9"/>
      <c r="D298" s="9"/>
      <c r="E298" s="70"/>
      <c r="F298" s="70"/>
      <c r="G298" s="70"/>
    </row>
    <row r="299" spans="1:7" ht="22.05" customHeight="1">
      <c r="A299" s="68" t="s">
        <v>336</v>
      </c>
      <c r="B299" s="68"/>
      <c r="C299" s="68"/>
      <c r="D299" s="68"/>
      <c r="E299" s="68"/>
      <c r="F299" s="68"/>
      <c r="G299" s="68"/>
    </row>
    <row r="300" spans="1:7" ht="15" customHeight="1">
      <c r="A300" s="74" t="s">
        <v>202</v>
      </c>
      <c r="B300" s="74"/>
      <c r="C300" s="16" t="s">
        <v>3</v>
      </c>
      <c r="D300" s="16" t="s">
        <v>4</v>
      </c>
      <c r="E300" s="16" t="s">
        <v>176</v>
      </c>
      <c r="F300" s="16" t="s">
        <v>167</v>
      </c>
      <c r="G300" s="16" t="s">
        <v>177</v>
      </c>
    </row>
    <row r="301" spans="1:7" ht="28.95" customHeight="1">
      <c r="A301" s="17" t="s">
        <v>58</v>
      </c>
      <c r="B301" s="18" t="s">
        <v>59</v>
      </c>
      <c r="C301" s="17" t="s">
        <v>35</v>
      </c>
      <c r="D301" s="17" t="s">
        <v>60</v>
      </c>
      <c r="E301" s="22">
        <v>1</v>
      </c>
      <c r="F301" s="20">
        <v>380.12</v>
      </c>
      <c r="G301" s="20">
        <f>ROUND(ROUND(E301,4)*F301,2)</f>
        <v>380.12</v>
      </c>
    </row>
    <row r="302" spans="1:7" ht="15" customHeight="1">
      <c r="A302" s="9"/>
      <c r="B302" s="9"/>
      <c r="C302" s="9"/>
      <c r="D302" s="9"/>
      <c r="E302" s="75" t="s">
        <v>205</v>
      </c>
      <c r="F302" s="75"/>
      <c r="G302" s="21">
        <f>SUM(G301:G301)</f>
        <v>380.12</v>
      </c>
    </row>
    <row r="303" spans="1:7" ht="15" customHeight="1">
      <c r="A303" s="9"/>
      <c r="B303" s="9"/>
      <c r="C303" s="9"/>
      <c r="D303" s="9"/>
      <c r="E303" s="73" t="s">
        <v>173</v>
      </c>
      <c r="F303" s="73"/>
      <c r="G303" s="15">
        <f>ROUND(SUM(G302),2)</f>
        <v>380.12</v>
      </c>
    </row>
    <row r="304" spans="1:7" ht="10.050000000000001" customHeight="1">
      <c r="A304" s="9"/>
      <c r="B304" s="9"/>
      <c r="C304" s="9"/>
      <c r="D304" s="9"/>
      <c r="E304" s="70"/>
      <c r="F304" s="70"/>
      <c r="G304" s="70"/>
    </row>
    <row r="305" spans="1:7" ht="19.95" customHeight="1">
      <c r="A305" s="68" t="s">
        <v>337</v>
      </c>
      <c r="B305" s="68"/>
      <c r="C305" s="68"/>
      <c r="D305" s="68"/>
      <c r="E305" s="68"/>
      <c r="F305" s="68"/>
      <c r="G305" s="68"/>
    </row>
    <row r="306" spans="1:7" ht="15" customHeight="1">
      <c r="A306" s="74" t="s">
        <v>175</v>
      </c>
      <c r="B306" s="74"/>
      <c r="C306" s="16" t="s">
        <v>3</v>
      </c>
      <c r="D306" s="16" t="s">
        <v>4</v>
      </c>
      <c r="E306" s="16" t="s">
        <v>176</v>
      </c>
      <c r="F306" s="16" t="s">
        <v>167</v>
      </c>
      <c r="G306" s="16" t="s">
        <v>177</v>
      </c>
    </row>
    <row r="307" spans="1:7" ht="15" customHeight="1">
      <c r="A307" s="17" t="s">
        <v>222</v>
      </c>
      <c r="B307" s="18" t="s">
        <v>223</v>
      </c>
      <c r="C307" s="17" t="s">
        <v>22</v>
      </c>
      <c r="D307" s="17" t="s">
        <v>180</v>
      </c>
      <c r="E307" s="19">
        <v>0.03</v>
      </c>
      <c r="F307" s="20">
        <v>3.89</v>
      </c>
      <c r="G307" s="20">
        <f>TRUNC(TRUNC(E307,8)*F307,2)</f>
        <v>0.11</v>
      </c>
    </row>
    <row r="308" spans="1:7" ht="15" customHeight="1">
      <c r="A308" s="17" t="s">
        <v>181</v>
      </c>
      <c r="B308" s="18" t="s">
        <v>182</v>
      </c>
      <c r="C308" s="17" t="s">
        <v>22</v>
      </c>
      <c r="D308" s="17" t="s">
        <v>180</v>
      </c>
      <c r="E308" s="19">
        <v>0.06</v>
      </c>
      <c r="F308" s="20">
        <v>3.97</v>
      </c>
      <c r="G308" s="20">
        <f>TRUNC(TRUNC(E308,8)*F308,2)</f>
        <v>0.23</v>
      </c>
    </row>
    <row r="309" spans="1:7" ht="15" customHeight="1">
      <c r="A309" s="9"/>
      <c r="B309" s="9"/>
      <c r="C309" s="9"/>
      <c r="D309" s="9"/>
      <c r="E309" s="75" t="s">
        <v>183</v>
      </c>
      <c r="F309" s="75"/>
      <c r="G309" s="21">
        <f>SUM(G307:G308)</f>
        <v>0.34</v>
      </c>
    </row>
    <row r="310" spans="1:7" ht="15" customHeight="1">
      <c r="A310" s="74" t="s">
        <v>224</v>
      </c>
      <c r="B310" s="74"/>
      <c r="C310" s="16" t="s">
        <v>3</v>
      </c>
      <c r="D310" s="16" t="s">
        <v>4</v>
      </c>
      <c r="E310" s="16" t="s">
        <v>176</v>
      </c>
      <c r="F310" s="16" t="s">
        <v>167</v>
      </c>
      <c r="G310" s="16" t="s">
        <v>177</v>
      </c>
    </row>
    <row r="311" spans="1:7" ht="21" customHeight="1">
      <c r="A311" s="17" t="s">
        <v>225</v>
      </c>
      <c r="B311" s="18" t="s">
        <v>226</v>
      </c>
      <c r="C311" s="17" t="s">
        <v>22</v>
      </c>
      <c r="D311" s="17" t="s">
        <v>180</v>
      </c>
      <c r="E311" s="19">
        <v>8.9999999999999993E-3</v>
      </c>
      <c r="F311" s="20">
        <v>69.19</v>
      </c>
      <c r="G311" s="20">
        <f>TRUNC(TRUNC(E311,8)*F311,2)</f>
        <v>0.62</v>
      </c>
    </row>
    <row r="312" spans="1:7" ht="15" customHeight="1">
      <c r="A312" s="9"/>
      <c r="B312" s="9"/>
      <c r="C312" s="9"/>
      <c r="D312" s="9"/>
      <c r="E312" s="75" t="s">
        <v>227</v>
      </c>
      <c r="F312" s="75"/>
      <c r="G312" s="21">
        <f>SUM(G311:G311)</f>
        <v>0.62</v>
      </c>
    </row>
    <row r="313" spans="1:7" ht="15" customHeight="1">
      <c r="A313" s="74" t="s">
        <v>184</v>
      </c>
      <c r="B313" s="74"/>
      <c r="C313" s="16" t="s">
        <v>3</v>
      </c>
      <c r="D313" s="16" t="s">
        <v>4</v>
      </c>
      <c r="E313" s="16" t="s">
        <v>176</v>
      </c>
      <c r="F313" s="16" t="s">
        <v>167</v>
      </c>
      <c r="G313" s="16" t="s">
        <v>177</v>
      </c>
    </row>
    <row r="314" spans="1:7" ht="15" customHeight="1">
      <c r="A314" s="17" t="s">
        <v>228</v>
      </c>
      <c r="B314" s="18" t="s">
        <v>229</v>
      </c>
      <c r="C314" s="17" t="s">
        <v>22</v>
      </c>
      <c r="D314" s="17" t="s">
        <v>230</v>
      </c>
      <c r="E314" s="19">
        <v>0.02</v>
      </c>
      <c r="F314" s="20">
        <v>6.5</v>
      </c>
      <c r="G314" s="20">
        <f>TRUNC(TRUNC(E314,8)*F314,2)</f>
        <v>0.13</v>
      </c>
    </row>
    <row r="315" spans="1:7" ht="15" customHeight="1">
      <c r="A315" s="9"/>
      <c r="B315" s="9"/>
      <c r="C315" s="9"/>
      <c r="D315" s="9"/>
      <c r="E315" s="75" t="s">
        <v>194</v>
      </c>
      <c r="F315" s="75"/>
      <c r="G315" s="21">
        <f>SUM(G314:G314)</f>
        <v>0.13</v>
      </c>
    </row>
    <row r="316" spans="1:7" ht="15" customHeight="1">
      <c r="A316" s="74" t="s">
        <v>195</v>
      </c>
      <c r="B316" s="74"/>
      <c r="C316" s="16" t="s">
        <v>3</v>
      </c>
      <c r="D316" s="16" t="s">
        <v>4</v>
      </c>
      <c r="E316" s="16" t="s">
        <v>176</v>
      </c>
      <c r="F316" s="16" t="s">
        <v>167</v>
      </c>
      <c r="G316" s="16" t="s">
        <v>177</v>
      </c>
    </row>
    <row r="317" spans="1:7" ht="15" customHeight="1">
      <c r="A317" s="17" t="s">
        <v>231</v>
      </c>
      <c r="B317" s="18" t="s">
        <v>232</v>
      </c>
      <c r="C317" s="17" t="s">
        <v>22</v>
      </c>
      <c r="D317" s="17" t="s">
        <v>180</v>
      </c>
      <c r="E317" s="19">
        <v>0.03</v>
      </c>
      <c r="F317" s="20">
        <v>19.39</v>
      </c>
      <c r="G317" s="20">
        <f>TRUNC(TRUNC(E317,8)*F317,2)</f>
        <v>0.57999999999999996</v>
      </c>
    </row>
    <row r="318" spans="1:7" ht="15" customHeight="1">
      <c r="A318" s="17" t="s">
        <v>233</v>
      </c>
      <c r="B318" s="18" t="s">
        <v>234</v>
      </c>
      <c r="C318" s="17" t="s">
        <v>22</v>
      </c>
      <c r="D318" s="17" t="s">
        <v>180</v>
      </c>
      <c r="E318" s="19">
        <v>3.0000000000000001E-3</v>
      </c>
      <c r="F318" s="20">
        <v>18.54</v>
      </c>
      <c r="G318" s="20">
        <f>TRUNC(TRUNC(E318,8)*F318,2)</f>
        <v>0.05</v>
      </c>
    </row>
    <row r="319" spans="1:7" ht="15" customHeight="1">
      <c r="A319" s="17" t="s">
        <v>198</v>
      </c>
      <c r="B319" s="18" t="s">
        <v>199</v>
      </c>
      <c r="C319" s="17" t="s">
        <v>22</v>
      </c>
      <c r="D319" s="17" t="s">
        <v>180</v>
      </c>
      <c r="E319" s="19">
        <v>0.06</v>
      </c>
      <c r="F319" s="20">
        <v>14.86</v>
      </c>
      <c r="G319" s="20">
        <f>TRUNC(TRUNC(E319,8)*F319,2)</f>
        <v>0.89</v>
      </c>
    </row>
    <row r="320" spans="1:7" ht="15" customHeight="1">
      <c r="A320" s="9"/>
      <c r="B320" s="9"/>
      <c r="C320" s="9"/>
      <c r="D320" s="9"/>
      <c r="E320" s="75" t="s">
        <v>200</v>
      </c>
      <c r="F320" s="75"/>
      <c r="G320" s="21">
        <f>SUM(G317:G319)</f>
        <v>1.52</v>
      </c>
    </row>
    <row r="321" spans="1:7" ht="15" customHeight="1">
      <c r="A321" s="9"/>
      <c r="B321" s="9"/>
      <c r="C321" s="9"/>
      <c r="D321" s="9"/>
      <c r="E321" s="73" t="s">
        <v>173</v>
      </c>
      <c r="F321" s="73"/>
      <c r="G321" s="15">
        <f>ROUND(SUM(G309,G312,G315,G320),2)</f>
        <v>2.61</v>
      </c>
    </row>
    <row r="322" spans="1:7" ht="10.050000000000001" customHeight="1">
      <c r="A322" s="9"/>
      <c r="B322" s="9"/>
      <c r="C322" s="9"/>
      <c r="D322" s="9"/>
      <c r="E322" s="70"/>
      <c r="F322" s="70"/>
      <c r="G322" s="70"/>
    </row>
    <row r="323" spans="1:7" ht="22.05" customHeight="1">
      <c r="A323" s="68" t="s">
        <v>338</v>
      </c>
      <c r="B323" s="68"/>
      <c r="C323" s="68"/>
      <c r="D323" s="68"/>
      <c r="E323" s="68"/>
      <c r="F323" s="68"/>
      <c r="G323" s="68"/>
    </row>
    <row r="324" spans="1:7" ht="15" customHeight="1">
      <c r="A324" s="74" t="s">
        <v>224</v>
      </c>
      <c r="B324" s="74"/>
      <c r="C324" s="16" t="s">
        <v>3</v>
      </c>
      <c r="D324" s="16" t="s">
        <v>4</v>
      </c>
      <c r="E324" s="16" t="s">
        <v>176</v>
      </c>
      <c r="F324" s="16" t="s">
        <v>167</v>
      </c>
      <c r="G324" s="16" t="s">
        <v>177</v>
      </c>
    </row>
    <row r="325" spans="1:7" ht="37.950000000000003" customHeight="1">
      <c r="A325" s="17" t="s">
        <v>236</v>
      </c>
      <c r="B325" s="18" t="s">
        <v>237</v>
      </c>
      <c r="C325" s="17" t="s">
        <v>67</v>
      </c>
      <c r="D325" s="17" t="s">
        <v>60</v>
      </c>
      <c r="E325" s="19">
        <v>1</v>
      </c>
      <c r="F325" s="20">
        <v>60.69</v>
      </c>
      <c r="G325" s="20">
        <f>ROUND(ROUND(E325,8)*F325,2)</f>
        <v>60.69</v>
      </c>
    </row>
    <row r="326" spans="1:7" ht="46.05" customHeight="1">
      <c r="A326" s="17" t="s">
        <v>238</v>
      </c>
      <c r="B326" s="18" t="s">
        <v>239</v>
      </c>
      <c r="C326" s="17" t="s">
        <v>67</v>
      </c>
      <c r="D326" s="17" t="s">
        <v>60</v>
      </c>
      <c r="E326" s="19">
        <v>1</v>
      </c>
      <c r="F326" s="20">
        <v>53.34</v>
      </c>
      <c r="G326" s="20">
        <f>ROUND(ROUND(E326,8)*F326,2)</f>
        <v>53.34</v>
      </c>
    </row>
    <row r="327" spans="1:7" ht="15" customHeight="1">
      <c r="A327" s="9"/>
      <c r="B327" s="9"/>
      <c r="C327" s="9"/>
      <c r="D327" s="9"/>
      <c r="E327" s="75" t="s">
        <v>227</v>
      </c>
      <c r="F327" s="75"/>
      <c r="G327" s="21">
        <f>SUM(G325:G326)</f>
        <v>114.03</v>
      </c>
    </row>
    <row r="328" spans="1:7" ht="15" customHeight="1">
      <c r="A328" s="74" t="s">
        <v>184</v>
      </c>
      <c r="B328" s="74"/>
      <c r="C328" s="16" t="s">
        <v>3</v>
      </c>
      <c r="D328" s="16" t="s">
        <v>4</v>
      </c>
      <c r="E328" s="16" t="s">
        <v>176</v>
      </c>
      <c r="F328" s="16" t="s">
        <v>167</v>
      </c>
      <c r="G328" s="16" t="s">
        <v>177</v>
      </c>
    </row>
    <row r="329" spans="1:7" ht="15" customHeight="1">
      <c r="A329" s="17" t="s">
        <v>240</v>
      </c>
      <c r="B329" s="18" t="s">
        <v>241</v>
      </c>
      <c r="C329" s="17" t="s">
        <v>67</v>
      </c>
      <c r="D329" s="17" t="s">
        <v>242</v>
      </c>
      <c r="E329" s="19">
        <v>15</v>
      </c>
      <c r="F329" s="20">
        <v>38</v>
      </c>
      <c r="G329" s="20">
        <f>ROUND(ROUND(E329,8)*F329,2)</f>
        <v>570</v>
      </c>
    </row>
    <row r="330" spans="1:7" ht="15" customHeight="1">
      <c r="A330" s="9"/>
      <c r="B330" s="9"/>
      <c r="C330" s="9"/>
      <c r="D330" s="9"/>
      <c r="E330" s="75" t="s">
        <v>194</v>
      </c>
      <c r="F330" s="75"/>
      <c r="G330" s="21">
        <f>SUM(G329:G329)</f>
        <v>570</v>
      </c>
    </row>
    <row r="331" spans="1:7" ht="15" customHeight="1">
      <c r="A331" s="9"/>
      <c r="B331" s="9"/>
      <c r="C331" s="9"/>
      <c r="D331" s="9"/>
      <c r="E331" s="73" t="s">
        <v>173</v>
      </c>
      <c r="F331" s="73"/>
      <c r="G331" s="15">
        <f>ROUND(SUM(G327,G330),2)</f>
        <v>684.03</v>
      </c>
    </row>
    <row r="332" spans="1:7" ht="10.050000000000001" customHeight="1">
      <c r="A332" s="9"/>
      <c r="B332" s="9"/>
      <c r="C332" s="9"/>
      <c r="D332" s="9"/>
      <c r="E332" s="70"/>
      <c r="F332" s="70"/>
      <c r="G332" s="70"/>
    </row>
    <row r="333" spans="1:7" ht="19.95" customHeight="1">
      <c r="A333" s="68" t="s">
        <v>339</v>
      </c>
      <c r="B333" s="68"/>
      <c r="C333" s="68"/>
      <c r="D333" s="68"/>
      <c r="E333" s="68"/>
      <c r="F333" s="68"/>
      <c r="G333" s="68"/>
    </row>
    <row r="334" spans="1:7" ht="15" customHeight="1">
      <c r="A334" s="74" t="s">
        <v>202</v>
      </c>
      <c r="B334" s="74"/>
      <c r="C334" s="16" t="s">
        <v>3</v>
      </c>
      <c r="D334" s="16" t="s">
        <v>4</v>
      </c>
      <c r="E334" s="16" t="s">
        <v>176</v>
      </c>
      <c r="F334" s="16" t="s">
        <v>167</v>
      </c>
      <c r="G334" s="16" t="s">
        <v>177</v>
      </c>
    </row>
    <row r="335" spans="1:7" ht="28.95" customHeight="1">
      <c r="A335" s="17" t="s">
        <v>244</v>
      </c>
      <c r="B335" s="18" t="s">
        <v>245</v>
      </c>
      <c r="C335" s="17" t="s">
        <v>35</v>
      </c>
      <c r="D335" s="17" t="s">
        <v>71</v>
      </c>
      <c r="E335" s="22">
        <v>1</v>
      </c>
      <c r="F335" s="20">
        <v>3107.91</v>
      </c>
      <c r="G335" s="20">
        <f>ROUND(ROUND(E335,4)*F335,2)</f>
        <v>3107.91</v>
      </c>
    </row>
    <row r="336" spans="1:7" ht="15" customHeight="1">
      <c r="A336" s="9"/>
      <c r="B336" s="9"/>
      <c r="C336" s="9"/>
      <c r="D336" s="9"/>
      <c r="E336" s="75" t="s">
        <v>205</v>
      </c>
      <c r="F336" s="75"/>
      <c r="G336" s="21">
        <f>SUM(G335:G335)</f>
        <v>3107.91</v>
      </c>
    </row>
    <row r="337" spans="1:7" ht="15" customHeight="1">
      <c r="A337" s="9"/>
      <c r="B337" s="9"/>
      <c r="C337" s="9"/>
      <c r="D337" s="9"/>
      <c r="E337" s="73" t="s">
        <v>173</v>
      </c>
      <c r="F337" s="73"/>
      <c r="G337" s="15">
        <f>ROUND(SUM(G336),2)</f>
        <v>3107.91</v>
      </c>
    </row>
    <row r="338" spans="1:7" ht="10.050000000000001" customHeight="1">
      <c r="A338" s="9"/>
      <c r="B338" s="9"/>
      <c r="C338" s="9"/>
      <c r="D338" s="9"/>
      <c r="E338" s="70"/>
      <c r="F338" s="70"/>
      <c r="G338" s="70"/>
    </row>
    <row r="339" spans="1:7" ht="19.95" customHeight="1">
      <c r="A339" s="68" t="s">
        <v>340</v>
      </c>
      <c r="B339" s="68"/>
      <c r="C339" s="68"/>
      <c r="D339" s="68"/>
      <c r="E339" s="68"/>
      <c r="F339" s="68"/>
      <c r="G339" s="68"/>
    </row>
    <row r="340" spans="1:7" ht="15" customHeight="1">
      <c r="A340" s="74" t="s">
        <v>184</v>
      </c>
      <c r="B340" s="74"/>
      <c r="C340" s="16" t="s">
        <v>3</v>
      </c>
      <c r="D340" s="16" t="s">
        <v>4</v>
      </c>
      <c r="E340" s="16" t="s">
        <v>176</v>
      </c>
      <c r="F340" s="16" t="s">
        <v>167</v>
      </c>
      <c r="G340" s="16" t="s">
        <v>177</v>
      </c>
    </row>
    <row r="341" spans="1:7" ht="21" customHeight="1">
      <c r="A341" s="17" t="s">
        <v>143</v>
      </c>
      <c r="B341" s="18" t="s">
        <v>144</v>
      </c>
      <c r="C341" s="17" t="s">
        <v>145</v>
      </c>
      <c r="D341" s="17" t="s">
        <v>36</v>
      </c>
      <c r="E341" s="27">
        <v>1</v>
      </c>
      <c r="F341" s="20">
        <v>84.32</v>
      </c>
      <c r="G341" s="20">
        <f>TRUNC(TRUNC(E341,6)*F341,2)</f>
        <v>84.32</v>
      </c>
    </row>
    <row r="342" spans="1:7" ht="15" customHeight="1">
      <c r="A342" s="9"/>
      <c r="B342" s="9"/>
      <c r="C342" s="9"/>
      <c r="D342" s="9"/>
      <c r="E342" s="75" t="s">
        <v>194</v>
      </c>
      <c r="F342" s="75"/>
      <c r="G342" s="21">
        <f>SUM(G341:G341)</f>
        <v>84.32</v>
      </c>
    </row>
    <row r="343" spans="1:7" ht="15" customHeight="1">
      <c r="A343" s="9"/>
      <c r="B343" s="9"/>
      <c r="C343" s="9"/>
      <c r="D343" s="9"/>
      <c r="E343" s="73" t="s">
        <v>173</v>
      </c>
      <c r="F343" s="73"/>
      <c r="G343" s="15">
        <f>ROUND(SUM(G342),2)</f>
        <v>84.32</v>
      </c>
    </row>
    <row r="344" spans="1:7" ht="10.050000000000001" customHeight="1">
      <c r="A344" s="9"/>
      <c r="B344" s="9"/>
      <c r="C344" s="9"/>
      <c r="D344" s="9"/>
      <c r="E344" s="70"/>
      <c r="F344" s="70"/>
      <c r="G344" s="70"/>
    </row>
    <row r="345" spans="1:7" ht="22.05" customHeight="1">
      <c r="A345" s="68" t="s">
        <v>341</v>
      </c>
      <c r="B345" s="68"/>
      <c r="C345" s="68"/>
      <c r="D345" s="68"/>
      <c r="E345" s="68"/>
      <c r="F345" s="68"/>
      <c r="G345" s="68"/>
    </row>
    <row r="346" spans="1:7" ht="15" customHeight="1">
      <c r="A346" s="74" t="s">
        <v>184</v>
      </c>
      <c r="B346" s="74"/>
      <c r="C346" s="16" t="s">
        <v>3</v>
      </c>
      <c r="D346" s="16" t="s">
        <v>4</v>
      </c>
      <c r="E346" s="16" t="s">
        <v>176</v>
      </c>
      <c r="F346" s="16" t="s">
        <v>167</v>
      </c>
      <c r="G346" s="16" t="s">
        <v>177</v>
      </c>
    </row>
    <row r="347" spans="1:7" ht="21" customHeight="1">
      <c r="A347" s="17" t="s">
        <v>76</v>
      </c>
      <c r="B347" s="18" t="s">
        <v>77</v>
      </c>
      <c r="C347" s="17" t="s">
        <v>22</v>
      </c>
      <c r="D347" s="17" t="s">
        <v>52</v>
      </c>
      <c r="E347" s="19">
        <v>1</v>
      </c>
      <c r="F347" s="20">
        <v>3019.39</v>
      </c>
      <c r="G347" s="20">
        <f>TRUNC(TRUNC(E347,8)*F347,2)</f>
        <v>3019.39</v>
      </c>
    </row>
    <row r="348" spans="1:7" ht="15" customHeight="1">
      <c r="A348" s="9"/>
      <c r="B348" s="9"/>
      <c r="C348" s="9"/>
      <c r="D348" s="9"/>
      <c r="E348" s="75" t="s">
        <v>194</v>
      </c>
      <c r="F348" s="75"/>
      <c r="G348" s="21">
        <f>SUM(G347:G347)</f>
        <v>3019.39</v>
      </c>
    </row>
    <row r="349" spans="1:7" ht="15" customHeight="1">
      <c r="A349" s="9"/>
      <c r="B349" s="9"/>
      <c r="C349" s="9"/>
      <c r="D349" s="9"/>
      <c r="E349" s="73" t="s">
        <v>173</v>
      </c>
      <c r="F349" s="73"/>
      <c r="G349" s="15">
        <f>ROUND(SUM(G348),2)</f>
        <v>3019.39</v>
      </c>
    </row>
    <row r="350" spans="1:7" ht="10.050000000000001" customHeight="1">
      <c r="A350" s="9"/>
      <c r="B350" s="9"/>
      <c r="C350" s="9"/>
      <c r="D350" s="9"/>
      <c r="E350" s="70"/>
      <c r="F350" s="70"/>
      <c r="G350" s="70"/>
    </row>
    <row r="351" spans="1:7" ht="19.95" customHeight="1">
      <c r="A351" s="68" t="s">
        <v>342</v>
      </c>
      <c r="B351" s="68"/>
      <c r="C351" s="68"/>
      <c r="D351" s="68"/>
      <c r="E351" s="68"/>
      <c r="F351" s="68"/>
      <c r="G351" s="68"/>
    </row>
    <row r="352" spans="1:7" ht="15" customHeight="1">
      <c r="A352" s="74" t="s">
        <v>184</v>
      </c>
      <c r="B352" s="74"/>
      <c r="C352" s="16" t="s">
        <v>3</v>
      </c>
      <c r="D352" s="16" t="s">
        <v>4</v>
      </c>
      <c r="E352" s="16" t="s">
        <v>176</v>
      </c>
      <c r="F352" s="16" t="s">
        <v>167</v>
      </c>
      <c r="G352" s="16" t="s">
        <v>177</v>
      </c>
    </row>
    <row r="353" spans="1:7" ht="15" customHeight="1">
      <c r="A353" s="17" t="s">
        <v>79</v>
      </c>
      <c r="B353" s="18" t="s">
        <v>80</v>
      </c>
      <c r="C353" s="17" t="s">
        <v>81</v>
      </c>
      <c r="D353" s="17" t="s">
        <v>36</v>
      </c>
      <c r="E353" s="19">
        <v>1</v>
      </c>
      <c r="F353" s="24">
        <v>25.18</v>
      </c>
      <c r="G353" s="24">
        <f>ROUND(ROUND(E353,8)*F353,4)</f>
        <v>25.18</v>
      </c>
    </row>
    <row r="354" spans="1:7" ht="15" customHeight="1">
      <c r="A354" s="9"/>
      <c r="B354" s="9"/>
      <c r="C354" s="9"/>
      <c r="D354" s="9"/>
      <c r="E354" s="75" t="s">
        <v>194</v>
      </c>
      <c r="F354" s="75"/>
      <c r="G354" s="25">
        <f>SUM(G353:G353)</f>
        <v>25.18</v>
      </c>
    </row>
    <row r="355" spans="1:7" ht="15" customHeight="1">
      <c r="A355" s="9"/>
      <c r="B355" s="9"/>
      <c r="C355" s="9"/>
      <c r="D355" s="9"/>
      <c r="E355" s="73" t="s">
        <v>173</v>
      </c>
      <c r="F355" s="73"/>
      <c r="G355" s="15">
        <f>ROUND(SUM(G354),2)</f>
        <v>25.18</v>
      </c>
    </row>
    <row r="356" spans="1:7" ht="10.050000000000001" customHeight="1">
      <c r="A356" s="9"/>
      <c r="B356" s="9"/>
      <c r="C356" s="9"/>
      <c r="D356" s="9"/>
      <c r="E356" s="70"/>
      <c r="F356" s="70"/>
      <c r="G356" s="70"/>
    </row>
    <row r="357" spans="1:7" ht="22.05" customHeight="1">
      <c r="A357" s="68" t="s">
        <v>343</v>
      </c>
      <c r="B357" s="68"/>
      <c r="C357" s="68"/>
      <c r="D357" s="68"/>
      <c r="E357" s="68"/>
      <c r="F357" s="68"/>
      <c r="G357" s="68"/>
    </row>
    <row r="358" spans="1:7" ht="15" customHeight="1">
      <c r="A358" s="74" t="s">
        <v>184</v>
      </c>
      <c r="B358" s="74"/>
      <c r="C358" s="16" t="s">
        <v>3</v>
      </c>
      <c r="D358" s="16" t="s">
        <v>4</v>
      </c>
      <c r="E358" s="16" t="s">
        <v>176</v>
      </c>
      <c r="F358" s="16" t="s">
        <v>167</v>
      </c>
      <c r="G358" s="16" t="s">
        <v>177</v>
      </c>
    </row>
    <row r="359" spans="1:7" ht="15" customHeight="1">
      <c r="A359" s="17" t="s">
        <v>250</v>
      </c>
      <c r="B359" s="18" t="s">
        <v>251</v>
      </c>
      <c r="C359" s="17" t="s">
        <v>85</v>
      </c>
      <c r="D359" s="17" t="s">
        <v>86</v>
      </c>
      <c r="E359" s="26">
        <v>1</v>
      </c>
      <c r="F359" s="24">
        <v>41.612699999999997</v>
      </c>
      <c r="G359" s="24">
        <f>TRUNC(TRUNC(E359,7)*F359,4)</f>
        <v>41.612699999999997</v>
      </c>
    </row>
    <row r="360" spans="1:7" ht="15" customHeight="1">
      <c r="A360" s="9"/>
      <c r="B360" s="9"/>
      <c r="C360" s="9"/>
      <c r="D360" s="9"/>
      <c r="E360" s="75" t="s">
        <v>194</v>
      </c>
      <c r="F360" s="75"/>
      <c r="G360" s="25">
        <f>SUM(G359:G359)</f>
        <v>41.612699999999997</v>
      </c>
    </row>
    <row r="361" spans="1:7" ht="15" customHeight="1">
      <c r="A361" s="74" t="s">
        <v>195</v>
      </c>
      <c r="B361" s="74"/>
      <c r="C361" s="16" t="s">
        <v>3</v>
      </c>
      <c r="D361" s="16" t="s">
        <v>4</v>
      </c>
      <c r="E361" s="16" t="s">
        <v>176</v>
      </c>
      <c r="F361" s="16" t="s">
        <v>167</v>
      </c>
      <c r="G361" s="16" t="s">
        <v>177</v>
      </c>
    </row>
    <row r="362" spans="1:7" ht="28.95" customHeight="1">
      <c r="A362" s="17" t="s">
        <v>252</v>
      </c>
      <c r="B362" s="18" t="s">
        <v>253</v>
      </c>
      <c r="C362" s="17" t="s">
        <v>85</v>
      </c>
      <c r="D362" s="17" t="s">
        <v>60</v>
      </c>
      <c r="E362" s="26">
        <v>0.7</v>
      </c>
      <c r="F362" s="24">
        <v>28.760300000000001</v>
      </c>
      <c r="G362" s="24">
        <f>TRUNC(TRUNC(E362,7)*F362*(1+(3/100)),4)</f>
        <v>20.7361</v>
      </c>
    </row>
    <row r="363" spans="1:7" ht="21" customHeight="1">
      <c r="A363" s="17" t="s">
        <v>254</v>
      </c>
      <c r="B363" s="18" t="s">
        <v>255</v>
      </c>
      <c r="C363" s="17" t="s">
        <v>85</v>
      </c>
      <c r="D363" s="17" t="s">
        <v>60</v>
      </c>
      <c r="E363" s="26">
        <v>0.7</v>
      </c>
      <c r="F363" s="24">
        <v>20.7819</v>
      </c>
      <c r="G363" s="24">
        <f>TRUNC(TRUNC(E363,7)*F363*(1+(3/100)),4)</f>
        <v>14.983700000000001</v>
      </c>
    </row>
    <row r="364" spans="1:7" ht="15" customHeight="1">
      <c r="A364" s="9"/>
      <c r="B364" s="9"/>
      <c r="C364" s="9"/>
      <c r="D364" s="9"/>
      <c r="E364" s="75" t="s">
        <v>200</v>
      </c>
      <c r="F364" s="75"/>
      <c r="G364" s="25">
        <f>SUM(G362:G363)</f>
        <v>35.719799999999999</v>
      </c>
    </row>
    <row r="365" spans="1:7" ht="15" customHeight="1">
      <c r="A365" s="9"/>
      <c r="B365" s="9"/>
      <c r="C365" s="9"/>
      <c r="D365" s="9"/>
      <c r="E365" s="73" t="s">
        <v>173</v>
      </c>
      <c r="F365" s="73"/>
      <c r="G365" s="15">
        <f>ROUND(SUM(G360,G364),2)</f>
        <v>77.33</v>
      </c>
    </row>
    <row r="366" spans="1:7" ht="10.050000000000001" customHeight="1">
      <c r="A366" s="9"/>
      <c r="B366" s="9"/>
      <c r="C366" s="9"/>
      <c r="D366" s="9"/>
      <c r="E366" s="70"/>
      <c r="F366" s="70"/>
      <c r="G366" s="70"/>
    </row>
    <row r="367" spans="1:7" ht="19.95" customHeight="1">
      <c r="A367" s="68" t="s">
        <v>344</v>
      </c>
      <c r="B367" s="68"/>
      <c r="C367" s="68"/>
      <c r="D367" s="68"/>
      <c r="E367" s="68"/>
      <c r="F367" s="68"/>
      <c r="G367" s="68"/>
    </row>
    <row r="368" spans="1:7" ht="15" customHeight="1">
      <c r="A368" s="74" t="s">
        <v>202</v>
      </c>
      <c r="B368" s="74"/>
      <c r="C368" s="16" t="s">
        <v>3</v>
      </c>
      <c r="D368" s="16" t="s">
        <v>4</v>
      </c>
      <c r="E368" s="16" t="s">
        <v>176</v>
      </c>
      <c r="F368" s="16" t="s">
        <v>167</v>
      </c>
      <c r="G368" s="16" t="s">
        <v>177</v>
      </c>
    </row>
    <row r="369" spans="1:7" ht="15" customHeight="1">
      <c r="A369" s="17" t="s">
        <v>88</v>
      </c>
      <c r="B369" s="18" t="s">
        <v>89</v>
      </c>
      <c r="C369" s="17" t="s">
        <v>22</v>
      </c>
      <c r="D369" s="17" t="s">
        <v>52</v>
      </c>
      <c r="E369" s="19">
        <v>1</v>
      </c>
      <c r="F369" s="20">
        <v>345.71</v>
      </c>
      <c r="G369" s="20">
        <f>TRUNC(TRUNC(E369,8)*F369,2)</f>
        <v>345.71</v>
      </c>
    </row>
    <row r="370" spans="1:7" ht="15" customHeight="1">
      <c r="A370" s="9"/>
      <c r="B370" s="9"/>
      <c r="C370" s="9"/>
      <c r="D370" s="9"/>
      <c r="E370" s="75" t="s">
        <v>205</v>
      </c>
      <c r="F370" s="75"/>
      <c r="G370" s="21">
        <f>SUM(G369:G369)</f>
        <v>345.71</v>
      </c>
    </row>
    <row r="371" spans="1:7" ht="15" customHeight="1">
      <c r="A371" s="9"/>
      <c r="B371" s="9"/>
      <c r="C371" s="9"/>
      <c r="D371" s="9"/>
      <c r="E371" s="73" t="s">
        <v>173</v>
      </c>
      <c r="F371" s="73"/>
      <c r="G371" s="15">
        <f>ROUND(SUM(G370),2)</f>
        <v>345.71</v>
      </c>
    </row>
    <row r="372" spans="1:7" ht="10.050000000000001" customHeight="1">
      <c r="A372" s="9"/>
      <c r="B372" s="9"/>
      <c r="C372" s="9"/>
      <c r="D372" s="9"/>
      <c r="E372" s="70"/>
      <c r="F372" s="70"/>
      <c r="G372" s="70"/>
    </row>
    <row r="373" spans="1:7" ht="19.95" customHeight="1">
      <c r="A373" s="68" t="s">
        <v>345</v>
      </c>
      <c r="B373" s="68"/>
      <c r="C373" s="68"/>
      <c r="D373" s="68"/>
      <c r="E373" s="68"/>
      <c r="F373" s="68"/>
      <c r="G373" s="68"/>
    </row>
    <row r="374" spans="1:7" ht="15" customHeight="1">
      <c r="A374" s="74" t="s">
        <v>184</v>
      </c>
      <c r="B374" s="74"/>
      <c r="C374" s="16" t="s">
        <v>3</v>
      </c>
      <c r="D374" s="16" t="s">
        <v>4</v>
      </c>
      <c r="E374" s="16" t="s">
        <v>176</v>
      </c>
      <c r="F374" s="16" t="s">
        <v>167</v>
      </c>
      <c r="G374" s="16" t="s">
        <v>177</v>
      </c>
    </row>
    <row r="375" spans="1:7" ht="21" customHeight="1">
      <c r="A375" s="17" t="s">
        <v>91</v>
      </c>
      <c r="B375" s="18" t="s">
        <v>258</v>
      </c>
      <c r="C375" s="17" t="s">
        <v>93</v>
      </c>
      <c r="D375" s="17" t="s">
        <v>28</v>
      </c>
      <c r="E375" s="19">
        <v>1.78</v>
      </c>
      <c r="F375" s="20">
        <v>4.38</v>
      </c>
      <c r="G375" s="20">
        <f>ROUND(ROUND(E375,8)*F375,2)</f>
        <v>7.8</v>
      </c>
    </row>
    <row r="376" spans="1:7" ht="15" customHeight="1">
      <c r="A376" s="9"/>
      <c r="B376" s="9"/>
      <c r="C376" s="9"/>
      <c r="D376" s="9"/>
      <c r="E376" s="75" t="s">
        <v>194</v>
      </c>
      <c r="F376" s="75"/>
      <c r="G376" s="21">
        <f>SUM(G375:G375)</f>
        <v>7.8</v>
      </c>
    </row>
    <row r="377" spans="1:7" ht="15" customHeight="1">
      <c r="A377" s="9"/>
      <c r="B377" s="9"/>
      <c r="C377" s="9"/>
      <c r="D377" s="9"/>
      <c r="E377" s="73" t="s">
        <v>173</v>
      </c>
      <c r="F377" s="73"/>
      <c r="G377" s="15">
        <f>ROUND(SUM(G376),2)</f>
        <v>7.8</v>
      </c>
    </row>
    <row r="378" spans="1:7" ht="10.050000000000001" customHeight="1">
      <c r="A378" s="9"/>
      <c r="B378" s="9"/>
      <c r="C378" s="9"/>
      <c r="D378" s="9"/>
      <c r="E378" s="70"/>
      <c r="F378" s="70"/>
      <c r="G378" s="70"/>
    </row>
    <row r="379" spans="1:7" ht="19.95" customHeight="1">
      <c r="A379" s="68" t="s">
        <v>346</v>
      </c>
      <c r="B379" s="68"/>
      <c r="C379" s="68"/>
      <c r="D379" s="68"/>
      <c r="E379" s="68"/>
      <c r="F379" s="68"/>
      <c r="G379" s="68"/>
    </row>
    <row r="380" spans="1:7" ht="15" customHeight="1">
      <c r="A380" s="74" t="s">
        <v>184</v>
      </c>
      <c r="B380" s="74"/>
      <c r="C380" s="16" t="s">
        <v>3</v>
      </c>
      <c r="D380" s="16" t="s">
        <v>4</v>
      </c>
      <c r="E380" s="16" t="s">
        <v>176</v>
      </c>
      <c r="F380" s="16" t="s">
        <v>167</v>
      </c>
      <c r="G380" s="16" t="s">
        <v>177</v>
      </c>
    </row>
    <row r="381" spans="1:7" ht="37.950000000000003" customHeight="1">
      <c r="A381" s="17" t="s">
        <v>260</v>
      </c>
      <c r="B381" s="18" t="s">
        <v>261</v>
      </c>
      <c r="C381" s="17" t="s">
        <v>35</v>
      </c>
      <c r="D381" s="17" t="s">
        <v>36</v>
      </c>
      <c r="E381" s="22">
        <v>1.02</v>
      </c>
      <c r="F381" s="20">
        <v>20.02</v>
      </c>
      <c r="G381" s="20">
        <f>ROUND(ROUND(E381,4)*F381,2)</f>
        <v>20.420000000000002</v>
      </c>
    </row>
    <row r="382" spans="1:7" ht="15" customHeight="1">
      <c r="A382" s="9"/>
      <c r="B382" s="9"/>
      <c r="C382" s="9"/>
      <c r="D382" s="9"/>
      <c r="E382" s="75" t="s">
        <v>194</v>
      </c>
      <c r="F382" s="75"/>
      <c r="G382" s="21">
        <f>SUM(G381:G381)</f>
        <v>20.420000000000002</v>
      </c>
    </row>
    <row r="383" spans="1:7" ht="15" customHeight="1">
      <c r="A383" s="74" t="s">
        <v>195</v>
      </c>
      <c r="B383" s="74"/>
      <c r="C383" s="16" t="s">
        <v>3</v>
      </c>
      <c r="D383" s="16" t="s">
        <v>4</v>
      </c>
      <c r="E383" s="16" t="s">
        <v>176</v>
      </c>
      <c r="F383" s="16" t="s">
        <v>167</v>
      </c>
      <c r="G383" s="16" t="s">
        <v>177</v>
      </c>
    </row>
    <row r="384" spans="1:7" ht="28.95" customHeight="1">
      <c r="A384" s="17" t="s">
        <v>262</v>
      </c>
      <c r="B384" s="18" t="s">
        <v>263</v>
      </c>
      <c r="C384" s="17" t="s">
        <v>35</v>
      </c>
      <c r="D384" s="17" t="s">
        <v>60</v>
      </c>
      <c r="E384" s="22">
        <v>0.21</v>
      </c>
      <c r="F384" s="20">
        <v>21.45</v>
      </c>
      <c r="G384" s="20">
        <f>ROUND(ROUND(E384,4)*F384,2)</f>
        <v>4.5</v>
      </c>
    </row>
    <row r="385" spans="1:7" ht="28.95" customHeight="1">
      <c r="A385" s="17" t="s">
        <v>264</v>
      </c>
      <c r="B385" s="18" t="s">
        <v>265</v>
      </c>
      <c r="C385" s="17" t="s">
        <v>35</v>
      </c>
      <c r="D385" s="17" t="s">
        <v>60</v>
      </c>
      <c r="E385" s="22">
        <v>0.21</v>
      </c>
      <c r="F385" s="20">
        <v>31.28</v>
      </c>
      <c r="G385" s="20">
        <f>ROUND(ROUND(E385,4)*F385,2)</f>
        <v>6.57</v>
      </c>
    </row>
    <row r="386" spans="1:7" ht="15" customHeight="1">
      <c r="A386" s="9"/>
      <c r="B386" s="9"/>
      <c r="C386" s="9"/>
      <c r="D386" s="9"/>
      <c r="E386" s="75" t="s">
        <v>200</v>
      </c>
      <c r="F386" s="75"/>
      <c r="G386" s="21">
        <f>SUM(G384:G385)</f>
        <v>11.07</v>
      </c>
    </row>
    <row r="387" spans="1:7" ht="15" customHeight="1">
      <c r="A387" s="9"/>
      <c r="B387" s="9"/>
      <c r="C387" s="9"/>
      <c r="D387" s="9"/>
      <c r="E387" s="73" t="s">
        <v>173</v>
      </c>
      <c r="F387" s="73"/>
      <c r="G387" s="15">
        <f>ROUND(SUM(G382,G386),2)</f>
        <v>31.49</v>
      </c>
    </row>
    <row r="388" spans="1:7" ht="10.050000000000001" customHeight="1">
      <c r="A388" s="9"/>
      <c r="B388" s="9"/>
      <c r="C388" s="9"/>
      <c r="D388" s="9"/>
      <c r="E388" s="70"/>
      <c r="F388" s="70"/>
      <c r="G388" s="70"/>
    </row>
    <row r="389" spans="1:7" ht="19.95" customHeight="1">
      <c r="A389" s="68" t="s">
        <v>347</v>
      </c>
      <c r="B389" s="68"/>
      <c r="C389" s="68"/>
      <c r="D389" s="68"/>
      <c r="E389" s="68"/>
      <c r="F389" s="68"/>
      <c r="G389" s="68"/>
    </row>
    <row r="390" spans="1:7" ht="15" customHeight="1">
      <c r="A390" s="74" t="s">
        <v>184</v>
      </c>
      <c r="B390" s="74"/>
      <c r="C390" s="16" t="s">
        <v>3</v>
      </c>
      <c r="D390" s="16" t="s">
        <v>4</v>
      </c>
      <c r="E390" s="16" t="s">
        <v>176</v>
      </c>
      <c r="F390" s="16" t="s">
        <v>167</v>
      </c>
      <c r="G390" s="16" t="s">
        <v>177</v>
      </c>
    </row>
    <row r="391" spans="1:7" ht="15" customHeight="1">
      <c r="A391" s="17" t="s">
        <v>348</v>
      </c>
      <c r="B391" s="18" t="s">
        <v>349</v>
      </c>
      <c r="C391" s="17" t="s">
        <v>106</v>
      </c>
      <c r="D391" s="17" t="s">
        <v>52</v>
      </c>
      <c r="E391" s="19">
        <v>1</v>
      </c>
      <c r="F391" s="20">
        <v>1274.3699999999999</v>
      </c>
      <c r="G391" s="20">
        <f>TRUNC(TRUNC(E391,8)*F391,2)</f>
        <v>1274.3699999999999</v>
      </c>
    </row>
    <row r="392" spans="1:7" ht="15" customHeight="1">
      <c r="A392" s="9"/>
      <c r="B392" s="9"/>
      <c r="C392" s="9"/>
      <c r="D392" s="9"/>
      <c r="E392" s="75" t="s">
        <v>194</v>
      </c>
      <c r="F392" s="75"/>
      <c r="G392" s="21">
        <f>SUM(G391:G391)</f>
        <v>1274.3699999999999</v>
      </c>
    </row>
    <row r="393" spans="1:7" ht="15" customHeight="1">
      <c r="A393" s="74" t="s">
        <v>270</v>
      </c>
      <c r="B393" s="74"/>
      <c r="C393" s="16" t="s">
        <v>3</v>
      </c>
      <c r="D393" s="16" t="s">
        <v>4</v>
      </c>
      <c r="E393" s="16" t="s">
        <v>176</v>
      </c>
      <c r="F393" s="16" t="s">
        <v>167</v>
      </c>
      <c r="G393" s="16" t="s">
        <v>177</v>
      </c>
    </row>
    <row r="394" spans="1:7" ht="21" customHeight="1">
      <c r="A394" s="17" t="s">
        <v>271</v>
      </c>
      <c r="B394" s="18" t="s">
        <v>272</v>
      </c>
      <c r="C394" s="17" t="s">
        <v>106</v>
      </c>
      <c r="D394" s="17" t="s">
        <v>180</v>
      </c>
      <c r="E394" s="19">
        <v>4</v>
      </c>
      <c r="F394" s="20">
        <v>24.08</v>
      </c>
      <c r="G394" s="20">
        <f>TRUNC(TRUNC(E394,8)*F394,2)</f>
        <v>96.32</v>
      </c>
    </row>
    <row r="395" spans="1:7" ht="15" customHeight="1">
      <c r="A395" s="17" t="s">
        <v>273</v>
      </c>
      <c r="B395" s="18" t="s">
        <v>274</v>
      </c>
      <c r="C395" s="17" t="s">
        <v>106</v>
      </c>
      <c r="D395" s="17" t="s">
        <v>180</v>
      </c>
      <c r="E395" s="19">
        <v>4</v>
      </c>
      <c r="F395" s="20">
        <v>30.87</v>
      </c>
      <c r="G395" s="20">
        <f>TRUNC(TRUNC(E395,8)*F395,2)</f>
        <v>123.48</v>
      </c>
    </row>
    <row r="396" spans="1:7" ht="21" customHeight="1">
      <c r="A396" s="17" t="s">
        <v>275</v>
      </c>
      <c r="B396" s="18" t="s">
        <v>276</v>
      </c>
      <c r="C396" s="17" t="s">
        <v>106</v>
      </c>
      <c r="D396" s="17" t="s">
        <v>180</v>
      </c>
      <c r="E396" s="19">
        <v>4</v>
      </c>
      <c r="F396" s="20">
        <v>29.78</v>
      </c>
      <c r="G396" s="20">
        <f>TRUNC(TRUNC(E396,8)*F396,2)</f>
        <v>119.12</v>
      </c>
    </row>
    <row r="397" spans="1:7" ht="18" customHeight="1">
      <c r="A397" s="9"/>
      <c r="B397" s="9"/>
      <c r="C397" s="9"/>
      <c r="D397" s="9"/>
      <c r="E397" s="75" t="s">
        <v>277</v>
      </c>
      <c r="F397" s="75"/>
      <c r="G397" s="21">
        <f>SUM(G394:G396)</f>
        <v>338.92</v>
      </c>
    </row>
    <row r="398" spans="1:7" ht="15" customHeight="1">
      <c r="A398" s="9"/>
      <c r="B398" s="9"/>
      <c r="C398" s="9"/>
      <c r="D398" s="9"/>
      <c r="E398" s="73" t="s">
        <v>173</v>
      </c>
      <c r="F398" s="73"/>
      <c r="G398" s="15">
        <f>ROUND(SUM(G392,G397),2)</f>
        <v>1613.29</v>
      </c>
    </row>
    <row r="399" spans="1:7" ht="10.050000000000001" customHeight="1">
      <c r="A399" s="9"/>
      <c r="B399" s="9"/>
      <c r="C399" s="9"/>
      <c r="D399" s="9"/>
      <c r="E399" s="70"/>
      <c r="F399" s="70"/>
      <c r="G399" s="70"/>
    </row>
    <row r="400" spans="1:7" ht="19.95" customHeight="1">
      <c r="A400" s="68" t="s">
        <v>350</v>
      </c>
      <c r="B400" s="68"/>
      <c r="C400" s="68"/>
      <c r="D400" s="68"/>
      <c r="E400" s="68"/>
      <c r="F400" s="68"/>
      <c r="G400" s="68"/>
    </row>
    <row r="401" spans="1:7" ht="15" customHeight="1">
      <c r="A401" s="74" t="s">
        <v>184</v>
      </c>
      <c r="B401" s="74"/>
      <c r="C401" s="16" t="s">
        <v>3</v>
      </c>
      <c r="D401" s="16" t="s">
        <v>4</v>
      </c>
      <c r="E401" s="16" t="s">
        <v>176</v>
      </c>
      <c r="F401" s="16" t="s">
        <v>167</v>
      </c>
      <c r="G401" s="16" t="s">
        <v>177</v>
      </c>
    </row>
    <row r="402" spans="1:7" ht="15" customHeight="1">
      <c r="A402" s="17" t="s">
        <v>268</v>
      </c>
      <c r="B402" s="18" t="s">
        <v>269</v>
      </c>
      <c r="C402" s="17" t="s">
        <v>106</v>
      </c>
      <c r="D402" s="17" t="s">
        <v>52</v>
      </c>
      <c r="E402" s="19">
        <v>1</v>
      </c>
      <c r="F402" s="20">
        <v>2240.0300000000002</v>
      </c>
      <c r="G402" s="20">
        <f>TRUNC(TRUNC(E402,8)*F402,2)</f>
        <v>2240.0300000000002</v>
      </c>
    </row>
    <row r="403" spans="1:7" ht="15" customHeight="1">
      <c r="A403" s="9"/>
      <c r="B403" s="9"/>
      <c r="C403" s="9"/>
      <c r="D403" s="9"/>
      <c r="E403" s="75" t="s">
        <v>194</v>
      </c>
      <c r="F403" s="75"/>
      <c r="G403" s="21">
        <f>SUM(G402:G402)</f>
        <v>2240.0300000000002</v>
      </c>
    </row>
    <row r="404" spans="1:7" ht="15" customHeight="1">
      <c r="A404" s="74" t="s">
        <v>270</v>
      </c>
      <c r="B404" s="74"/>
      <c r="C404" s="16" t="s">
        <v>3</v>
      </c>
      <c r="D404" s="16" t="s">
        <v>4</v>
      </c>
      <c r="E404" s="16" t="s">
        <v>176</v>
      </c>
      <c r="F404" s="16" t="s">
        <v>167</v>
      </c>
      <c r="G404" s="16" t="s">
        <v>177</v>
      </c>
    </row>
    <row r="405" spans="1:7" ht="21" customHeight="1">
      <c r="A405" s="17" t="s">
        <v>271</v>
      </c>
      <c r="B405" s="18" t="s">
        <v>272</v>
      </c>
      <c r="C405" s="17" t="s">
        <v>106</v>
      </c>
      <c r="D405" s="17" t="s">
        <v>180</v>
      </c>
      <c r="E405" s="19">
        <v>4</v>
      </c>
      <c r="F405" s="20">
        <v>24.08</v>
      </c>
      <c r="G405" s="20">
        <f>TRUNC(TRUNC(E405,8)*F405,2)</f>
        <v>96.32</v>
      </c>
    </row>
    <row r="406" spans="1:7" ht="15" customHeight="1">
      <c r="A406" s="17" t="s">
        <v>273</v>
      </c>
      <c r="B406" s="18" t="s">
        <v>274</v>
      </c>
      <c r="C406" s="17" t="s">
        <v>106</v>
      </c>
      <c r="D406" s="17" t="s">
        <v>180</v>
      </c>
      <c r="E406" s="19">
        <v>4</v>
      </c>
      <c r="F406" s="20">
        <v>30.87</v>
      </c>
      <c r="G406" s="20">
        <f>TRUNC(TRUNC(E406,8)*F406,2)</f>
        <v>123.48</v>
      </c>
    </row>
    <row r="407" spans="1:7" ht="21" customHeight="1">
      <c r="A407" s="17" t="s">
        <v>275</v>
      </c>
      <c r="B407" s="18" t="s">
        <v>276</v>
      </c>
      <c r="C407" s="17" t="s">
        <v>106</v>
      </c>
      <c r="D407" s="17" t="s">
        <v>180</v>
      </c>
      <c r="E407" s="19">
        <v>4</v>
      </c>
      <c r="F407" s="20">
        <v>29.78</v>
      </c>
      <c r="G407" s="20">
        <f>TRUNC(TRUNC(E407,8)*F407,2)</f>
        <v>119.12</v>
      </c>
    </row>
    <row r="408" spans="1:7" ht="18" customHeight="1">
      <c r="A408" s="9"/>
      <c r="B408" s="9"/>
      <c r="C408" s="9"/>
      <c r="D408" s="9"/>
      <c r="E408" s="75" t="s">
        <v>277</v>
      </c>
      <c r="F408" s="75"/>
      <c r="G408" s="21">
        <f>SUM(G405:G407)</f>
        <v>338.92</v>
      </c>
    </row>
    <row r="409" spans="1:7" ht="15" customHeight="1">
      <c r="A409" s="9"/>
      <c r="B409" s="9"/>
      <c r="C409" s="9"/>
      <c r="D409" s="9"/>
      <c r="E409" s="73" t="s">
        <v>173</v>
      </c>
      <c r="F409" s="73"/>
      <c r="G409" s="15">
        <f>ROUND(SUM(G403,G408),2)</f>
        <v>2578.9499999999998</v>
      </c>
    </row>
    <row r="410" spans="1:7" ht="10.050000000000001" customHeight="1">
      <c r="A410" s="9"/>
      <c r="B410" s="9"/>
      <c r="C410" s="9"/>
      <c r="D410" s="9"/>
      <c r="E410" s="70"/>
      <c r="F410" s="70"/>
      <c r="G410" s="70"/>
    </row>
    <row r="411" spans="1:7" ht="19.95" customHeight="1">
      <c r="A411" s="68" t="s">
        <v>351</v>
      </c>
      <c r="B411" s="68"/>
      <c r="C411" s="68"/>
      <c r="D411" s="68"/>
      <c r="E411" s="68"/>
      <c r="F411" s="68"/>
      <c r="G411" s="68"/>
    </row>
    <row r="412" spans="1:7" ht="15" customHeight="1">
      <c r="A412" s="74" t="s">
        <v>175</v>
      </c>
      <c r="B412" s="74"/>
      <c r="C412" s="16" t="s">
        <v>3</v>
      </c>
      <c r="D412" s="16" t="s">
        <v>4</v>
      </c>
      <c r="E412" s="16" t="s">
        <v>176</v>
      </c>
      <c r="F412" s="16" t="s">
        <v>167</v>
      </c>
      <c r="G412" s="16" t="s">
        <v>177</v>
      </c>
    </row>
    <row r="413" spans="1:7" ht="21" customHeight="1">
      <c r="A413" s="17" t="s">
        <v>279</v>
      </c>
      <c r="B413" s="18" t="s">
        <v>280</v>
      </c>
      <c r="C413" s="17" t="s">
        <v>102</v>
      </c>
      <c r="D413" s="17" t="s">
        <v>60</v>
      </c>
      <c r="E413" s="19">
        <v>1</v>
      </c>
      <c r="F413" s="20">
        <v>0.77</v>
      </c>
      <c r="G413" s="20">
        <f>TRUNC(TRUNC(E413,8)*F413,2)</f>
        <v>0.77</v>
      </c>
    </row>
    <row r="414" spans="1:7" ht="21" customHeight="1">
      <c r="A414" s="17" t="s">
        <v>281</v>
      </c>
      <c r="B414" s="18" t="s">
        <v>282</v>
      </c>
      <c r="C414" s="17" t="s">
        <v>102</v>
      </c>
      <c r="D414" s="17" t="s">
        <v>60</v>
      </c>
      <c r="E414" s="19">
        <v>1</v>
      </c>
      <c r="F414" s="20">
        <v>1.43</v>
      </c>
      <c r="G414" s="20">
        <f>TRUNC(TRUNC(E414,8)*F414,2)</f>
        <v>1.43</v>
      </c>
    </row>
    <row r="415" spans="1:7" ht="21" customHeight="1">
      <c r="A415" s="17" t="s">
        <v>283</v>
      </c>
      <c r="B415" s="18" t="s">
        <v>284</v>
      </c>
      <c r="C415" s="17" t="s">
        <v>102</v>
      </c>
      <c r="D415" s="17" t="s">
        <v>60</v>
      </c>
      <c r="E415" s="19">
        <v>1</v>
      </c>
      <c r="F415" s="20">
        <v>0.01</v>
      </c>
      <c r="G415" s="20">
        <f>TRUNC(TRUNC(E415,8)*F415,2)</f>
        <v>0.01</v>
      </c>
    </row>
    <row r="416" spans="1:7" ht="21" customHeight="1">
      <c r="A416" s="17" t="s">
        <v>285</v>
      </c>
      <c r="B416" s="18" t="s">
        <v>286</v>
      </c>
      <c r="C416" s="17" t="s">
        <v>102</v>
      </c>
      <c r="D416" s="17" t="s">
        <v>60</v>
      </c>
      <c r="E416" s="19">
        <v>1</v>
      </c>
      <c r="F416" s="20">
        <v>0.08</v>
      </c>
      <c r="G416" s="20">
        <f>TRUNC(TRUNC(E416,8)*F416,2)</f>
        <v>0.08</v>
      </c>
    </row>
    <row r="417" spans="1:7" ht="15" customHeight="1">
      <c r="A417" s="9"/>
      <c r="B417" s="9"/>
      <c r="C417" s="9"/>
      <c r="D417" s="9"/>
      <c r="E417" s="75" t="s">
        <v>183</v>
      </c>
      <c r="F417" s="75"/>
      <c r="G417" s="21">
        <f>SUM(G413:G416)</f>
        <v>2.29</v>
      </c>
    </row>
    <row r="418" spans="1:7" ht="15" customHeight="1">
      <c r="A418" s="74" t="s">
        <v>195</v>
      </c>
      <c r="B418" s="74"/>
      <c r="C418" s="16" t="s">
        <v>3</v>
      </c>
      <c r="D418" s="16" t="s">
        <v>4</v>
      </c>
      <c r="E418" s="16" t="s">
        <v>176</v>
      </c>
      <c r="F418" s="16" t="s">
        <v>167</v>
      </c>
      <c r="G418" s="16" t="s">
        <v>177</v>
      </c>
    </row>
    <row r="419" spans="1:7" ht="15" customHeight="1">
      <c r="A419" s="17" t="s">
        <v>287</v>
      </c>
      <c r="B419" s="18" t="s">
        <v>288</v>
      </c>
      <c r="C419" s="17" t="s">
        <v>102</v>
      </c>
      <c r="D419" s="17" t="s">
        <v>60</v>
      </c>
      <c r="E419" s="19">
        <v>1</v>
      </c>
      <c r="F419" s="20">
        <v>126.43</v>
      </c>
      <c r="G419" s="20">
        <f>TRUNC(TRUNC(E419,8)*F419,2)</f>
        <v>126.43</v>
      </c>
    </row>
    <row r="420" spans="1:7" ht="15" customHeight="1">
      <c r="A420" s="9"/>
      <c r="B420" s="9"/>
      <c r="C420" s="9"/>
      <c r="D420" s="9"/>
      <c r="E420" s="75" t="s">
        <v>200</v>
      </c>
      <c r="F420" s="75"/>
      <c r="G420" s="21">
        <f>SUM(G419:G419)</f>
        <v>126.43</v>
      </c>
    </row>
    <row r="421" spans="1:7" ht="15" customHeight="1">
      <c r="A421" s="74" t="s">
        <v>202</v>
      </c>
      <c r="B421" s="74"/>
      <c r="C421" s="16" t="s">
        <v>3</v>
      </c>
      <c r="D421" s="16" t="s">
        <v>4</v>
      </c>
      <c r="E421" s="16" t="s">
        <v>176</v>
      </c>
      <c r="F421" s="16" t="s">
        <v>167</v>
      </c>
      <c r="G421" s="16" t="s">
        <v>177</v>
      </c>
    </row>
    <row r="422" spans="1:7" ht="21" customHeight="1">
      <c r="A422" s="17" t="s">
        <v>289</v>
      </c>
      <c r="B422" s="18" t="s">
        <v>290</v>
      </c>
      <c r="C422" s="17" t="s">
        <v>102</v>
      </c>
      <c r="D422" s="17" t="s">
        <v>60</v>
      </c>
      <c r="E422" s="19">
        <v>1</v>
      </c>
      <c r="F422" s="20">
        <v>1.86</v>
      </c>
      <c r="G422" s="20">
        <f>TRUNC(TRUNC(E422,8)*F422,2)</f>
        <v>1.86</v>
      </c>
    </row>
    <row r="423" spans="1:7" ht="15" customHeight="1">
      <c r="A423" s="9"/>
      <c r="B423" s="9"/>
      <c r="C423" s="9"/>
      <c r="D423" s="9"/>
      <c r="E423" s="75" t="s">
        <v>205</v>
      </c>
      <c r="F423" s="75"/>
      <c r="G423" s="21">
        <f>SUM(G422:G422)</f>
        <v>1.86</v>
      </c>
    </row>
    <row r="424" spans="1:7" ht="15" customHeight="1">
      <c r="A424" s="9"/>
      <c r="B424" s="9"/>
      <c r="C424" s="9"/>
      <c r="D424" s="9"/>
      <c r="E424" s="73" t="s">
        <v>173</v>
      </c>
      <c r="F424" s="73"/>
      <c r="G424" s="15">
        <f>ROUND(SUM(G417,G420,G423),2)</f>
        <v>130.58000000000001</v>
      </c>
    </row>
    <row r="425" spans="1:7" ht="10.050000000000001" customHeight="1">
      <c r="A425" s="9"/>
      <c r="B425" s="9"/>
      <c r="C425" s="9"/>
      <c r="D425" s="9"/>
      <c r="E425" s="70"/>
      <c r="F425" s="70"/>
      <c r="G425" s="70"/>
    </row>
    <row r="426" spans="1:7" ht="19.95" customHeight="1">
      <c r="A426" s="68" t="s">
        <v>352</v>
      </c>
      <c r="B426" s="68"/>
      <c r="C426" s="68"/>
      <c r="D426" s="68"/>
      <c r="E426" s="68"/>
      <c r="F426" s="68"/>
      <c r="G426" s="68"/>
    </row>
    <row r="427" spans="1:7" ht="15" customHeight="1">
      <c r="A427" s="74" t="s">
        <v>175</v>
      </c>
      <c r="B427" s="74"/>
      <c r="C427" s="16" t="s">
        <v>3</v>
      </c>
      <c r="D427" s="16" t="s">
        <v>4</v>
      </c>
      <c r="E427" s="16" t="s">
        <v>176</v>
      </c>
      <c r="F427" s="16" t="s">
        <v>167</v>
      </c>
      <c r="G427" s="16" t="s">
        <v>177</v>
      </c>
    </row>
    <row r="428" spans="1:7" ht="21" customHeight="1">
      <c r="A428" s="17" t="s">
        <v>292</v>
      </c>
      <c r="B428" s="18" t="s">
        <v>293</v>
      </c>
      <c r="C428" s="17" t="s">
        <v>102</v>
      </c>
      <c r="D428" s="17" t="s">
        <v>60</v>
      </c>
      <c r="E428" s="19">
        <v>1</v>
      </c>
      <c r="F428" s="20">
        <v>1.28</v>
      </c>
      <c r="G428" s="20">
        <f>TRUNC(TRUNC(E428,8)*F428,2)</f>
        <v>1.28</v>
      </c>
    </row>
    <row r="429" spans="1:7" ht="21" customHeight="1">
      <c r="A429" s="17" t="s">
        <v>281</v>
      </c>
      <c r="B429" s="18" t="s">
        <v>282</v>
      </c>
      <c r="C429" s="17" t="s">
        <v>102</v>
      </c>
      <c r="D429" s="17" t="s">
        <v>60</v>
      </c>
      <c r="E429" s="19">
        <v>1</v>
      </c>
      <c r="F429" s="20">
        <v>1.43</v>
      </c>
      <c r="G429" s="20">
        <f>TRUNC(TRUNC(E429,8)*F429,2)</f>
        <v>1.43</v>
      </c>
    </row>
    <row r="430" spans="1:7" ht="21" customHeight="1">
      <c r="A430" s="17" t="s">
        <v>294</v>
      </c>
      <c r="B430" s="18" t="s">
        <v>295</v>
      </c>
      <c r="C430" s="17" t="s">
        <v>102</v>
      </c>
      <c r="D430" s="17" t="s">
        <v>60</v>
      </c>
      <c r="E430" s="19">
        <v>1</v>
      </c>
      <c r="F430" s="20">
        <v>0.08</v>
      </c>
      <c r="G430" s="20">
        <f>TRUNC(TRUNC(E430,8)*F430,2)</f>
        <v>0.08</v>
      </c>
    </row>
    <row r="431" spans="1:7" ht="21" customHeight="1">
      <c r="A431" s="17" t="s">
        <v>285</v>
      </c>
      <c r="B431" s="18" t="s">
        <v>286</v>
      </c>
      <c r="C431" s="17" t="s">
        <v>102</v>
      </c>
      <c r="D431" s="17" t="s">
        <v>60</v>
      </c>
      <c r="E431" s="19">
        <v>1</v>
      </c>
      <c r="F431" s="20">
        <v>0.08</v>
      </c>
      <c r="G431" s="20">
        <f>TRUNC(TRUNC(E431,8)*F431,2)</f>
        <v>0.08</v>
      </c>
    </row>
    <row r="432" spans="1:7" ht="15" customHeight="1">
      <c r="A432" s="9"/>
      <c r="B432" s="9"/>
      <c r="C432" s="9"/>
      <c r="D432" s="9"/>
      <c r="E432" s="75" t="s">
        <v>183</v>
      </c>
      <c r="F432" s="75"/>
      <c r="G432" s="21">
        <f>SUM(G428:G431)</f>
        <v>2.87</v>
      </c>
    </row>
    <row r="433" spans="1:7" ht="15" customHeight="1">
      <c r="A433" s="74" t="s">
        <v>195</v>
      </c>
      <c r="B433" s="74"/>
      <c r="C433" s="16" t="s">
        <v>3</v>
      </c>
      <c r="D433" s="16" t="s">
        <v>4</v>
      </c>
      <c r="E433" s="16" t="s">
        <v>176</v>
      </c>
      <c r="F433" s="16" t="s">
        <v>167</v>
      </c>
      <c r="G433" s="16" t="s">
        <v>177</v>
      </c>
    </row>
    <row r="434" spans="1:7" ht="15" customHeight="1">
      <c r="A434" s="17" t="s">
        <v>296</v>
      </c>
      <c r="B434" s="18" t="s">
        <v>297</v>
      </c>
      <c r="C434" s="17" t="s">
        <v>102</v>
      </c>
      <c r="D434" s="17" t="s">
        <v>60</v>
      </c>
      <c r="E434" s="19">
        <v>1</v>
      </c>
      <c r="F434" s="20">
        <v>37.22</v>
      </c>
      <c r="G434" s="20">
        <f>TRUNC(TRUNC(E434,8)*F434,2)</f>
        <v>37.22</v>
      </c>
    </row>
    <row r="435" spans="1:7" ht="15" customHeight="1">
      <c r="A435" s="9"/>
      <c r="B435" s="9"/>
      <c r="C435" s="9"/>
      <c r="D435" s="9"/>
      <c r="E435" s="75" t="s">
        <v>200</v>
      </c>
      <c r="F435" s="75"/>
      <c r="G435" s="21">
        <f>SUM(G434:G434)</f>
        <v>37.22</v>
      </c>
    </row>
    <row r="436" spans="1:7" ht="15" customHeight="1">
      <c r="A436" s="74" t="s">
        <v>202</v>
      </c>
      <c r="B436" s="74"/>
      <c r="C436" s="16" t="s">
        <v>3</v>
      </c>
      <c r="D436" s="16" t="s">
        <v>4</v>
      </c>
      <c r="E436" s="16" t="s">
        <v>176</v>
      </c>
      <c r="F436" s="16" t="s">
        <v>167</v>
      </c>
      <c r="G436" s="16" t="s">
        <v>177</v>
      </c>
    </row>
    <row r="437" spans="1:7" ht="21" customHeight="1">
      <c r="A437" s="17" t="s">
        <v>298</v>
      </c>
      <c r="B437" s="18" t="s">
        <v>299</v>
      </c>
      <c r="C437" s="17" t="s">
        <v>102</v>
      </c>
      <c r="D437" s="17" t="s">
        <v>60</v>
      </c>
      <c r="E437" s="19">
        <v>1</v>
      </c>
      <c r="F437" s="20">
        <v>0.78</v>
      </c>
      <c r="G437" s="20">
        <f>TRUNC(TRUNC(E437,8)*F437,2)</f>
        <v>0.78</v>
      </c>
    </row>
    <row r="438" spans="1:7" ht="15" customHeight="1">
      <c r="A438" s="9"/>
      <c r="B438" s="9"/>
      <c r="C438" s="9"/>
      <c r="D438" s="9"/>
      <c r="E438" s="75" t="s">
        <v>205</v>
      </c>
      <c r="F438" s="75"/>
      <c r="G438" s="21">
        <f>SUM(G437:G437)</f>
        <v>0.78</v>
      </c>
    </row>
    <row r="439" spans="1:7" ht="15" customHeight="1">
      <c r="A439" s="9"/>
      <c r="B439" s="9"/>
      <c r="C439" s="9"/>
      <c r="D439" s="9"/>
      <c r="E439" s="73" t="s">
        <v>173</v>
      </c>
      <c r="F439" s="73"/>
      <c r="G439" s="15">
        <f>ROUND(SUM(G432,G435,G438),2)</f>
        <v>40.869999999999997</v>
      </c>
    </row>
    <row r="440" spans="1:7" ht="10.050000000000001" customHeight="1">
      <c r="A440" s="9"/>
      <c r="B440" s="9"/>
      <c r="C440" s="9"/>
      <c r="D440" s="9"/>
      <c r="E440" s="70"/>
      <c r="F440" s="70"/>
      <c r="G440" s="70"/>
    </row>
    <row r="441" spans="1:7" ht="19.95" customHeight="1">
      <c r="A441" s="68" t="s">
        <v>353</v>
      </c>
      <c r="B441" s="68"/>
      <c r="C441" s="68"/>
      <c r="D441" s="68"/>
      <c r="E441" s="68"/>
      <c r="F441" s="68"/>
      <c r="G441" s="68"/>
    </row>
    <row r="442" spans="1:7" ht="15" customHeight="1">
      <c r="A442" s="74" t="s">
        <v>195</v>
      </c>
      <c r="B442" s="74"/>
      <c r="C442" s="16" t="s">
        <v>3</v>
      </c>
      <c r="D442" s="16" t="s">
        <v>4</v>
      </c>
      <c r="E442" s="16" t="s">
        <v>176</v>
      </c>
      <c r="F442" s="16" t="s">
        <v>167</v>
      </c>
      <c r="G442" s="16" t="s">
        <v>177</v>
      </c>
    </row>
    <row r="443" spans="1:7" ht="15" customHeight="1">
      <c r="A443" s="17" t="s">
        <v>301</v>
      </c>
      <c r="B443" s="18" t="s">
        <v>302</v>
      </c>
      <c r="C443" s="17" t="s">
        <v>67</v>
      </c>
      <c r="D443" s="17" t="s">
        <v>60</v>
      </c>
      <c r="E443" s="19">
        <v>1</v>
      </c>
      <c r="F443" s="20">
        <v>62.32</v>
      </c>
      <c r="G443" s="20">
        <f>ROUND(ROUND(E443,8)*F443,2)</f>
        <v>62.32</v>
      </c>
    </row>
    <row r="444" spans="1:7" ht="15" customHeight="1">
      <c r="A444" s="9"/>
      <c r="B444" s="9"/>
      <c r="C444" s="9"/>
      <c r="D444" s="9"/>
      <c r="E444" s="75" t="s">
        <v>200</v>
      </c>
      <c r="F444" s="75"/>
      <c r="G444" s="21">
        <f>SUM(G443:G443)</f>
        <v>62.32</v>
      </c>
    </row>
    <row r="445" spans="1:7" ht="15" customHeight="1">
      <c r="A445" s="9"/>
      <c r="B445" s="9"/>
      <c r="C445" s="9"/>
      <c r="D445" s="9"/>
      <c r="E445" s="73" t="s">
        <v>173</v>
      </c>
      <c r="F445" s="73"/>
      <c r="G445" s="15">
        <f>ROUND(SUM(G444),2)</f>
        <v>62.32</v>
      </c>
    </row>
  </sheetData>
  <mergeCells count="320">
    <mergeCell ref="E440:G440"/>
    <mergeCell ref="A441:G441"/>
    <mergeCell ref="A442:B442"/>
    <mergeCell ref="E444:F444"/>
    <mergeCell ref="E445:F445"/>
    <mergeCell ref="A433:B433"/>
    <mergeCell ref="E435:F435"/>
    <mergeCell ref="A436:B436"/>
    <mergeCell ref="E438:F438"/>
    <mergeCell ref="E439:F439"/>
    <mergeCell ref="E424:F424"/>
    <mergeCell ref="E425:G425"/>
    <mergeCell ref="A426:G426"/>
    <mergeCell ref="A427:B427"/>
    <mergeCell ref="E432:F432"/>
    <mergeCell ref="E417:F417"/>
    <mergeCell ref="A418:B418"/>
    <mergeCell ref="E420:F420"/>
    <mergeCell ref="A421:B421"/>
    <mergeCell ref="E423:F423"/>
    <mergeCell ref="E408:F408"/>
    <mergeCell ref="E409:F409"/>
    <mergeCell ref="E410:G410"/>
    <mergeCell ref="A411:G411"/>
    <mergeCell ref="A412:B412"/>
    <mergeCell ref="E399:G399"/>
    <mergeCell ref="A400:G400"/>
    <mergeCell ref="A401:B401"/>
    <mergeCell ref="E403:F403"/>
    <mergeCell ref="A404:B404"/>
    <mergeCell ref="A390:B390"/>
    <mergeCell ref="E392:F392"/>
    <mergeCell ref="A393:B393"/>
    <mergeCell ref="E397:F397"/>
    <mergeCell ref="E398:F398"/>
    <mergeCell ref="A383:B383"/>
    <mergeCell ref="E386:F386"/>
    <mergeCell ref="E387:F387"/>
    <mergeCell ref="E388:G388"/>
    <mergeCell ref="A389:G389"/>
    <mergeCell ref="E377:F377"/>
    <mergeCell ref="E378:G378"/>
    <mergeCell ref="A379:G379"/>
    <mergeCell ref="A380:B380"/>
    <mergeCell ref="E382:F382"/>
    <mergeCell ref="E371:F371"/>
    <mergeCell ref="E372:G372"/>
    <mergeCell ref="A373:G373"/>
    <mergeCell ref="A374:B374"/>
    <mergeCell ref="E376:F376"/>
    <mergeCell ref="E365:F365"/>
    <mergeCell ref="E366:G366"/>
    <mergeCell ref="A367:G367"/>
    <mergeCell ref="A368:B368"/>
    <mergeCell ref="E370:F370"/>
    <mergeCell ref="A357:G357"/>
    <mergeCell ref="A358:B358"/>
    <mergeCell ref="E360:F360"/>
    <mergeCell ref="A361:B361"/>
    <mergeCell ref="E364:F364"/>
    <mergeCell ref="A351:G351"/>
    <mergeCell ref="A352:B352"/>
    <mergeCell ref="E354:F354"/>
    <mergeCell ref="E355:F355"/>
    <mergeCell ref="E356:G356"/>
    <mergeCell ref="A345:G345"/>
    <mergeCell ref="A346:B346"/>
    <mergeCell ref="E348:F348"/>
    <mergeCell ref="E349:F349"/>
    <mergeCell ref="E350:G350"/>
    <mergeCell ref="A339:G339"/>
    <mergeCell ref="A340:B340"/>
    <mergeCell ref="E342:F342"/>
    <mergeCell ref="E343:F343"/>
    <mergeCell ref="E344:G344"/>
    <mergeCell ref="A333:G333"/>
    <mergeCell ref="A334:B334"/>
    <mergeCell ref="E336:F336"/>
    <mergeCell ref="E337:F337"/>
    <mergeCell ref="E338:G338"/>
    <mergeCell ref="E327:F327"/>
    <mergeCell ref="A328:B328"/>
    <mergeCell ref="E330:F330"/>
    <mergeCell ref="E331:F331"/>
    <mergeCell ref="E332:G332"/>
    <mergeCell ref="E320:F320"/>
    <mergeCell ref="E321:F321"/>
    <mergeCell ref="E322:G322"/>
    <mergeCell ref="A323:G323"/>
    <mergeCell ref="A324:B324"/>
    <mergeCell ref="A310:B310"/>
    <mergeCell ref="E312:F312"/>
    <mergeCell ref="A313:B313"/>
    <mergeCell ref="E315:F315"/>
    <mergeCell ref="A316:B316"/>
    <mergeCell ref="E303:F303"/>
    <mergeCell ref="E304:G304"/>
    <mergeCell ref="A305:G305"/>
    <mergeCell ref="A306:B306"/>
    <mergeCell ref="E309:F309"/>
    <mergeCell ref="E297:F297"/>
    <mergeCell ref="E298:G298"/>
    <mergeCell ref="A299:G299"/>
    <mergeCell ref="A300:B300"/>
    <mergeCell ref="E302:F302"/>
    <mergeCell ref="E291:F291"/>
    <mergeCell ref="E292:G292"/>
    <mergeCell ref="A293:G293"/>
    <mergeCell ref="A294:B294"/>
    <mergeCell ref="E296:F296"/>
    <mergeCell ref="E285:F285"/>
    <mergeCell ref="E286:G286"/>
    <mergeCell ref="A287:G287"/>
    <mergeCell ref="A288:B288"/>
    <mergeCell ref="E290:F290"/>
    <mergeCell ref="E279:F279"/>
    <mergeCell ref="E280:G280"/>
    <mergeCell ref="A281:G281"/>
    <mergeCell ref="A282:B282"/>
    <mergeCell ref="E284:F284"/>
    <mergeCell ref="E273:F273"/>
    <mergeCell ref="E274:G274"/>
    <mergeCell ref="A275:G275"/>
    <mergeCell ref="A276:B276"/>
    <mergeCell ref="E278:F278"/>
    <mergeCell ref="E267:F267"/>
    <mergeCell ref="E268:G268"/>
    <mergeCell ref="A269:G269"/>
    <mergeCell ref="A270:B270"/>
    <mergeCell ref="E272:F272"/>
    <mergeCell ref="E256:F256"/>
    <mergeCell ref="A257:B257"/>
    <mergeCell ref="E262:F262"/>
    <mergeCell ref="A263:B263"/>
    <mergeCell ref="E266:F266"/>
    <mergeCell ref="E247:G247"/>
    <mergeCell ref="A248:G248"/>
    <mergeCell ref="A249:B249"/>
    <mergeCell ref="E253:F253"/>
    <mergeCell ref="A254:B254"/>
    <mergeCell ref="E241:G241"/>
    <mergeCell ref="A242:G242"/>
    <mergeCell ref="A243:B243"/>
    <mergeCell ref="E245:F245"/>
    <mergeCell ref="E246:F246"/>
    <mergeCell ref="A230:B230"/>
    <mergeCell ref="E235:F235"/>
    <mergeCell ref="A236:B236"/>
    <mergeCell ref="E239:F239"/>
    <mergeCell ref="E240:F240"/>
    <mergeCell ref="E223:F223"/>
    <mergeCell ref="E224:G224"/>
    <mergeCell ref="A225:G225"/>
    <mergeCell ref="A226:B226"/>
    <mergeCell ref="E229:F229"/>
    <mergeCell ref="A218:G218"/>
    <mergeCell ref="A219:C219"/>
    <mergeCell ref="B220:C220"/>
    <mergeCell ref="E221:F221"/>
    <mergeCell ref="E222:F222"/>
    <mergeCell ref="A212:G212"/>
    <mergeCell ref="A213:B213"/>
    <mergeCell ref="E215:F215"/>
    <mergeCell ref="E216:F216"/>
    <mergeCell ref="E217:G217"/>
    <mergeCell ref="E206:F206"/>
    <mergeCell ref="A207:B207"/>
    <mergeCell ref="E209:F209"/>
    <mergeCell ref="E210:F210"/>
    <mergeCell ref="E211:G211"/>
    <mergeCell ref="E196:G196"/>
    <mergeCell ref="A197:G197"/>
    <mergeCell ref="A198:B198"/>
    <mergeCell ref="E203:F203"/>
    <mergeCell ref="A204:B204"/>
    <mergeCell ref="A189:B189"/>
    <mergeCell ref="E191:F191"/>
    <mergeCell ref="A192:B192"/>
    <mergeCell ref="E194:F194"/>
    <mergeCell ref="E195:F195"/>
    <mergeCell ref="E180:F180"/>
    <mergeCell ref="E181:G181"/>
    <mergeCell ref="A182:G182"/>
    <mergeCell ref="A183:B183"/>
    <mergeCell ref="E188:F188"/>
    <mergeCell ref="A171:G171"/>
    <mergeCell ref="A172:B172"/>
    <mergeCell ref="E174:F174"/>
    <mergeCell ref="A175:B175"/>
    <mergeCell ref="E179:F179"/>
    <mergeCell ref="A165:G165"/>
    <mergeCell ref="A166:B166"/>
    <mergeCell ref="E168:F168"/>
    <mergeCell ref="E169:F169"/>
    <mergeCell ref="E170:G170"/>
    <mergeCell ref="E158:F158"/>
    <mergeCell ref="A159:B159"/>
    <mergeCell ref="E162:F162"/>
    <mergeCell ref="E163:F163"/>
    <mergeCell ref="E164:G164"/>
    <mergeCell ref="E152:F152"/>
    <mergeCell ref="E153:F153"/>
    <mergeCell ref="E154:G154"/>
    <mergeCell ref="A155:G155"/>
    <mergeCell ref="A156:B156"/>
    <mergeCell ref="E146:F146"/>
    <mergeCell ref="E147:F147"/>
    <mergeCell ref="E148:G148"/>
    <mergeCell ref="A149:G149"/>
    <mergeCell ref="A150:B150"/>
    <mergeCell ref="E140:F140"/>
    <mergeCell ref="E141:F141"/>
    <mergeCell ref="E142:G142"/>
    <mergeCell ref="A143:G143"/>
    <mergeCell ref="A144:B144"/>
    <mergeCell ref="E132:G132"/>
    <mergeCell ref="A133:G133"/>
    <mergeCell ref="A134:B134"/>
    <mergeCell ref="E136:F136"/>
    <mergeCell ref="A137:B137"/>
    <mergeCell ref="E126:G126"/>
    <mergeCell ref="A127:G127"/>
    <mergeCell ref="A128:B128"/>
    <mergeCell ref="E130:F130"/>
    <mergeCell ref="E131:F131"/>
    <mergeCell ref="E120:G120"/>
    <mergeCell ref="A121:G121"/>
    <mergeCell ref="A122:B122"/>
    <mergeCell ref="E124:F124"/>
    <mergeCell ref="E125:F125"/>
    <mergeCell ref="E114:G114"/>
    <mergeCell ref="A115:G115"/>
    <mergeCell ref="A116:B116"/>
    <mergeCell ref="E118:F118"/>
    <mergeCell ref="E119:F119"/>
    <mergeCell ref="E108:G108"/>
    <mergeCell ref="A109:G109"/>
    <mergeCell ref="A110:B110"/>
    <mergeCell ref="E112:F112"/>
    <mergeCell ref="E113:F113"/>
    <mergeCell ref="A100:B100"/>
    <mergeCell ref="E103:F103"/>
    <mergeCell ref="A104:B104"/>
    <mergeCell ref="E106:F106"/>
    <mergeCell ref="E107:F107"/>
    <mergeCell ref="A92:B92"/>
    <mergeCell ref="E96:F96"/>
    <mergeCell ref="E97:F97"/>
    <mergeCell ref="E98:G98"/>
    <mergeCell ref="A99:G99"/>
    <mergeCell ref="E85:F85"/>
    <mergeCell ref="A86:B86"/>
    <mergeCell ref="E88:F88"/>
    <mergeCell ref="A89:B89"/>
    <mergeCell ref="E91:F91"/>
    <mergeCell ref="E78:F78"/>
    <mergeCell ref="E79:F79"/>
    <mergeCell ref="E80:G80"/>
    <mergeCell ref="A81:G81"/>
    <mergeCell ref="A82:B82"/>
    <mergeCell ref="E72:F72"/>
    <mergeCell ref="E73:F73"/>
    <mergeCell ref="E74:G74"/>
    <mergeCell ref="A75:G75"/>
    <mergeCell ref="A76:B76"/>
    <mergeCell ref="E66:F66"/>
    <mergeCell ref="E67:F67"/>
    <mergeCell ref="E68:G68"/>
    <mergeCell ref="A69:G69"/>
    <mergeCell ref="A70:B70"/>
    <mergeCell ref="E60:F60"/>
    <mergeCell ref="E61:F61"/>
    <mergeCell ref="E62:G62"/>
    <mergeCell ref="A63:G63"/>
    <mergeCell ref="A64:B64"/>
    <mergeCell ref="E54:F54"/>
    <mergeCell ref="E55:F55"/>
    <mergeCell ref="E56:G56"/>
    <mergeCell ref="A57:G57"/>
    <mergeCell ref="A58:B58"/>
    <mergeCell ref="E48:F48"/>
    <mergeCell ref="E49:F49"/>
    <mergeCell ref="E50:G50"/>
    <mergeCell ref="A51:G51"/>
    <mergeCell ref="A52:B52"/>
    <mergeCell ref="E42:F42"/>
    <mergeCell ref="E43:F43"/>
    <mergeCell ref="E44:G44"/>
    <mergeCell ref="A45:G45"/>
    <mergeCell ref="A46:B46"/>
    <mergeCell ref="E36:F36"/>
    <mergeCell ref="E37:F37"/>
    <mergeCell ref="E38:G38"/>
    <mergeCell ref="A39:G39"/>
    <mergeCell ref="A40:B40"/>
    <mergeCell ref="E30:F30"/>
    <mergeCell ref="E31:F31"/>
    <mergeCell ref="E32:G32"/>
    <mergeCell ref="A33:G33"/>
    <mergeCell ref="A34:B34"/>
    <mergeCell ref="E24:F24"/>
    <mergeCell ref="E25:F25"/>
    <mergeCell ref="E26:G26"/>
    <mergeCell ref="A27:G27"/>
    <mergeCell ref="A28:B28"/>
    <mergeCell ref="A11:B11"/>
    <mergeCell ref="E14:F14"/>
    <mergeCell ref="A15:B15"/>
    <mergeCell ref="E20:F20"/>
    <mergeCell ref="A21:B21"/>
    <mergeCell ref="E6:F6"/>
    <mergeCell ref="E7:F7"/>
    <mergeCell ref="E8:F8"/>
    <mergeCell ref="E9:G9"/>
    <mergeCell ref="A10:G10"/>
    <mergeCell ref="A1:G1"/>
    <mergeCell ref="E2:G2"/>
    <mergeCell ref="A3:G3"/>
    <mergeCell ref="A4:C4"/>
    <mergeCell ref="B5:C5"/>
  </mergeCells>
  <pageMargins left="0.5" right="0.5" top="0.5" bottom="0.5" header="0" footer="0"/>
  <pageSetup paperSize="9" scale="85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/>
  </sheetPr>
  <dimension ref="A1:G33"/>
  <sheetViews>
    <sheetView workbookViewId="0"/>
  </sheetViews>
  <sheetFormatPr defaultRowHeight="14.4"/>
  <cols>
    <col min="1" max="1" width="10.33203125" customWidth="1"/>
    <col min="2" max="2" width="45.77734375" customWidth="1"/>
    <col min="3" max="3" width="15.44140625" customWidth="1"/>
    <col min="4" max="4" width="6.109375" customWidth="1"/>
    <col min="5" max="7" width="12.44140625" customWidth="1"/>
  </cols>
  <sheetData>
    <row r="1" spans="1:7" ht="352.05" customHeight="1">
      <c r="A1" s="66"/>
      <c r="B1" s="66"/>
      <c r="C1" s="66"/>
      <c r="D1" s="66"/>
      <c r="E1" s="66"/>
      <c r="F1" s="66"/>
      <c r="G1" s="66"/>
    </row>
    <row r="2" spans="1:7" ht="10.050000000000001" customHeight="1">
      <c r="A2" s="9"/>
      <c r="B2" s="9"/>
      <c r="C2" s="9"/>
      <c r="D2" s="9"/>
      <c r="E2" s="70"/>
      <c r="F2" s="70"/>
      <c r="G2" s="70"/>
    </row>
    <row r="3" spans="1:7" ht="22.05" customHeight="1">
      <c r="A3" s="68" t="s">
        <v>354</v>
      </c>
      <c r="B3" s="68"/>
      <c r="C3" s="68"/>
      <c r="D3" s="68"/>
      <c r="E3" s="68"/>
      <c r="F3" s="68"/>
      <c r="G3" s="68"/>
    </row>
    <row r="4" spans="1:7" ht="15" customHeight="1">
      <c r="A4" s="74" t="s">
        <v>224</v>
      </c>
      <c r="B4" s="74"/>
      <c r="C4" s="16" t="s">
        <v>3</v>
      </c>
      <c r="D4" s="16" t="s">
        <v>4</v>
      </c>
      <c r="E4" s="16" t="s">
        <v>176</v>
      </c>
      <c r="F4" s="16" t="s">
        <v>167</v>
      </c>
      <c r="G4" s="16" t="s">
        <v>177</v>
      </c>
    </row>
    <row r="5" spans="1:7" ht="37.950000000000003" customHeight="1">
      <c r="A5" s="17" t="s">
        <v>236</v>
      </c>
      <c r="B5" s="18" t="s">
        <v>237</v>
      </c>
      <c r="C5" s="17" t="s">
        <v>67</v>
      </c>
      <c r="D5" s="17" t="s">
        <v>60</v>
      </c>
      <c r="E5" s="19">
        <v>1</v>
      </c>
      <c r="F5" s="20">
        <v>60.69</v>
      </c>
      <c r="G5" s="20">
        <f>ROUND(ROUND(E5,8)*F5,2)</f>
        <v>60.69</v>
      </c>
    </row>
    <row r="6" spans="1:7" ht="46.05" customHeight="1">
      <c r="A6" s="17" t="s">
        <v>238</v>
      </c>
      <c r="B6" s="18" t="s">
        <v>239</v>
      </c>
      <c r="C6" s="17" t="s">
        <v>67</v>
      </c>
      <c r="D6" s="17" t="s">
        <v>60</v>
      </c>
      <c r="E6" s="19">
        <v>1</v>
      </c>
      <c r="F6" s="20">
        <v>53.34</v>
      </c>
      <c r="G6" s="20">
        <f>ROUND(ROUND(E6,8)*F6,2)</f>
        <v>53.34</v>
      </c>
    </row>
    <row r="7" spans="1:7" ht="15" customHeight="1">
      <c r="A7" s="9"/>
      <c r="B7" s="9"/>
      <c r="C7" s="9"/>
      <c r="D7" s="9"/>
      <c r="E7" s="75" t="s">
        <v>227</v>
      </c>
      <c r="F7" s="75"/>
      <c r="G7" s="21">
        <f>SUM(G5:G6)</f>
        <v>114.03</v>
      </c>
    </row>
    <row r="8" spans="1:7" ht="15" customHeight="1">
      <c r="A8" s="74" t="s">
        <v>184</v>
      </c>
      <c r="B8" s="74"/>
      <c r="C8" s="16" t="s">
        <v>3</v>
      </c>
      <c r="D8" s="16" t="s">
        <v>4</v>
      </c>
      <c r="E8" s="16" t="s">
        <v>176</v>
      </c>
      <c r="F8" s="16" t="s">
        <v>167</v>
      </c>
      <c r="G8" s="16" t="s">
        <v>177</v>
      </c>
    </row>
    <row r="9" spans="1:7" ht="15" customHeight="1">
      <c r="A9" s="17" t="s">
        <v>240</v>
      </c>
      <c r="B9" s="18" t="s">
        <v>241</v>
      </c>
      <c r="C9" s="17" t="s">
        <v>67</v>
      </c>
      <c r="D9" s="17" t="s">
        <v>242</v>
      </c>
      <c r="E9" s="19">
        <v>15</v>
      </c>
      <c r="F9" s="20">
        <v>38</v>
      </c>
      <c r="G9" s="20">
        <f>ROUND(ROUND(E9,8)*F9,2)</f>
        <v>570</v>
      </c>
    </row>
    <row r="10" spans="1:7" ht="15" customHeight="1">
      <c r="A10" s="9"/>
      <c r="B10" s="9"/>
      <c r="C10" s="9"/>
      <c r="D10" s="9"/>
      <c r="E10" s="75" t="s">
        <v>194</v>
      </c>
      <c r="F10" s="75"/>
      <c r="G10" s="21">
        <f>SUM(G9:G9)</f>
        <v>570</v>
      </c>
    </row>
    <row r="11" spans="1:7" ht="15" customHeight="1">
      <c r="A11" s="9"/>
      <c r="B11" s="9"/>
      <c r="C11" s="9"/>
      <c r="D11" s="9"/>
      <c r="E11" s="73" t="s">
        <v>173</v>
      </c>
      <c r="F11" s="73"/>
      <c r="G11" s="15">
        <f>ROUND(SUM(G7,G10),2)</f>
        <v>684.03</v>
      </c>
    </row>
    <row r="12" spans="1:7" ht="10.050000000000001" customHeight="1">
      <c r="A12" s="9"/>
      <c r="B12" s="9"/>
      <c r="C12" s="9"/>
      <c r="D12" s="9"/>
      <c r="E12" s="70"/>
      <c r="F12" s="70"/>
      <c r="G12" s="70"/>
    </row>
    <row r="13" spans="1:7" ht="19.95" customHeight="1">
      <c r="A13" s="68" t="s">
        <v>355</v>
      </c>
      <c r="B13" s="68"/>
      <c r="C13" s="68"/>
      <c r="D13" s="68"/>
      <c r="E13" s="68"/>
      <c r="F13" s="68"/>
      <c r="G13" s="68"/>
    </row>
    <row r="14" spans="1:7" ht="15" customHeight="1">
      <c r="A14" s="74" t="s">
        <v>184</v>
      </c>
      <c r="B14" s="74"/>
      <c r="C14" s="16" t="s">
        <v>3</v>
      </c>
      <c r="D14" s="16" t="s">
        <v>4</v>
      </c>
      <c r="E14" s="16" t="s">
        <v>176</v>
      </c>
      <c r="F14" s="16" t="s">
        <v>167</v>
      </c>
      <c r="G14" s="16" t="s">
        <v>177</v>
      </c>
    </row>
    <row r="15" spans="1:7" ht="21" customHeight="1">
      <c r="A15" s="17" t="s">
        <v>91</v>
      </c>
      <c r="B15" s="18" t="s">
        <v>258</v>
      </c>
      <c r="C15" s="17" t="s">
        <v>93</v>
      </c>
      <c r="D15" s="17" t="s">
        <v>28</v>
      </c>
      <c r="E15" s="19">
        <v>1.78</v>
      </c>
      <c r="F15" s="20">
        <v>4.38</v>
      </c>
      <c r="G15" s="20">
        <f>ROUND(ROUND(E15,8)*F15,2)</f>
        <v>7.8</v>
      </c>
    </row>
    <row r="16" spans="1:7" ht="15" customHeight="1">
      <c r="A16" s="9"/>
      <c r="B16" s="9"/>
      <c r="C16" s="9"/>
      <c r="D16" s="9"/>
      <c r="E16" s="75" t="s">
        <v>194</v>
      </c>
      <c r="F16" s="75"/>
      <c r="G16" s="21">
        <f>SUM(G15:G15)</f>
        <v>7.8</v>
      </c>
    </row>
    <row r="17" spans="1:7" ht="15" customHeight="1">
      <c r="A17" s="9"/>
      <c r="B17" s="9"/>
      <c r="C17" s="9"/>
      <c r="D17" s="9"/>
      <c r="E17" s="73" t="s">
        <v>173</v>
      </c>
      <c r="F17" s="73"/>
      <c r="G17" s="15">
        <f>ROUND(SUM(G16),2)</f>
        <v>7.8</v>
      </c>
    </row>
    <row r="18" spans="1:7" ht="10.050000000000001" customHeight="1">
      <c r="A18" s="9"/>
      <c r="B18" s="9"/>
      <c r="C18" s="9"/>
      <c r="D18" s="9"/>
      <c r="E18" s="70"/>
      <c r="F18" s="70"/>
      <c r="G18" s="70"/>
    </row>
    <row r="19" spans="1:7" ht="22.05" customHeight="1">
      <c r="A19" s="68" t="s">
        <v>354</v>
      </c>
      <c r="B19" s="68"/>
      <c r="C19" s="68"/>
      <c r="D19" s="68"/>
      <c r="E19" s="68"/>
      <c r="F19" s="68"/>
      <c r="G19" s="68"/>
    </row>
    <row r="20" spans="1:7" ht="15" customHeight="1">
      <c r="A20" s="74" t="s">
        <v>224</v>
      </c>
      <c r="B20" s="74"/>
      <c r="C20" s="16" t="s">
        <v>3</v>
      </c>
      <c r="D20" s="16" t="s">
        <v>4</v>
      </c>
      <c r="E20" s="16" t="s">
        <v>176</v>
      </c>
      <c r="F20" s="16" t="s">
        <v>167</v>
      </c>
      <c r="G20" s="16" t="s">
        <v>177</v>
      </c>
    </row>
    <row r="21" spans="1:7" ht="37.950000000000003" customHeight="1">
      <c r="A21" s="17" t="s">
        <v>236</v>
      </c>
      <c r="B21" s="18" t="s">
        <v>237</v>
      </c>
      <c r="C21" s="17" t="s">
        <v>67</v>
      </c>
      <c r="D21" s="17" t="s">
        <v>60</v>
      </c>
      <c r="E21" s="19">
        <v>1</v>
      </c>
      <c r="F21" s="20">
        <v>60.69</v>
      </c>
      <c r="G21" s="20">
        <f>ROUND(ROUND(E21,8)*F21,2)</f>
        <v>60.69</v>
      </c>
    </row>
    <row r="22" spans="1:7" ht="46.05" customHeight="1">
      <c r="A22" s="17" t="s">
        <v>238</v>
      </c>
      <c r="B22" s="18" t="s">
        <v>239</v>
      </c>
      <c r="C22" s="17" t="s">
        <v>67</v>
      </c>
      <c r="D22" s="17" t="s">
        <v>60</v>
      </c>
      <c r="E22" s="19">
        <v>1</v>
      </c>
      <c r="F22" s="20">
        <v>53.34</v>
      </c>
      <c r="G22" s="20">
        <f>ROUND(ROUND(E22,8)*F22,2)</f>
        <v>53.34</v>
      </c>
    </row>
    <row r="23" spans="1:7" ht="15" customHeight="1">
      <c r="A23" s="9"/>
      <c r="B23" s="9"/>
      <c r="C23" s="9"/>
      <c r="D23" s="9"/>
      <c r="E23" s="75" t="s">
        <v>227</v>
      </c>
      <c r="F23" s="75"/>
      <c r="G23" s="21">
        <f>SUM(G21:G22)</f>
        <v>114.03</v>
      </c>
    </row>
    <row r="24" spans="1:7" ht="15" customHeight="1">
      <c r="A24" s="74" t="s">
        <v>184</v>
      </c>
      <c r="B24" s="74"/>
      <c r="C24" s="16" t="s">
        <v>3</v>
      </c>
      <c r="D24" s="16" t="s">
        <v>4</v>
      </c>
      <c r="E24" s="16" t="s">
        <v>176</v>
      </c>
      <c r="F24" s="16" t="s">
        <v>167</v>
      </c>
      <c r="G24" s="16" t="s">
        <v>177</v>
      </c>
    </row>
    <row r="25" spans="1:7" ht="15" customHeight="1">
      <c r="A25" s="17" t="s">
        <v>240</v>
      </c>
      <c r="B25" s="18" t="s">
        <v>241</v>
      </c>
      <c r="C25" s="17" t="s">
        <v>67</v>
      </c>
      <c r="D25" s="17" t="s">
        <v>242</v>
      </c>
      <c r="E25" s="19">
        <v>15</v>
      </c>
      <c r="F25" s="20">
        <v>38</v>
      </c>
      <c r="G25" s="20">
        <f>ROUND(ROUND(E25,8)*F25,2)</f>
        <v>570</v>
      </c>
    </row>
    <row r="26" spans="1:7" ht="15" customHeight="1">
      <c r="A26" s="9"/>
      <c r="B26" s="9"/>
      <c r="C26" s="9"/>
      <c r="D26" s="9"/>
      <c r="E26" s="75" t="s">
        <v>194</v>
      </c>
      <c r="F26" s="75"/>
      <c r="G26" s="21">
        <f>SUM(G25:G25)</f>
        <v>570</v>
      </c>
    </row>
    <row r="27" spans="1:7" ht="15" customHeight="1">
      <c r="A27" s="9"/>
      <c r="B27" s="9"/>
      <c r="C27" s="9"/>
      <c r="D27" s="9"/>
      <c r="E27" s="73" t="s">
        <v>173</v>
      </c>
      <c r="F27" s="73"/>
      <c r="G27" s="15">
        <f>ROUND(SUM(G23,G26),2)</f>
        <v>684.03</v>
      </c>
    </row>
    <row r="28" spans="1:7" ht="10.050000000000001" customHeight="1">
      <c r="A28" s="9"/>
      <c r="B28" s="9"/>
      <c r="C28" s="9"/>
      <c r="D28" s="9"/>
      <c r="E28" s="70"/>
      <c r="F28" s="70"/>
      <c r="G28" s="70"/>
    </row>
    <row r="29" spans="1:7" ht="19.95" customHeight="1">
      <c r="A29" s="68" t="s">
        <v>355</v>
      </c>
      <c r="B29" s="68"/>
      <c r="C29" s="68"/>
      <c r="D29" s="68"/>
      <c r="E29" s="68"/>
      <c r="F29" s="68"/>
      <c r="G29" s="68"/>
    </row>
    <row r="30" spans="1:7" ht="15" customHeight="1">
      <c r="A30" s="74" t="s">
        <v>184</v>
      </c>
      <c r="B30" s="74"/>
      <c r="C30" s="16" t="s">
        <v>3</v>
      </c>
      <c r="D30" s="16" t="s">
        <v>4</v>
      </c>
      <c r="E30" s="16" t="s">
        <v>176</v>
      </c>
      <c r="F30" s="16" t="s">
        <v>167</v>
      </c>
      <c r="G30" s="16" t="s">
        <v>177</v>
      </c>
    </row>
    <row r="31" spans="1:7" ht="21" customHeight="1">
      <c r="A31" s="17" t="s">
        <v>91</v>
      </c>
      <c r="B31" s="18" t="s">
        <v>258</v>
      </c>
      <c r="C31" s="17" t="s">
        <v>93</v>
      </c>
      <c r="D31" s="17" t="s">
        <v>28</v>
      </c>
      <c r="E31" s="19">
        <v>1.78</v>
      </c>
      <c r="F31" s="20">
        <v>4.38</v>
      </c>
      <c r="G31" s="20">
        <f>ROUND(ROUND(E31,8)*F31,2)</f>
        <v>7.8</v>
      </c>
    </row>
    <row r="32" spans="1:7" ht="15" customHeight="1">
      <c r="A32" s="9"/>
      <c r="B32" s="9"/>
      <c r="C32" s="9"/>
      <c r="D32" s="9"/>
      <c r="E32" s="75" t="s">
        <v>194</v>
      </c>
      <c r="F32" s="75"/>
      <c r="G32" s="21">
        <f>SUM(G31:G31)</f>
        <v>7.8</v>
      </c>
    </row>
    <row r="33" spans="1:7" ht="15" customHeight="1">
      <c r="A33" s="9"/>
      <c r="B33" s="9"/>
      <c r="C33" s="9"/>
      <c r="D33" s="9"/>
      <c r="E33" s="73" t="s">
        <v>173</v>
      </c>
      <c r="F33" s="73"/>
      <c r="G33" s="15">
        <f>ROUND(SUM(G32),2)</f>
        <v>7.8</v>
      </c>
    </row>
  </sheetData>
  <mergeCells count="25">
    <mergeCell ref="E28:G28"/>
    <mergeCell ref="A29:G29"/>
    <mergeCell ref="A30:B30"/>
    <mergeCell ref="E32:F32"/>
    <mergeCell ref="E33:F33"/>
    <mergeCell ref="A20:B20"/>
    <mergeCell ref="E23:F23"/>
    <mergeCell ref="A24:B24"/>
    <mergeCell ref="E26:F26"/>
    <mergeCell ref="E27:F27"/>
    <mergeCell ref="A14:B14"/>
    <mergeCell ref="E16:F16"/>
    <mergeCell ref="E17:F17"/>
    <mergeCell ref="E18:G18"/>
    <mergeCell ref="A19:G19"/>
    <mergeCell ref="A8:B8"/>
    <mergeCell ref="E10:F10"/>
    <mergeCell ref="E11:F11"/>
    <mergeCell ref="E12:G12"/>
    <mergeCell ref="A13:G13"/>
    <mergeCell ref="A1:G1"/>
    <mergeCell ref="E2:G2"/>
    <mergeCell ref="A3:G3"/>
    <mergeCell ref="A4:B4"/>
    <mergeCell ref="E7:F7"/>
  </mergeCells>
  <pageMargins left="0.5" right="0.5" top="0.5" bottom="0.5" header="0" footer="0"/>
  <pageSetup paperSize="9" scale="85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/>
  </sheetPr>
  <dimension ref="A1:K37"/>
  <sheetViews>
    <sheetView workbookViewId="0"/>
  </sheetViews>
  <sheetFormatPr defaultRowHeight="14.4"/>
  <cols>
    <col min="1" max="1" width="9.33203125" customWidth="1"/>
    <col min="2" max="2" width="68.6640625" customWidth="1"/>
    <col min="3" max="3" width="9.33203125" customWidth="1"/>
    <col min="4" max="4" width="10.33203125" customWidth="1"/>
    <col min="5" max="5" width="9.33203125" customWidth="1"/>
    <col min="6" max="8" width="12.44140625" customWidth="1"/>
    <col min="9" max="10" width="8.6640625" customWidth="1"/>
    <col min="11" max="11" width="4.6640625" customWidth="1"/>
  </cols>
  <sheetData>
    <row r="1" spans="1:11" ht="337.05" customHeight="1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</row>
    <row r="2" spans="1:11" ht="10.050000000000001" customHeight="1">
      <c r="A2" s="9"/>
      <c r="B2" s="76" t="s">
        <v>356</v>
      </c>
      <c r="C2" s="76"/>
      <c r="D2" s="9"/>
      <c r="E2" s="9"/>
      <c r="F2" s="9"/>
      <c r="G2" s="9"/>
      <c r="H2" s="9"/>
      <c r="I2" s="9"/>
      <c r="J2" s="9"/>
      <c r="K2" s="9"/>
    </row>
    <row r="3" spans="1:11" ht="22.05" customHeight="1">
      <c r="A3" s="28" t="s">
        <v>1</v>
      </c>
      <c r="B3" s="29" t="s">
        <v>2</v>
      </c>
      <c r="C3" s="28" t="s">
        <v>3</v>
      </c>
      <c r="D3" s="28" t="s">
        <v>357</v>
      </c>
      <c r="E3" s="28" t="s">
        <v>358</v>
      </c>
      <c r="F3" s="28" t="s">
        <v>5</v>
      </c>
      <c r="G3" s="28" t="s">
        <v>167</v>
      </c>
      <c r="H3" s="28" t="s">
        <v>359</v>
      </c>
      <c r="I3" s="28" t="s">
        <v>316</v>
      </c>
      <c r="J3" s="28" t="s">
        <v>360</v>
      </c>
      <c r="K3" s="28" t="s">
        <v>361</v>
      </c>
    </row>
    <row r="4" spans="1:11" ht="25.95" customHeight="1">
      <c r="A4" s="30" t="s">
        <v>126</v>
      </c>
      <c r="B4" s="31" t="s">
        <v>127</v>
      </c>
      <c r="C4" s="30" t="s">
        <v>128</v>
      </c>
      <c r="D4" s="30" t="s">
        <v>202</v>
      </c>
      <c r="E4" s="30" t="s">
        <v>36</v>
      </c>
      <c r="F4" s="32">
        <v>3450</v>
      </c>
      <c r="G4" s="33">
        <v>269.23</v>
      </c>
      <c r="H4" s="33">
        <f t="shared" ref="H4:H33" si="0">ROUND(F4*G4,2)</f>
        <v>928843.5</v>
      </c>
      <c r="I4" s="34">
        <f t="shared" ref="I4:I33" si="1">H4/VALOR_TOTAL*100</f>
        <v>15.9520948601235</v>
      </c>
      <c r="J4" s="34">
        <f>I4</f>
        <v>15.9520948601235</v>
      </c>
      <c r="K4" s="30" t="str">
        <f t="shared" ref="K4:K33" si="2">IF(J4&lt;=50,"A",IF(J4&lt;=80,"B","C"))</f>
        <v>A</v>
      </c>
    </row>
    <row r="5" spans="1:11" ht="37.950000000000003" customHeight="1">
      <c r="A5" s="30" t="s">
        <v>33</v>
      </c>
      <c r="B5" s="31" t="s">
        <v>34</v>
      </c>
      <c r="C5" s="30" t="s">
        <v>35</v>
      </c>
      <c r="D5" s="30" t="s">
        <v>184</v>
      </c>
      <c r="E5" s="30" t="s">
        <v>36</v>
      </c>
      <c r="F5" s="32">
        <v>1266</v>
      </c>
      <c r="G5" s="33">
        <v>547.03</v>
      </c>
      <c r="H5" s="33">
        <f t="shared" si="0"/>
        <v>692539.98</v>
      </c>
      <c r="I5" s="34">
        <f t="shared" si="1"/>
        <v>11.893783458018527</v>
      </c>
      <c r="J5" s="34">
        <f t="shared" ref="J5:J33" si="3">I5+J4</f>
        <v>27.845878318142027</v>
      </c>
      <c r="K5" s="30" t="str">
        <f t="shared" si="2"/>
        <v>A</v>
      </c>
    </row>
    <row r="6" spans="1:11" ht="25.95" customHeight="1">
      <c r="A6" s="30" t="s">
        <v>30</v>
      </c>
      <c r="B6" s="31" t="s">
        <v>31</v>
      </c>
      <c r="C6" s="30" t="s">
        <v>22</v>
      </c>
      <c r="D6" s="30" t="s">
        <v>202</v>
      </c>
      <c r="E6" s="30" t="s">
        <v>28</v>
      </c>
      <c r="F6" s="32">
        <v>2110</v>
      </c>
      <c r="G6" s="33">
        <v>307.83999999999997</v>
      </c>
      <c r="H6" s="33">
        <f t="shared" si="0"/>
        <v>649542.40000000002</v>
      </c>
      <c r="I6" s="34">
        <f t="shared" si="1"/>
        <v>11.155336696087428</v>
      </c>
      <c r="J6" s="34">
        <f t="shared" si="3"/>
        <v>39.001215014229459</v>
      </c>
      <c r="K6" s="30" t="str">
        <f t="shared" si="2"/>
        <v>A</v>
      </c>
    </row>
    <row r="7" spans="1:11" ht="25.95" customHeight="1">
      <c r="A7" s="30" t="s">
        <v>38</v>
      </c>
      <c r="B7" s="31" t="s">
        <v>39</v>
      </c>
      <c r="C7" s="30" t="s">
        <v>22</v>
      </c>
      <c r="D7" s="30" t="s">
        <v>202</v>
      </c>
      <c r="E7" s="30" t="s">
        <v>28</v>
      </c>
      <c r="F7" s="32">
        <v>2224</v>
      </c>
      <c r="G7" s="33">
        <v>246.97</v>
      </c>
      <c r="H7" s="33">
        <f t="shared" si="0"/>
        <v>549261.28</v>
      </c>
      <c r="I7" s="34">
        <f t="shared" si="1"/>
        <v>9.4330939943627268</v>
      </c>
      <c r="J7" s="34">
        <f t="shared" si="3"/>
        <v>48.434309008592187</v>
      </c>
      <c r="K7" s="30" t="str">
        <f t="shared" si="2"/>
        <v>A</v>
      </c>
    </row>
    <row r="8" spans="1:11" ht="25.95" customHeight="1">
      <c r="A8" s="35" t="s">
        <v>26</v>
      </c>
      <c r="B8" s="36" t="s">
        <v>27</v>
      </c>
      <c r="C8" s="35" t="s">
        <v>22</v>
      </c>
      <c r="D8" s="35" t="s">
        <v>202</v>
      </c>
      <c r="E8" s="35" t="s">
        <v>28</v>
      </c>
      <c r="F8" s="37">
        <v>2110</v>
      </c>
      <c r="G8" s="38">
        <v>246.72</v>
      </c>
      <c r="H8" s="38">
        <f t="shared" si="0"/>
        <v>520579.2</v>
      </c>
      <c r="I8" s="39">
        <f t="shared" si="1"/>
        <v>8.9405037345981366</v>
      </c>
      <c r="J8" s="39">
        <f t="shared" si="3"/>
        <v>57.374812743190326</v>
      </c>
      <c r="K8" s="35" t="str">
        <f t="shared" si="2"/>
        <v>B</v>
      </c>
    </row>
    <row r="9" spans="1:11" ht="25.95" customHeight="1">
      <c r="A9" s="35" t="s">
        <v>69</v>
      </c>
      <c r="B9" s="36" t="s">
        <v>70</v>
      </c>
      <c r="C9" s="35" t="s">
        <v>35</v>
      </c>
      <c r="D9" s="35" t="s">
        <v>202</v>
      </c>
      <c r="E9" s="35" t="s">
        <v>71</v>
      </c>
      <c r="F9" s="37">
        <v>74</v>
      </c>
      <c r="G9" s="38">
        <v>3863.13</v>
      </c>
      <c r="H9" s="38">
        <f t="shared" si="0"/>
        <v>285871.62</v>
      </c>
      <c r="I9" s="39">
        <f t="shared" si="1"/>
        <v>4.909601240744192</v>
      </c>
      <c r="J9" s="39">
        <f t="shared" si="3"/>
        <v>62.28441398393452</v>
      </c>
      <c r="K9" s="35" t="str">
        <f t="shared" si="2"/>
        <v>B</v>
      </c>
    </row>
    <row r="10" spans="1:11" ht="25.95" customHeight="1">
      <c r="A10" s="35" t="s">
        <v>76</v>
      </c>
      <c r="B10" s="36" t="s">
        <v>77</v>
      </c>
      <c r="C10" s="35" t="s">
        <v>22</v>
      </c>
      <c r="D10" s="35" t="s">
        <v>184</v>
      </c>
      <c r="E10" s="35" t="s">
        <v>52</v>
      </c>
      <c r="F10" s="37">
        <v>74</v>
      </c>
      <c r="G10" s="38">
        <v>3753.1</v>
      </c>
      <c r="H10" s="38">
        <f t="shared" si="0"/>
        <v>277729.40000000002</v>
      </c>
      <c r="I10" s="39">
        <f t="shared" si="1"/>
        <v>4.7697655571096575</v>
      </c>
      <c r="J10" s="39">
        <f t="shared" si="3"/>
        <v>67.054179541044178</v>
      </c>
      <c r="K10" s="35" t="str">
        <f t="shared" si="2"/>
        <v>B</v>
      </c>
    </row>
    <row r="11" spans="1:11" ht="25.95" customHeight="1">
      <c r="A11" s="35" t="s">
        <v>20</v>
      </c>
      <c r="B11" s="36" t="s">
        <v>21</v>
      </c>
      <c r="C11" s="35" t="s">
        <v>22</v>
      </c>
      <c r="D11" s="35" t="s">
        <v>202</v>
      </c>
      <c r="E11" s="35" t="s">
        <v>18</v>
      </c>
      <c r="F11" s="37">
        <v>444</v>
      </c>
      <c r="G11" s="38">
        <v>470.94</v>
      </c>
      <c r="H11" s="38">
        <f t="shared" si="0"/>
        <v>209097.36</v>
      </c>
      <c r="I11" s="39">
        <f t="shared" si="1"/>
        <v>3.5910688094618664</v>
      </c>
      <c r="J11" s="39">
        <f t="shared" si="3"/>
        <v>70.645248350506051</v>
      </c>
      <c r="K11" s="35" t="str">
        <f t="shared" si="2"/>
        <v>B</v>
      </c>
    </row>
    <row r="12" spans="1:11" ht="37.950000000000003" customHeight="1">
      <c r="A12" s="35" t="s">
        <v>41</v>
      </c>
      <c r="B12" s="36" t="s">
        <v>42</v>
      </c>
      <c r="C12" s="35" t="s">
        <v>43</v>
      </c>
      <c r="D12" s="35" t="s">
        <v>184</v>
      </c>
      <c r="E12" s="35" t="s">
        <v>44</v>
      </c>
      <c r="F12" s="37">
        <v>112</v>
      </c>
      <c r="G12" s="38">
        <v>1817.25</v>
      </c>
      <c r="H12" s="38">
        <f t="shared" si="0"/>
        <v>203532</v>
      </c>
      <c r="I12" s="39">
        <f t="shared" si="1"/>
        <v>3.4954884984075965</v>
      </c>
      <c r="J12" s="39">
        <f t="shared" si="3"/>
        <v>74.140736848913647</v>
      </c>
      <c r="K12" s="35" t="str">
        <f t="shared" si="2"/>
        <v>B</v>
      </c>
    </row>
    <row r="13" spans="1:11" ht="37.950000000000003" customHeight="1">
      <c r="A13" s="35" t="s">
        <v>58</v>
      </c>
      <c r="B13" s="36" t="s">
        <v>59</v>
      </c>
      <c r="C13" s="35" t="s">
        <v>35</v>
      </c>
      <c r="D13" s="35" t="s">
        <v>202</v>
      </c>
      <c r="E13" s="35" t="s">
        <v>60</v>
      </c>
      <c r="F13" s="37">
        <v>388</v>
      </c>
      <c r="G13" s="38">
        <v>472.49</v>
      </c>
      <c r="H13" s="38">
        <f t="shared" si="0"/>
        <v>183326.12</v>
      </c>
      <c r="I13" s="39">
        <f t="shared" si="1"/>
        <v>3.1484697439109857</v>
      </c>
      <c r="J13" s="39">
        <f t="shared" si="3"/>
        <v>77.289206592824627</v>
      </c>
      <c r="K13" s="35" t="str">
        <f t="shared" si="2"/>
        <v>B</v>
      </c>
    </row>
    <row r="14" spans="1:11" ht="37.950000000000003" customHeight="1">
      <c r="A14" s="40" t="s">
        <v>54</v>
      </c>
      <c r="B14" s="41" t="s">
        <v>55</v>
      </c>
      <c r="C14" s="40" t="s">
        <v>43</v>
      </c>
      <c r="D14" s="40" t="s">
        <v>202</v>
      </c>
      <c r="E14" s="40" t="s">
        <v>56</v>
      </c>
      <c r="F14" s="42">
        <v>168</v>
      </c>
      <c r="G14" s="43">
        <v>994.4</v>
      </c>
      <c r="H14" s="43">
        <f t="shared" si="0"/>
        <v>167059.20000000001</v>
      </c>
      <c r="I14" s="44">
        <f t="shared" si="1"/>
        <v>2.8690992676983194</v>
      </c>
      <c r="J14" s="44">
        <f t="shared" si="3"/>
        <v>80.158305860522944</v>
      </c>
      <c r="K14" s="40" t="str">
        <f t="shared" si="2"/>
        <v>C</v>
      </c>
    </row>
    <row r="15" spans="1:11" ht="49.05" customHeight="1">
      <c r="A15" s="40" t="s">
        <v>130</v>
      </c>
      <c r="B15" s="41" t="s">
        <v>131</v>
      </c>
      <c r="C15" s="40" t="s">
        <v>132</v>
      </c>
      <c r="D15" s="40" t="s">
        <v>202</v>
      </c>
      <c r="E15" s="40" t="s">
        <v>28</v>
      </c>
      <c r="F15" s="42">
        <v>2070</v>
      </c>
      <c r="G15" s="43">
        <v>73.709999999999994</v>
      </c>
      <c r="H15" s="43">
        <f t="shared" si="0"/>
        <v>152579.70000000001</v>
      </c>
      <c r="I15" s="44">
        <f t="shared" si="1"/>
        <v>2.6204262054147827</v>
      </c>
      <c r="J15" s="44">
        <f t="shared" si="3"/>
        <v>82.778732065937731</v>
      </c>
      <c r="K15" s="40" t="str">
        <f t="shared" si="2"/>
        <v>C</v>
      </c>
    </row>
    <row r="16" spans="1:11" ht="61.05" customHeight="1">
      <c r="A16" s="40" t="s">
        <v>110</v>
      </c>
      <c r="B16" s="41" t="s">
        <v>111</v>
      </c>
      <c r="C16" s="40" t="s">
        <v>102</v>
      </c>
      <c r="D16" s="40" t="s">
        <v>270</v>
      </c>
      <c r="E16" s="40" t="s">
        <v>60</v>
      </c>
      <c r="F16" s="42">
        <v>800</v>
      </c>
      <c r="G16" s="43">
        <v>162.31</v>
      </c>
      <c r="H16" s="43">
        <f t="shared" si="0"/>
        <v>129848</v>
      </c>
      <c r="I16" s="44">
        <f t="shared" si="1"/>
        <v>2.2300286468035964</v>
      </c>
      <c r="J16" s="44">
        <f t="shared" si="3"/>
        <v>85.008760712741321</v>
      </c>
      <c r="K16" s="40" t="str">
        <f t="shared" si="2"/>
        <v>C</v>
      </c>
    </row>
    <row r="17" spans="1:11" ht="25.95" customHeight="1">
      <c r="A17" s="40" t="s">
        <v>104</v>
      </c>
      <c r="B17" s="41" t="s">
        <v>105</v>
      </c>
      <c r="C17" s="40" t="s">
        <v>106</v>
      </c>
      <c r="D17" s="40" t="s">
        <v>202</v>
      </c>
      <c r="E17" s="40" t="s">
        <v>52</v>
      </c>
      <c r="F17" s="42">
        <v>37</v>
      </c>
      <c r="G17" s="43">
        <v>3205.63</v>
      </c>
      <c r="H17" s="43">
        <f t="shared" si="0"/>
        <v>118608.31</v>
      </c>
      <c r="I17" s="44">
        <f t="shared" si="1"/>
        <v>2.0369965578904679</v>
      </c>
      <c r="J17" s="44">
        <f t="shared" si="3"/>
        <v>87.045757270631782</v>
      </c>
      <c r="K17" s="40" t="str">
        <f t="shared" si="2"/>
        <v>C</v>
      </c>
    </row>
    <row r="18" spans="1:11" ht="25.95" customHeight="1">
      <c r="A18" s="40" t="s">
        <v>95</v>
      </c>
      <c r="B18" s="41" t="s">
        <v>96</v>
      </c>
      <c r="C18" s="40" t="s">
        <v>35</v>
      </c>
      <c r="D18" s="40" t="s">
        <v>202</v>
      </c>
      <c r="E18" s="40" t="s">
        <v>36</v>
      </c>
      <c r="F18" s="42">
        <v>2662</v>
      </c>
      <c r="G18" s="43">
        <v>39.14</v>
      </c>
      <c r="H18" s="43">
        <f t="shared" si="0"/>
        <v>104190.68</v>
      </c>
      <c r="I18" s="44">
        <f t="shared" si="1"/>
        <v>1.7893860600852269</v>
      </c>
      <c r="J18" s="44">
        <f t="shared" si="3"/>
        <v>88.835143330717003</v>
      </c>
      <c r="K18" s="40" t="str">
        <f t="shared" si="2"/>
        <v>C</v>
      </c>
    </row>
    <row r="19" spans="1:11" ht="25.95" customHeight="1">
      <c r="A19" s="40" t="s">
        <v>79</v>
      </c>
      <c r="B19" s="41" t="s">
        <v>80</v>
      </c>
      <c r="C19" s="40" t="s">
        <v>81</v>
      </c>
      <c r="D19" s="40" t="s">
        <v>184</v>
      </c>
      <c r="E19" s="40" t="s">
        <v>36</v>
      </c>
      <c r="F19" s="42">
        <v>2948</v>
      </c>
      <c r="G19" s="43">
        <v>31.3</v>
      </c>
      <c r="H19" s="43">
        <f t="shared" si="0"/>
        <v>92272.4</v>
      </c>
      <c r="I19" s="44">
        <f t="shared" si="1"/>
        <v>1.5846997667220146</v>
      </c>
      <c r="J19" s="44">
        <f t="shared" si="3"/>
        <v>90.419843097439013</v>
      </c>
      <c r="K19" s="40" t="str">
        <f t="shared" si="2"/>
        <v>C</v>
      </c>
    </row>
    <row r="20" spans="1:11" ht="49.05" customHeight="1">
      <c r="A20" s="40" t="s">
        <v>100</v>
      </c>
      <c r="B20" s="41" t="s">
        <v>101</v>
      </c>
      <c r="C20" s="40" t="s">
        <v>102</v>
      </c>
      <c r="D20" s="40" t="s">
        <v>224</v>
      </c>
      <c r="E20" s="40" t="s">
        <v>86</v>
      </c>
      <c r="F20" s="42">
        <v>10</v>
      </c>
      <c r="G20" s="43">
        <v>9071.8700000000008</v>
      </c>
      <c r="H20" s="43">
        <f t="shared" si="0"/>
        <v>90718.7</v>
      </c>
      <c r="I20" s="44">
        <f t="shared" si="1"/>
        <v>1.5580162944425899</v>
      </c>
      <c r="J20" s="44">
        <f t="shared" si="3"/>
        <v>91.977859391881609</v>
      </c>
      <c r="K20" s="40" t="str">
        <f t="shared" si="2"/>
        <v>C</v>
      </c>
    </row>
    <row r="21" spans="1:11" ht="25.95" customHeight="1">
      <c r="A21" s="40" t="s">
        <v>116</v>
      </c>
      <c r="B21" s="41" t="s">
        <v>117</v>
      </c>
      <c r="C21" s="40" t="s">
        <v>67</v>
      </c>
      <c r="D21" s="40" t="s">
        <v>202</v>
      </c>
      <c r="E21" s="40" t="s">
        <v>118</v>
      </c>
      <c r="F21" s="42">
        <v>1050</v>
      </c>
      <c r="G21" s="43">
        <v>77.459999999999994</v>
      </c>
      <c r="H21" s="43">
        <f t="shared" si="0"/>
        <v>81333</v>
      </c>
      <c r="I21" s="44">
        <f t="shared" si="1"/>
        <v>1.3968249024280459</v>
      </c>
      <c r="J21" s="44">
        <f t="shared" si="3"/>
        <v>93.37468429430966</v>
      </c>
      <c r="K21" s="40" t="str">
        <f t="shared" si="2"/>
        <v>C</v>
      </c>
    </row>
    <row r="22" spans="1:11" ht="61.05" customHeight="1">
      <c r="A22" s="40" t="s">
        <v>113</v>
      </c>
      <c r="B22" s="41" t="s">
        <v>114</v>
      </c>
      <c r="C22" s="40" t="s">
        <v>102</v>
      </c>
      <c r="D22" s="40" t="s">
        <v>270</v>
      </c>
      <c r="E22" s="40" t="s">
        <v>60</v>
      </c>
      <c r="F22" s="42">
        <v>1200</v>
      </c>
      <c r="G22" s="43">
        <v>50.8</v>
      </c>
      <c r="H22" s="43">
        <f t="shared" si="0"/>
        <v>60960</v>
      </c>
      <c r="I22" s="44">
        <f t="shared" si="1"/>
        <v>1.0469360044755964</v>
      </c>
      <c r="J22" s="44">
        <f t="shared" si="3"/>
        <v>94.421620298785257</v>
      </c>
      <c r="K22" s="40" t="str">
        <f t="shared" si="2"/>
        <v>C</v>
      </c>
    </row>
    <row r="23" spans="1:11" ht="25.95" customHeight="1">
      <c r="A23" s="40" t="s">
        <v>154</v>
      </c>
      <c r="B23" s="41" t="s">
        <v>155</v>
      </c>
      <c r="C23" s="40" t="s">
        <v>106</v>
      </c>
      <c r="D23" s="40" t="s">
        <v>202</v>
      </c>
      <c r="E23" s="40" t="s">
        <v>52</v>
      </c>
      <c r="F23" s="42">
        <v>27</v>
      </c>
      <c r="G23" s="43">
        <v>2005.32</v>
      </c>
      <c r="H23" s="43">
        <f t="shared" si="0"/>
        <v>54143.64</v>
      </c>
      <c r="I23" s="44">
        <f t="shared" si="1"/>
        <v>0.9298708354554639</v>
      </c>
      <c r="J23" s="44">
        <f t="shared" si="3"/>
        <v>95.351491134240717</v>
      </c>
      <c r="K23" s="40" t="str">
        <f t="shared" si="2"/>
        <v>C</v>
      </c>
    </row>
    <row r="24" spans="1:11" ht="25.95" customHeight="1">
      <c r="A24" s="40" t="s">
        <v>15</v>
      </c>
      <c r="B24" s="41" t="s">
        <v>16</v>
      </c>
      <c r="C24" s="40" t="s">
        <v>17</v>
      </c>
      <c r="D24" s="40" t="s">
        <v>202</v>
      </c>
      <c r="E24" s="40" t="s">
        <v>18</v>
      </c>
      <c r="F24" s="42">
        <v>27700</v>
      </c>
      <c r="G24" s="43">
        <v>1.86</v>
      </c>
      <c r="H24" s="43">
        <f t="shared" si="0"/>
        <v>51522</v>
      </c>
      <c r="I24" s="44">
        <f t="shared" si="1"/>
        <v>0.88484640457007335</v>
      </c>
      <c r="J24" s="44">
        <f t="shared" si="3"/>
        <v>96.236337538810787</v>
      </c>
      <c r="K24" s="40" t="str">
        <f t="shared" si="2"/>
        <v>C</v>
      </c>
    </row>
    <row r="25" spans="1:11" ht="37.950000000000003" customHeight="1">
      <c r="A25" s="40" t="s">
        <v>65</v>
      </c>
      <c r="B25" s="41" t="s">
        <v>66</v>
      </c>
      <c r="C25" s="40" t="s">
        <v>67</v>
      </c>
      <c r="D25" s="40" t="s">
        <v>202</v>
      </c>
      <c r="E25" s="40" t="s">
        <v>44</v>
      </c>
      <c r="F25" s="42">
        <v>57.5</v>
      </c>
      <c r="G25" s="43">
        <v>850.25</v>
      </c>
      <c r="H25" s="43">
        <f t="shared" si="0"/>
        <v>48889.38</v>
      </c>
      <c r="I25" s="44">
        <f t="shared" si="1"/>
        <v>0.83963340155001842</v>
      </c>
      <c r="J25" s="44">
        <f t="shared" si="3"/>
        <v>97.075970940360804</v>
      </c>
      <c r="K25" s="40" t="str">
        <f t="shared" si="2"/>
        <v>C</v>
      </c>
    </row>
    <row r="26" spans="1:11" ht="25.95" customHeight="1">
      <c r="A26" s="40" t="s">
        <v>91</v>
      </c>
      <c r="B26" s="41" t="s">
        <v>92</v>
      </c>
      <c r="C26" s="40" t="s">
        <v>93</v>
      </c>
      <c r="D26" s="40" t="s">
        <v>184</v>
      </c>
      <c r="E26" s="40" t="s">
        <v>28</v>
      </c>
      <c r="F26" s="42">
        <v>3993</v>
      </c>
      <c r="G26" s="43">
        <v>9.6999999999999993</v>
      </c>
      <c r="H26" s="43">
        <f t="shared" si="0"/>
        <v>38732.1</v>
      </c>
      <c r="I26" s="44">
        <f t="shared" si="1"/>
        <v>0.66519078115074215</v>
      </c>
      <c r="J26" s="44">
        <f t="shared" si="3"/>
        <v>97.741161721511546</v>
      </c>
      <c r="K26" s="40" t="str">
        <f t="shared" si="2"/>
        <v>C</v>
      </c>
    </row>
    <row r="27" spans="1:11" ht="25.95" customHeight="1">
      <c r="A27" s="40" t="s">
        <v>88</v>
      </c>
      <c r="B27" s="41" t="s">
        <v>89</v>
      </c>
      <c r="C27" s="40" t="s">
        <v>22</v>
      </c>
      <c r="D27" s="40" t="s">
        <v>202</v>
      </c>
      <c r="E27" s="40" t="s">
        <v>52</v>
      </c>
      <c r="F27" s="42">
        <v>74</v>
      </c>
      <c r="G27" s="43">
        <v>429.72</v>
      </c>
      <c r="H27" s="43">
        <f t="shared" si="0"/>
        <v>31799.279999999999</v>
      </c>
      <c r="I27" s="44">
        <f t="shared" si="1"/>
        <v>0.54612551096457906</v>
      </c>
      <c r="J27" s="44">
        <f t="shared" si="3"/>
        <v>98.287287232476132</v>
      </c>
      <c r="K27" s="40" t="str">
        <f t="shared" si="2"/>
        <v>C</v>
      </c>
    </row>
    <row r="28" spans="1:11" ht="37.950000000000003" customHeight="1">
      <c r="A28" s="40" t="s">
        <v>73</v>
      </c>
      <c r="B28" s="41" t="s">
        <v>74</v>
      </c>
      <c r="C28" s="40" t="s">
        <v>35</v>
      </c>
      <c r="D28" s="40" t="s">
        <v>184</v>
      </c>
      <c r="E28" s="40" t="s">
        <v>36</v>
      </c>
      <c r="F28" s="42">
        <v>34.5</v>
      </c>
      <c r="G28" s="43">
        <v>854.38</v>
      </c>
      <c r="H28" s="43">
        <f t="shared" si="0"/>
        <v>29476.11</v>
      </c>
      <c r="I28" s="44">
        <f t="shared" si="1"/>
        <v>0.50622704775070815</v>
      </c>
      <c r="J28" s="44">
        <f t="shared" si="3"/>
        <v>98.793514280226844</v>
      </c>
      <c r="K28" s="40" t="str">
        <f t="shared" si="2"/>
        <v>C</v>
      </c>
    </row>
    <row r="29" spans="1:11" ht="25.95" customHeight="1">
      <c r="A29" s="40" t="s">
        <v>50</v>
      </c>
      <c r="B29" s="41" t="s">
        <v>51</v>
      </c>
      <c r="C29" s="40" t="s">
        <v>22</v>
      </c>
      <c r="D29" s="40" t="s">
        <v>202</v>
      </c>
      <c r="E29" s="40" t="s">
        <v>52</v>
      </c>
      <c r="F29" s="42">
        <v>148</v>
      </c>
      <c r="G29" s="43">
        <v>133.35</v>
      </c>
      <c r="H29" s="43">
        <f t="shared" si="0"/>
        <v>19735.8</v>
      </c>
      <c r="I29" s="44">
        <f t="shared" si="1"/>
        <v>0.33894553144897427</v>
      </c>
      <c r="J29" s="44">
        <f t="shared" si="3"/>
        <v>99.132459811675815</v>
      </c>
      <c r="K29" s="40" t="str">
        <f t="shared" si="2"/>
        <v>C</v>
      </c>
    </row>
    <row r="30" spans="1:11" ht="25.95" customHeight="1">
      <c r="A30" s="40" t="s">
        <v>62</v>
      </c>
      <c r="B30" s="41" t="s">
        <v>63</v>
      </c>
      <c r="C30" s="40" t="s">
        <v>22</v>
      </c>
      <c r="D30" s="40" t="s">
        <v>202</v>
      </c>
      <c r="E30" s="40" t="s">
        <v>28</v>
      </c>
      <c r="F30" s="42">
        <v>5560</v>
      </c>
      <c r="G30" s="43">
        <v>3.24</v>
      </c>
      <c r="H30" s="43">
        <f t="shared" si="0"/>
        <v>18014.400000000001</v>
      </c>
      <c r="I30" s="44">
        <f t="shared" si="1"/>
        <v>0.30938195470841839</v>
      </c>
      <c r="J30" s="44">
        <f t="shared" si="3"/>
        <v>99.441841766384229</v>
      </c>
      <c r="K30" s="40" t="str">
        <f t="shared" si="2"/>
        <v>C</v>
      </c>
    </row>
    <row r="31" spans="1:11" ht="25.95" customHeight="1">
      <c r="A31" s="40" t="s">
        <v>46</v>
      </c>
      <c r="B31" s="41" t="s">
        <v>47</v>
      </c>
      <c r="C31" s="40" t="s">
        <v>22</v>
      </c>
      <c r="D31" s="40" t="s">
        <v>202</v>
      </c>
      <c r="E31" s="40" t="s">
        <v>48</v>
      </c>
      <c r="F31" s="42">
        <v>23</v>
      </c>
      <c r="G31" s="43">
        <v>757.91</v>
      </c>
      <c r="H31" s="43">
        <f t="shared" si="0"/>
        <v>17431.93</v>
      </c>
      <c r="I31" s="44">
        <f t="shared" si="1"/>
        <v>0.29937852927326575</v>
      </c>
      <c r="J31" s="44">
        <f t="shared" si="3"/>
        <v>99.741220295657499</v>
      </c>
      <c r="K31" s="40" t="str">
        <f t="shared" si="2"/>
        <v>C</v>
      </c>
    </row>
    <row r="32" spans="1:11" ht="15" customHeight="1">
      <c r="A32" s="40" t="s">
        <v>143</v>
      </c>
      <c r="B32" s="41" t="s">
        <v>144</v>
      </c>
      <c r="C32" s="40" t="s">
        <v>145</v>
      </c>
      <c r="D32" s="40" t="s">
        <v>184</v>
      </c>
      <c r="E32" s="40" t="s">
        <v>36</v>
      </c>
      <c r="F32" s="42">
        <v>75.900000000000006</v>
      </c>
      <c r="G32" s="43">
        <v>104.81</v>
      </c>
      <c r="H32" s="43">
        <f t="shared" si="0"/>
        <v>7955.08</v>
      </c>
      <c r="I32" s="44">
        <f t="shared" si="1"/>
        <v>0.13662171375465432</v>
      </c>
      <c r="J32" s="44">
        <f t="shared" si="3"/>
        <v>99.877842009412149</v>
      </c>
      <c r="K32" s="40" t="str">
        <f t="shared" si="2"/>
        <v>C</v>
      </c>
    </row>
    <row r="33" spans="1:11" ht="25.95" customHeight="1">
      <c r="A33" s="40" t="s">
        <v>83</v>
      </c>
      <c r="B33" s="41" t="s">
        <v>84</v>
      </c>
      <c r="C33" s="40" t="s">
        <v>85</v>
      </c>
      <c r="D33" s="40" t="s">
        <v>202</v>
      </c>
      <c r="E33" s="40" t="s">
        <v>86</v>
      </c>
      <c r="F33" s="42">
        <v>74</v>
      </c>
      <c r="G33" s="43">
        <v>96.12</v>
      </c>
      <c r="H33" s="43">
        <f t="shared" si="0"/>
        <v>7112.88</v>
      </c>
      <c r="I33" s="44">
        <f t="shared" si="1"/>
        <v>0.12215764710489468</v>
      </c>
      <c r="J33" s="44">
        <f t="shared" si="3"/>
        <v>99.999999656517048</v>
      </c>
      <c r="K33" s="40" t="str">
        <f t="shared" si="2"/>
        <v>C</v>
      </c>
    </row>
    <row r="34" spans="1:11" ht="18" customHeight="1">
      <c r="A34" s="9"/>
      <c r="B34" s="9"/>
      <c r="C34" s="76" t="s">
        <v>356</v>
      </c>
      <c r="D34" s="76"/>
      <c r="E34" s="76"/>
      <c r="F34" s="76"/>
      <c r="G34" s="9"/>
      <c r="H34" s="9"/>
      <c r="I34" s="9"/>
      <c r="J34" s="9"/>
      <c r="K34" s="9"/>
    </row>
    <row r="35" spans="1:11" ht="18" customHeight="1">
      <c r="A35" s="9"/>
      <c r="B35" s="9"/>
      <c r="C35" s="9"/>
      <c r="D35" s="9"/>
      <c r="E35" s="9"/>
      <c r="F35" s="9"/>
      <c r="G35" s="77" t="str">
        <f>"Subtotal até "&amp;TRUNC(J33,2)&amp;"%"</f>
        <v>Subtotal até 99,99%</v>
      </c>
      <c r="H35" s="77"/>
      <c r="I35" s="78">
        <f>SUM(H4:H33)</f>
        <v>5822705.4500000002</v>
      </c>
      <c r="J35" s="78"/>
      <c r="K35" s="78"/>
    </row>
    <row r="36" spans="1:11" ht="18" customHeight="1">
      <c r="A36" s="9"/>
      <c r="B36" s="9"/>
      <c r="C36" s="9"/>
      <c r="D36" s="9"/>
      <c r="E36" s="9"/>
      <c r="F36" s="9"/>
      <c r="G36" s="76" t="s">
        <v>362</v>
      </c>
      <c r="H36" s="76"/>
      <c r="I36" s="78">
        <f>I37-I35</f>
        <v>1.9999999552965164E-2</v>
      </c>
      <c r="J36" s="78"/>
      <c r="K36" s="78"/>
    </row>
    <row r="37" spans="1:11" ht="18" customHeight="1">
      <c r="A37" s="9"/>
      <c r="B37" s="9"/>
      <c r="C37" s="9"/>
      <c r="D37" s="9"/>
      <c r="E37" s="9"/>
      <c r="F37" s="9"/>
      <c r="G37" s="76" t="s">
        <v>363</v>
      </c>
      <c r="H37" s="76"/>
      <c r="I37" s="78">
        <v>5822705.4699999997</v>
      </c>
      <c r="J37" s="78"/>
      <c r="K37" s="78"/>
    </row>
  </sheetData>
  <mergeCells count="9">
    <mergeCell ref="G36:H36"/>
    <mergeCell ref="I36:K36"/>
    <mergeCell ref="G37:H37"/>
    <mergeCell ref="I37:K37"/>
    <mergeCell ref="A1:K1"/>
    <mergeCell ref="B2:C2"/>
    <mergeCell ref="C34:F34"/>
    <mergeCell ref="G35:H35"/>
    <mergeCell ref="I35:K35"/>
  </mergeCells>
  <pageMargins left="0.5" right="0.5" top="0.5" bottom="0.5" header="0" footer="0"/>
  <pageSetup paperSize="9" scale="85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/>
  </sheetPr>
  <dimension ref="A1:Q8"/>
  <sheetViews>
    <sheetView workbookViewId="0"/>
  </sheetViews>
  <sheetFormatPr defaultRowHeight="14.4"/>
  <cols>
    <col min="1" max="1" width="9.33203125" customWidth="1"/>
    <col min="2" max="2" width="34.6640625" customWidth="1"/>
    <col min="3" max="3" width="13.6640625" customWidth="1"/>
    <col min="4" max="7" width="11.77734375" customWidth="1"/>
    <col min="8" max="8" width="10.109375" customWidth="1"/>
    <col min="9" max="9" width="1.6640625" customWidth="1"/>
    <col min="10" max="16" width="11.77734375" customWidth="1"/>
    <col min="17" max="17" width="12.109375" customWidth="1"/>
  </cols>
  <sheetData>
    <row r="1" spans="1:17" ht="352.05" customHeight="1">
      <c r="A1" s="66"/>
      <c r="B1" s="66"/>
      <c r="C1" s="66"/>
      <c r="D1" s="66"/>
      <c r="E1" s="66"/>
      <c r="F1" s="66"/>
      <c r="G1" s="66"/>
      <c r="H1" s="66"/>
      <c r="I1" s="9"/>
      <c r="J1" s="9"/>
      <c r="K1" s="9"/>
      <c r="L1" s="9"/>
      <c r="M1" s="9"/>
      <c r="N1" s="9"/>
      <c r="O1" s="9"/>
      <c r="P1" s="9"/>
      <c r="Q1" s="9"/>
    </row>
    <row r="2" spans="1:17" ht="16.05" customHeight="1">
      <c r="A2" s="46" t="s">
        <v>0</v>
      </c>
      <c r="B2" s="46" t="s">
        <v>2</v>
      </c>
      <c r="C2" s="46" t="s">
        <v>364</v>
      </c>
      <c r="D2" s="46" t="s">
        <v>365</v>
      </c>
      <c r="E2" s="46" t="s">
        <v>366</v>
      </c>
      <c r="F2" s="46" t="s">
        <v>367</v>
      </c>
      <c r="G2" s="46" t="s">
        <v>368</v>
      </c>
      <c r="H2" s="79" t="s">
        <v>369</v>
      </c>
      <c r="I2" s="79"/>
      <c r="J2" s="46" t="s">
        <v>370</v>
      </c>
      <c r="K2" s="46" t="s">
        <v>371</v>
      </c>
      <c r="L2" s="46" t="s">
        <v>372</v>
      </c>
      <c r="M2" s="46" t="s">
        <v>373</v>
      </c>
      <c r="N2" s="46" t="s">
        <v>374</v>
      </c>
      <c r="O2" s="46" t="s">
        <v>375</v>
      </c>
      <c r="P2" s="46" t="s">
        <v>376</v>
      </c>
      <c r="Q2" s="47" t="s">
        <v>377</v>
      </c>
    </row>
    <row r="3" spans="1:17" ht="12" customHeight="1">
      <c r="A3" s="80" t="s">
        <v>10</v>
      </c>
      <c r="B3" s="81" t="s">
        <v>11</v>
      </c>
      <c r="C3" s="82">
        <v>2953116.22</v>
      </c>
      <c r="D3" s="48">
        <v>8.3299999999999999E-2</v>
      </c>
      <c r="E3" s="48">
        <v>8.3299999999999999E-2</v>
      </c>
      <c r="F3" s="48">
        <v>8.3299999999999999E-2</v>
      </c>
      <c r="G3" s="48">
        <v>8.3299999999999999E-2</v>
      </c>
      <c r="H3" s="83">
        <v>8.3299999999999999E-2</v>
      </c>
      <c r="I3" s="83"/>
      <c r="J3" s="48">
        <v>8.3299999999999999E-2</v>
      </c>
      <c r="K3" s="48">
        <v>8.3299999999999999E-2</v>
      </c>
      <c r="L3" s="48">
        <v>8.3299999999999999E-2</v>
      </c>
      <c r="M3" s="48">
        <v>8.3299999999999999E-2</v>
      </c>
      <c r="N3" s="48">
        <v>8.3299999999999999E-2</v>
      </c>
      <c r="O3" s="48">
        <v>8.3299999999999999E-2</v>
      </c>
      <c r="P3" s="48">
        <v>8.3699999999999997E-2</v>
      </c>
      <c r="Q3" s="49">
        <f>SUM(D3:P3)</f>
        <v>1</v>
      </c>
    </row>
    <row r="4" spans="1:17" ht="13.05" customHeight="1">
      <c r="A4" s="80"/>
      <c r="B4" s="81"/>
      <c r="C4" s="82"/>
      <c r="D4" s="50">
        <f>IF(D3&gt;0,ROUND(C3*D3,2),"")</f>
        <v>245994.58</v>
      </c>
      <c r="E4" s="50">
        <f>IF(E3&gt;0,IF(AND(SUM(D3:E3)=1,Q3=1),C3-SUM(D4:D4),ROUND(C3*E3,2)),"")</f>
        <v>245994.58</v>
      </c>
      <c r="F4" s="50">
        <f>IF(F3&gt;0,IF(AND(SUM(D3:F3)=1,Q3=1),C3-SUM(D4:E4),ROUND(C3*F3,2)),"")</f>
        <v>245994.58</v>
      </c>
      <c r="G4" s="50">
        <f>IF(G3&gt;0,IF(AND(SUM(D3:G3)=1,Q3=1),C3-SUM(D4:F4),ROUND(C3*G3,2)),"")</f>
        <v>245994.58</v>
      </c>
      <c r="H4" s="84">
        <f>IF(H3&gt;0,IF(AND(SUM(D3:H3)=1,Q3=1),C3-SUM(D4:G4),ROUND(C3*H3,2)),"")</f>
        <v>245994.58</v>
      </c>
      <c r="I4" s="84" t="str">
        <f>IF(I3&gt;0,IF(AND(SUM(D3:I3)=1,Q3=1),C3-SUM(D4:H4),ROUND(C3*I3,2)),"")</f>
        <v/>
      </c>
      <c r="J4" s="50">
        <f>IF(J3&gt;0,IF(AND(SUM(D3:J3)=1,Q3=1),C3-SUM(D4:I4),ROUND(C3*J3,2)),"")</f>
        <v>245994.58</v>
      </c>
      <c r="K4" s="50">
        <f>IF(K3&gt;0,IF(AND(SUM(D3:K3)=1,Q3=1),C3-SUM(D4:J4),ROUND(C3*K3,2)),"")</f>
        <v>245994.58</v>
      </c>
      <c r="L4" s="50">
        <f>IF(L3&gt;0,IF(AND(SUM(D3:L3)=1,Q3=1),C3-SUM(D4:K4),ROUND(C3*L3,2)),"")</f>
        <v>245994.58</v>
      </c>
      <c r="M4" s="50">
        <f>IF(M3&gt;0,IF(AND(SUM(D3:M3)=1,Q3=1),C3-SUM(D4:L4),ROUND(C3*M3,2)),"")</f>
        <v>245994.58</v>
      </c>
      <c r="N4" s="50">
        <f>IF(N3&gt;0,IF(AND(SUM(D3:N3)=1,Q3=1),C3-SUM(D4:M4),ROUND(C3*N3,2)),"")</f>
        <v>245994.58</v>
      </c>
      <c r="O4" s="50">
        <f>IF(O3&gt;0,IF(AND(SUM(D3:O3)=1,Q3=1),C3-SUM(D4:N4),ROUND(C3*O3,2)),"")</f>
        <v>245994.58</v>
      </c>
      <c r="P4" s="50">
        <f>IF(P3&gt;0,IF(AND(SUM(D3:P3)=1,Q3=1),C3-SUM(D4:O4),ROUND(C3*P3,2)),"")</f>
        <v>247175.83999999985</v>
      </c>
      <c r="Q4" s="51">
        <f>SUM(D4:P4)</f>
        <v>2953116.22</v>
      </c>
    </row>
    <row r="5" spans="1:17" ht="12" customHeight="1">
      <c r="A5" s="80" t="s">
        <v>119</v>
      </c>
      <c r="B5" s="81" t="s">
        <v>120</v>
      </c>
      <c r="C5" s="82">
        <v>2869589.25</v>
      </c>
      <c r="D5" s="48">
        <v>8.3299999999999999E-2</v>
      </c>
      <c r="E5" s="48">
        <v>8.3299999999999999E-2</v>
      </c>
      <c r="F5" s="48">
        <v>8.3299999999999999E-2</v>
      </c>
      <c r="G5" s="48">
        <v>8.3299999999999999E-2</v>
      </c>
      <c r="H5" s="83">
        <v>8.3299999999999999E-2</v>
      </c>
      <c r="I5" s="83"/>
      <c r="J5" s="48">
        <v>8.3299999999999999E-2</v>
      </c>
      <c r="K5" s="48">
        <v>8.3299999999999999E-2</v>
      </c>
      <c r="L5" s="48">
        <v>8.3299999999999999E-2</v>
      </c>
      <c r="M5" s="48">
        <v>8.3299999999999999E-2</v>
      </c>
      <c r="N5" s="48">
        <v>8.3299999999999999E-2</v>
      </c>
      <c r="O5" s="48">
        <v>8.3299999999999999E-2</v>
      </c>
      <c r="P5" s="48">
        <v>8.3699999999999997E-2</v>
      </c>
      <c r="Q5" s="49">
        <f>SUM(D5:P5)</f>
        <v>1</v>
      </c>
    </row>
    <row r="6" spans="1:17" ht="13.05" customHeight="1">
      <c r="A6" s="80"/>
      <c r="B6" s="81"/>
      <c r="C6" s="82"/>
      <c r="D6" s="50">
        <f>IF(D5&gt;0,ROUND(C5*D5,2),"")</f>
        <v>239036.78</v>
      </c>
      <c r="E6" s="50">
        <f>IF(E5&gt;0,IF(AND(SUM(D5:E5)=1,Q5=1),C5-SUM(D6:D6),ROUND(C5*E5,2)),"")</f>
        <v>239036.78</v>
      </c>
      <c r="F6" s="50">
        <f>IF(F5&gt;0,IF(AND(SUM(D5:F5)=1,Q5=1),C5-SUM(D6:E6),ROUND(C5*F5,2)),"")</f>
        <v>239036.78</v>
      </c>
      <c r="G6" s="50">
        <f>IF(G5&gt;0,IF(AND(SUM(D5:G5)=1,Q5=1),C5-SUM(D6:F6),ROUND(C5*G5,2)),"")</f>
        <v>239036.78</v>
      </c>
      <c r="H6" s="84">
        <f>IF(H5&gt;0,IF(AND(SUM(D5:H5)=1,Q5=1),C5-SUM(D6:G6),ROUND(C5*H5,2)),"")</f>
        <v>239036.78</v>
      </c>
      <c r="I6" s="84" t="str">
        <f>IF(I5&gt;0,IF(AND(SUM(D5:I5)=1,Q5=1),C5-SUM(D6:H6),ROUND(C5*I5,2)),"")</f>
        <v/>
      </c>
      <c r="J6" s="50">
        <f>IF(J5&gt;0,IF(AND(SUM(D5:J5)=1,Q5=1),C5-SUM(D6:I6),ROUND(C5*J5,2)),"")</f>
        <v>239036.78</v>
      </c>
      <c r="K6" s="50">
        <f>IF(K5&gt;0,IF(AND(SUM(D5:K5)=1,Q5=1),C5-SUM(D6:J6),ROUND(C5*K5,2)),"")</f>
        <v>239036.78</v>
      </c>
      <c r="L6" s="50">
        <f>IF(L5&gt;0,IF(AND(SUM(D5:L5)=1,Q5=1),C5-SUM(D6:K6),ROUND(C5*L5,2)),"")</f>
        <v>239036.78</v>
      </c>
      <c r="M6" s="50">
        <f>IF(M5&gt;0,IF(AND(SUM(D5:M5)=1,Q5=1),C5-SUM(D6:L6),ROUND(C5*M5,2)),"")</f>
        <v>239036.78</v>
      </c>
      <c r="N6" s="50">
        <f>IF(N5&gt;0,IF(AND(SUM(D5:N5)=1,Q5=1),C5-SUM(D6:M6),ROUND(C5*N5,2)),"")</f>
        <v>239036.78</v>
      </c>
      <c r="O6" s="50">
        <f>IF(O5&gt;0,IF(AND(SUM(D5:O5)=1,Q5=1),C5-SUM(D6:N6),ROUND(C5*O5,2)),"")</f>
        <v>239036.78</v>
      </c>
      <c r="P6" s="50">
        <f>IF(P5&gt;0,IF(AND(SUM(D5:P5)=1,Q5=1),C5-SUM(D6:O6),ROUND(C5*P5,2)),"")</f>
        <v>240184.67000000039</v>
      </c>
      <c r="Q6" s="51">
        <f>SUM(D6:P6)</f>
        <v>2869589.25</v>
      </c>
    </row>
    <row r="7" spans="1:17" ht="12" customHeight="1">
      <c r="A7" s="52"/>
      <c r="B7" s="53"/>
      <c r="C7" s="85">
        <f>SUM(C3,C5)</f>
        <v>5822705.4700000007</v>
      </c>
      <c r="D7" s="54">
        <f t="shared" ref="D7:P7" si="0">SUM(D4,D6)</f>
        <v>485031.36</v>
      </c>
      <c r="E7" s="54">
        <f t="shared" si="0"/>
        <v>485031.36</v>
      </c>
      <c r="F7" s="54">
        <f t="shared" si="0"/>
        <v>485031.36</v>
      </c>
      <c r="G7" s="54">
        <f t="shared" si="0"/>
        <v>485031.36</v>
      </c>
      <c r="H7" s="86">
        <f t="shared" si="0"/>
        <v>485031.36</v>
      </c>
      <c r="I7" s="86">
        <f t="shared" si="0"/>
        <v>0</v>
      </c>
      <c r="J7" s="54">
        <f t="shared" si="0"/>
        <v>485031.36</v>
      </c>
      <c r="K7" s="54">
        <f t="shared" si="0"/>
        <v>485031.36</v>
      </c>
      <c r="L7" s="54">
        <f t="shared" si="0"/>
        <v>485031.36</v>
      </c>
      <c r="M7" s="54">
        <f t="shared" si="0"/>
        <v>485031.36</v>
      </c>
      <c r="N7" s="54">
        <f t="shared" si="0"/>
        <v>485031.36</v>
      </c>
      <c r="O7" s="54">
        <f t="shared" si="0"/>
        <v>485031.36</v>
      </c>
      <c r="P7" s="54">
        <f t="shared" si="0"/>
        <v>487360.51000000024</v>
      </c>
      <c r="Q7" s="87">
        <f>P8</f>
        <v>5822705.4700000007</v>
      </c>
    </row>
    <row r="8" spans="1:17" ht="13.05" customHeight="1">
      <c r="A8" s="55"/>
      <c r="B8" s="56"/>
      <c r="C8" s="85"/>
      <c r="D8" s="50">
        <f t="shared" ref="D8:P8" si="1">D7+C8</f>
        <v>485031.36</v>
      </c>
      <c r="E8" s="50">
        <f t="shared" si="1"/>
        <v>970062.72</v>
      </c>
      <c r="F8" s="57">
        <f t="shared" si="1"/>
        <v>1455094.08</v>
      </c>
      <c r="G8" s="57">
        <f t="shared" si="1"/>
        <v>1940125.44</v>
      </c>
      <c r="H8" s="88">
        <f t="shared" si="1"/>
        <v>2425156.7999999998</v>
      </c>
      <c r="I8" s="88">
        <f t="shared" si="1"/>
        <v>2425156.7999999998</v>
      </c>
      <c r="J8" s="57">
        <f t="shared" si="1"/>
        <v>2910188.1599999997</v>
      </c>
      <c r="K8" s="57">
        <f t="shared" si="1"/>
        <v>3395219.5199999996</v>
      </c>
      <c r="L8" s="57">
        <f t="shared" si="1"/>
        <v>3880250.8799999994</v>
      </c>
      <c r="M8" s="57">
        <f t="shared" si="1"/>
        <v>4365282.2399999993</v>
      </c>
      <c r="N8" s="57">
        <f t="shared" si="1"/>
        <v>4850313.5999999996</v>
      </c>
      <c r="O8" s="57">
        <f t="shared" si="1"/>
        <v>5335344.96</v>
      </c>
      <c r="P8" s="57">
        <f t="shared" si="1"/>
        <v>5822705.4700000007</v>
      </c>
      <c r="Q8" s="87"/>
    </row>
  </sheetData>
  <mergeCells count="16">
    <mergeCell ref="C7:C8"/>
    <mergeCell ref="H7:I7"/>
    <mergeCell ref="Q7:Q8"/>
    <mergeCell ref="H8:I8"/>
    <mergeCell ref="A5:A6"/>
    <mergeCell ref="B5:B6"/>
    <mergeCell ref="C5:C6"/>
    <mergeCell ref="H5:I5"/>
    <mergeCell ref="H6:I6"/>
    <mergeCell ref="A1:H1"/>
    <mergeCell ref="H2:I2"/>
    <mergeCell ref="A3:A4"/>
    <mergeCell ref="B3:B4"/>
    <mergeCell ref="C3:C4"/>
    <mergeCell ref="H3:I3"/>
    <mergeCell ref="H4:I4"/>
  </mergeCells>
  <pageMargins left="0.5" right="0.5" top="0.5" bottom="0.5" header="0" footer="0"/>
  <pageSetup paperSize="77" scale="85"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/>
  </sheetPr>
  <dimension ref="A1:D37"/>
  <sheetViews>
    <sheetView workbookViewId="0"/>
  </sheetViews>
  <sheetFormatPr defaultRowHeight="14.4"/>
  <cols>
    <col min="1" max="1" width="9.33203125" customWidth="1"/>
    <col min="2" max="2" width="60.33203125" customWidth="1"/>
    <col min="3" max="3" width="8.33203125" customWidth="1"/>
    <col min="4" max="4" width="37.44140625" customWidth="1"/>
  </cols>
  <sheetData>
    <row r="1" spans="1:4" ht="352.05" customHeight="1">
      <c r="A1" s="66"/>
      <c r="B1" s="66"/>
      <c r="C1" s="66"/>
      <c r="D1" s="66"/>
    </row>
    <row r="2" spans="1:4" ht="12" customHeight="1">
      <c r="A2" s="9"/>
      <c r="B2" s="76" t="s">
        <v>356</v>
      </c>
      <c r="C2" s="76"/>
      <c r="D2" s="76"/>
    </row>
    <row r="3" spans="1:4" ht="15" customHeight="1">
      <c r="A3" s="58" t="s">
        <v>378</v>
      </c>
      <c r="B3" s="58" t="s">
        <v>2</v>
      </c>
      <c r="C3" s="58" t="s">
        <v>316</v>
      </c>
      <c r="D3" s="9"/>
    </row>
    <row r="4" spans="1:4" ht="7.95" customHeight="1">
      <c r="A4" s="9"/>
      <c r="B4" s="76"/>
      <c r="C4" s="76"/>
      <c r="D4" s="9"/>
    </row>
    <row r="5" spans="1:4" ht="13.05" customHeight="1">
      <c r="A5" s="59" t="s">
        <v>379</v>
      </c>
      <c r="B5" s="60" t="s">
        <v>380</v>
      </c>
      <c r="C5" s="9"/>
      <c r="D5" s="9"/>
    </row>
    <row r="6" spans="1:4" ht="13.05" customHeight="1">
      <c r="A6" s="61" t="s">
        <v>379</v>
      </c>
      <c r="B6" s="62" t="s">
        <v>380</v>
      </c>
      <c r="C6" s="63">
        <v>0.75</v>
      </c>
      <c r="D6" s="9"/>
    </row>
    <row r="7" spans="1:4" ht="15" customHeight="1">
      <c r="A7" s="9"/>
      <c r="B7" s="64" t="s">
        <v>177</v>
      </c>
      <c r="C7" s="65">
        <v>0.75</v>
      </c>
      <c r="D7" s="9"/>
    </row>
    <row r="8" spans="1:4" ht="15" customHeight="1">
      <c r="A8" s="9"/>
      <c r="B8" s="76" t="s">
        <v>356</v>
      </c>
      <c r="C8" s="76"/>
      <c r="D8" s="9"/>
    </row>
    <row r="9" spans="1:4" ht="7.95" customHeight="1">
      <c r="A9" s="9"/>
      <c r="B9" s="76"/>
      <c r="C9" s="76"/>
      <c r="D9" s="9"/>
    </row>
    <row r="10" spans="1:4" ht="13.05" customHeight="1">
      <c r="A10" s="59" t="s">
        <v>381</v>
      </c>
      <c r="B10" s="60" t="s">
        <v>382</v>
      </c>
      <c r="C10" s="9"/>
      <c r="D10" s="9"/>
    </row>
    <row r="11" spans="1:4" ht="13.05" customHeight="1">
      <c r="A11" s="61" t="s">
        <v>381</v>
      </c>
      <c r="B11" s="62" t="s">
        <v>382</v>
      </c>
      <c r="C11" s="63">
        <v>1.39</v>
      </c>
      <c r="D11" s="9"/>
    </row>
    <row r="12" spans="1:4" ht="15" customHeight="1">
      <c r="A12" s="9"/>
      <c r="B12" s="64" t="s">
        <v>177</v>
      </c>
      <c r="C12" s="65">
        <v>1.39</v>
      </c>
      <c r="D12" s="9"/>
    </row>
    <row r="13" spans="1:4" ht="15" customHeight="1">
      <c r="A13" s="9"/>
      <c r="B13" s="76" t="s">
        <v>356</v>
      </c>
      <c r="C13" s="76"/>
      <c r="D13" s="9"/>
    </row>
    <row r="14" spans="1:4" ht="7.95" customHeight="1">
      <c r="A14" s="9"/>
      <c r="B14" s="76"/>
      <c r="C14" s="76"/>
      <c r="D14" s="9"/>
    </row>
    <row r="15" spans="1:4" ht="13.05" customHeight="1">
      <c r="A15" s="59" t="s">
        <v>383</v>
      </c>
      <c r="B15" s="60" t="s">
        <v>384</v>
      </c>
      <c r="C15" s="9"/>
      <c r="D15" s="9"/>
    </row>
    <row r="16" spans="1:4" ht="13.05" customHeight="1">
      <c r="A16" s="61" t="s">
        <v>383</v>
      </c>
      <c r="B16" s="62" t="s">
        <v>384</v>
      </c>
      <c r="C16" s="63">
        <v>0.99</v>
      </c>
      <c r="D16" s="9"/>
    </row>
    <row r="17" spans="1:4" ht="15" customHeight="1">
      <c r="A17" s="9"/>
      <c r="B17" s="64" t="s">
        <v>177</v>
      </c>
      <c r="C17" s="65">
        <v>0.99</v>
      </c>
      <c r="D17" s="9"/>
    </row>
    <row r="18" spans="1:4" ht="15" customHeight="1">
      <c r="A18" s="9"/>
      <c r="B18" s="76" t="s">
        <v>356</v>
      </c>
      <c r="C18" s="76"/>
      <c r="D18" s="9"/>
    </row>
    <row r="19" spans="1:4" ht="7.95" customHeight="1">
      <c r="A19" s="9"/>
      <c r="B19" s="76"/>
      <c r="C19" s="76"/>
      <c r="D19" s="9"/>
    </row>
    <row r="20" spans="1:4" ht="13.05" customHeight="1">
      <c r="A20" s="59" t="s">
        <v>385</v>
      </c>
      <c r="B20" s="60" t="s">
        <v>386</v>
      </c>
      <c r="C20" s="9"/>
      <c r="D20" s="9"/>
    </row>
    <row r="21" spans="1:4" ht="13.05" customHeight="1">
      <c r="A21" s="61" t="s">
        <v>387</v>
      </c>
      <c r="B21" s="62" t="s">
        <v>387</v>
      </c>
      <c r="C21" s="63">
        <v>0.65</v>
      </c>
      <c r="D21" s="9"/>
    </row>
    <row r="22" spans="1:4" ht="13.05" customHeight="1">
      <c r="A22" s="61" t="s">
        <v>388</v>
      </c>
      <c r="B22" s="62" t="s">
        <v>388</v>
      </c>
      <c r="C22" s="63">
        <v>3</v>
      </c>
      <c r="D22" s="9"/>
    </row>
    <row r="23" spans="1:4" ht="13.05" customHeight="1">
      <c r="A23" s="61" t="s">
        <v>389</v>
      </c>
      <c r="B23" s="62" t="s">
        <v>389</v>
      </c>
      <c r="C23" s="63">
        <v>3</v>
      </c>
      <c r="D23" s="9"/>
    </row>
    <row r="24" spans="1:4" ht="15" customHeight="1">
      <c r="A24" s="9"/>
      <c r="B24" s="64" t="s">
        <v>177</v>
      </c>
      <c r="C24" s="65">
        <v>6.65</v>
      </c>
      <c r="D24" s="9"/>
    </row>
    <row r="25" spans="1:4" ht="15" customHeight="1">
      <c r="A25" s="9"/>
      <c r="B25" s="76" t="s">
        <v>356</v>
      </c>
      <c r="C25" s="76"/>
      <c r="D25" s="9"/>
    </row>
    <row r="26" spans="1:4" ht="7.95" customHeight="1">
      <c r="A26" s="9"/>
      <c r="B26" s="76"/>
      <c r="C26" s="76"/>
      <c r="D26" s="9"/>
    </row>
    <row r="27" spans="1:4" ht="13.05" customHeight="1">
      <c r="A27" s="59" t="s">
        <v>390</v>
      </c>
      <c r="B27" s="60" t="s">
        <v>391</v>
      </c>
      <c r="C27" s="9"/>
      <c r="D27" s="9"/>
    </row>
    <row r="28" spans="1:4" ht="13.05" customHeight="1">
      <c r="A28" s="61" t="s">
        <v>390</v>
      </c>
      <c r="B28" s="62" t="s">
        <v>391</v>
      </c>
      <c r="C28" s="63">
        <v>6.74</v>
      </c>
      <c r="D28" s="9"/>
    </row>
    <row r="29" spans="1:4" ht="15" customHeight="1">
      <c r="A29" s="9"/>
      <c r="B29" s="64" t="s">
        <v>177</v>
      </c>
      <c r="C29" s="65">
        <v>6.74</v>
      </c>
      <c r="D29" s="9"/>
    </row>
    <row r="30" spans="1:4" ht="15" customHeight="1">
      <c r="A30" s="9"/>
      <c r="B30" s="76" t="s">
        <v>356</v>
      </c>
      <c r="C30" s="76"/>
      <c r="D30" s="9"/>
    </row>
    <row r="31" spans="1:4" ht="7.95" customHeight="1">
      <c r="A31" s="9"/>
      <c r="B31" s="76"/>
      <c r="C31" s="76"/>
      <c r="D31" s="9"/>
    </row>
    <row r="32" spans="1:4" ht="13.05" customHeight="1">
      <c r="A32" s="59" t="s">
        <v>392</v>
      </c>
      <c r="B32" s="60" t="s">
        <v>393</v>
      </c>
      <c r="C32" s="9"/>
      <c r="D32" s="9"/>
    </row>
    <row r="33" spans="1:4" ht="13.05" customHeight="1">
      <c r="A33" s="61" t="s">
        <v>392</v>
      </c>
      <c r="B33" s="62" t="s">
        <v>393</v>
      </c>
      <c r="C33" s="63">
        <v>5.5</v>
      </c>
      <c r="D33" s="9"/>
    </row>
    <row r="34" spans="1:4" ht="15" customHeight="1">
      <c r="A34" s="9"/>
      <c r="B34" s="64" t="s">
        <v>177</v>
      </c>
      <c r="C34" s="65">
        <v>5.5</v>
      </c>
      <c r="D34" s="9"/>
    </row>
    <row r="35" spans="1:4" ht="15" customHeight="1">
      <c r="A35" s="9"/>
      <c r="B35" s="76" t="s">
        <v>356</v>
      </c>
      <c r="C35" s="76"/>
      <c r="D35" s="9"/>
    </row>
    <row r="36" spans="1:4" ht="25.95" customHeight="1">
      <c r="A36" s="9"/>
      <c r="B36" s="89" t="s">
        <v>394</v>
      </c>
      <c r="C36" s="89"/>
      <c r="D36" s="9"/>
    </row>
    <row r="37" spans="1:4" ht="43.95" customHeight="1">
      <c r="A37" s="9"/>
      <c r="B37" s="66"/>
      <c r="C37" s="66"/>
      <c r="D37" s="9"/>
    </row>
  </sheetData>
  <mergeCells count="16">
    <mergeCell ref="B37:C37"/>
    <mergeCell ref="B26:C26"/>
    <mergeCell ref="B30:C30"/>
    <mergeCell ref="B31:C31"/>
    <mergeCell ref="B35:C35"/>
    <mergeCell ref="B36:C36"/>
    <mergeCell ref="B13:C13"/>
    <mergeCell ref="B14:C14"/>
    <mergeCell ref="B18:C18"/>
    <mergeCell ref="B19:C19"/>
    <mergeCell ref="B25:C25"/>
    <mergeCell ref="A1:D1"/>
    <mergeCell ref="B2:D2"/>
    <mergeCell ref="B4:C4"/>
    <mergeCell ref="B8:C8"/>
    <mergeCell ref="B9:C9"/>
  </mergeCells>
  <pageMargins left="0.5" right="0.5" top="0.5" bottom="0.5" header="0" footer="0"/>
  <pageSetup paperSize="9" scale="85"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/>
  </sheetPr>
  <dimension ref="A1:G43"/>
  <sheetViews>
    <sheetView workbookViewId="0"/>
  </sheetViews>
  <sheetFormatPr defaultRowHeight="14.4"/>
  <cols>
    <col min="1" max="1" width="9.33203125" customWidth="1"/>
    <col min="2" max="2" width="68.6640625" customWidth="1"/>
    <col min="3" max="3" width="8.77734375" customWidth="1"/>
    <col min="4" max="4" width="2.44140625" customWidth="1"/>
    <col min="5" max="5" width="7.6640625" customWidth="1"/>
    <col min="6" max="6" width="3.6640625" customWidth="1"/>
    <col min="7" max="7" width="14.44140625" customWidth="1"/>
  </cols>
  <sheetData>
    <row r="1" spans="1:7" ht="352.05" customHeight="1">
      <c r="A1" s="66"/>
      <c r="B1" s="66"/>
      <c r="C1" s="66"/>
      <c r="D1" s="66"/>
      <c r="E1" s="66"/>
      <c r="F1" s="66"/>
      <c r="G1" s="66"/>
    </row>
    <row r="2" spans="1:7" ht="12" customHeight="1">
      <c r="A2" s="9"/>
      <c r="B2" s="76" t="s">
        <v>356</v>
      </c>
      <c r="C2" s="76"/>
      <c r="D2" s="76"/>
      <c r="E2" s="76"/>
      <c r="F2" s="9"/>
      <c r="G2" s="9"/>
    </row>
    <row r="3" spans="1:7" ht="15" customHeight="1">
      <c r="A3" s="58" t="s">
        <v>378</v>
      </c>
      <c r="B3" s="58" t="s">
        <v>2</v>
      </c>
      <c r="C3" s="90" t="s">
        <v>395</v>
      </c>
      <c r="D3" s="90"/>
      <c r="E3" s="90" t="s">
        <v>396</v>
      </c>
      <c r="F3" s="90"/>
      <c r="G3" s="9"/>
    </row>
    <row r="4" spans="1:7" ht="12" customHeight="1">
      <c r="A4" s="9"/>
      <c r="B4" s="76" t="s">
        <v>356</v>
      </c>
      <c r="C4" s="76"/>
      <c r="D4" s="9"/>
      <c r="E4" s="9"/>
      <c r="F4" s="9"/>
      <c r="G4" s="9"/>
    </row>
    <row r="5" spans="1:7" ht="13.05" customHeight="1">
      <c r="A5" s="59" t="s">
        <v>397</v>
      </c>
      <c r="B5" s="60" t="s">
        <v>398</v>
      </c>
      <c r="C5" s="9"/>
      <c r="D5" s="9"/>
      <c r="E5" s="9"/>
      <c r="F5" s="9"/>
      <c r="G5" s="9"/>
    </row>
    <row r="6" spans="1:7" ht="13.05" customHeight="1">
      <c r="A6" s="61" t="s">
        <v>399</v>
      </c>
      <c r="B6" s="62" t="s">
        <v>400</v>
      </c>
      <c r="C6" s="91">
        <v>20</v>
      </c>
      <c r="D6" s="91"/>
      <c r="E6" s="92">
        <v>20</v>
      </c>
      <c r="F6" s="92"/>
      <c r="G6" s="9"/>
    </row>
    <row r="7" spans="1:7" ht="13.05" customHeight="1">
      <c r="A7" s="61" t="s">
        <v>401</v>
      </c>
      <c r="B7" s="62" t="s">
        <v>402</v>
      </c>
      <c r="C7" s="91">
        <v>1.5</v>
      </c>
      <c r="D7" s="91"/>
      <c r="E7" s="92">
        <v>1.5</v>
      </c>
      <c r="F7" s="92"/>
      <c r="G7" s="9"/>
    </row>
    <row r="8" spans="1:7" ht="13.05" customHeight="1">
      <c r="A8" s="61" t="s">
        <v>403</v>
      </c>
      <c r="B8" s="62" t="s">
        <v>404</v>
      </c>
      <c r="C8" s="91">
        <v>1</v>
      </c>
      <c r="D8" s="91"/>
      <c r="E8" s="92">
        <v>1</v>
      </c>
      <c r="F8" s="92"/>
      <c r="G8" s="9"/>
    </row>
    <row r="9" spans="1:7" ht="13.05" customHeight="1">
      <c r="A9" s="61" t="s">
        <v>405</v>
      </c>
      <c r="B9" s="62" t="s">
        <v>406</v>
      </c>
      <c r="C9" s="91">
        <v>0.2</v>
      </c>
      <c r="D9" s="91"/>
      <c r="E9" s="92">
        <v>0.2</v>
      </c>
      <c r="F9" s="92"/>
      <c r="G9" s="9"/>
    </row>
    <row r="10" spans="1:7" ht="13.05" customHeight="1">
      <c r="A10" s="61" t="s">
        <v>407</v>
      </c>
      <c r="B10" s="62" t="s">
        <v>408</v>
      </c>
      <c r="C10" s="91">
        <v>0.6</v>
      </c>
      <c r="D10" s="91"/>
      <c r="E10" s="92">
        <v>0.6</v>
      </c>
      <c r="F10" s="92"/>
      <c r="G10" s="9"/>
    </row>
    <row r="11" spans="1:7" ht="13.05" customHeight="1">
      <c r="A11" s="61" t="s">
        <v>409</v>
      </c>
      <c r="B11" s="62" t="s">
        <v>410</v>
      </c>
      <c r="C11" s="91">
        <v>2.5</v>
      </c>
      <c r="D11" s="91"/>
      <c r="E11" s="92">
        <v>2.5</v>
      </c>
      <c r="F11" s="92"/>
      <c r="G11" s="9"/>
    </row>
    <row r="12" spans="1:7" ht="13.05" customHeight="1">
      <c r="A12" s="61" t="s">
        <v>411</v>
      </c>
      <c r="B12" s="62" t="s">
        <v>412</v>
      </c>
      <c r="C12" s="91">
        <v>3</v>
      </c>
      <c r="D12" s="91"/>
      <c r="E12" s="92">
        <v>3</v>
      </c>
      <c r="F12" s="92"/>
      <c r="G12" s="9"/>
    </row>
    <row r="13" spans="1:7" ht="13.05" customHeight="1">
      <c r="A13" s="61" t="s">
        <v>413</v>
      </c>
      <c r="B13" s="62" t="s">
        <v>414</v>
      </c>
      <c r="C13" s="91">
        <v>8</v>
      </c>
      <c r="D13" s="91"/>
      <c r="E13" s="92">
        <v>8</v>
      </c>
      <c r="F13" s="92"/>
      <c r="G13" s="9"/>
    </row>
    <row r="14" spans="1:7" ht="13.05" customHeight="1">
      <c r="A14" s="61" t="s">
        <v>415</v>
      </c>
      <c r="B14" s="62" t="s">
        <v>416</v>
      </c>
      <c r="C14" s="91">
        <v>0</v>
      </c>
      <c r="D14" s="91"/>
      <c r="E14" s="92">
        <v>0</v>
      </c>
      <c r="F14" s="92"/>
      <c r="G14" s="9"/>
    </row>
    <row r="15" spans="1:7" ht="15" customHeight="1">
      <c r="A15" s="9"/>
      <c r="B15" s="64" t="s">
        <v>177</v>
      </c>
      <c r="C15" s="93">
        <v>36.799999999999997</v>
      </c>
      <c r="D15" s="93"/>
      <c r="E15" s="93">
        <v>36.799999999999997</v>
      </c>
      <c r="F15" s="93"/>
      <c r="G15" s="9"/>
    </row>
    <row r="16" spans="1:7" ht="12" customHeight="1">
      <c r="A16" s="9"/>
      <c r="B16" s="76" t="s">
        <v>356</v>
      </c>
      <c r="C16" s="76"/>
      <c r="D16" s="9"/>
      <c r="E16" s="9"/>
      <c r="F16" s="9"/>
      <c r="G16" s="9"/>
    </row>
    <row r="17" spans="1:7" ht="13.05" customHeight="1">
      <c r="A17" s="59" t="s">
        <v>417</v>
      </c>
      <c r="B17" s="60" t="s">
        <v>418</v>
      </c>
      <c r="C17" s="9"/>
      <c r="D17" s="9"/>
      <c r="E17" s="9"/>
      <c r="F17" s="9"/>
      <c r="G17" s="9"/>
    </row>
    <row r="18" spans="1:7" ht="13.05" customHeight="1">
      <c r="A18" s="61" t="s">
        <v>419</v>
      </c>
      <c r="B18" s="62" t="s">
        <v>420</v>
      </c>
      <c r="C18" s="91">
        <v>17.98</v>
      </c>
      <c r="D18" s="91"/>
      <c r="E18" s="92">
        <v>0</v>
      </c>
      <c r="F18" s="92"/>
      <c r="G18" s="9"/>
    </row>
    <row r="19" spans="1:7" ht="13.05" customHeight="1">
      <c r="A19" s="61" t="s">
        <v>421</v>
      </c>
      <c r="B19" s="62" t="s">
        <v>422</v>
      </c>
      <c r="C19" s="91">
        <v>3.97</v>
      </c>
      <c r="D19" s="91"/>
      <c r="E19" s="92">
        <v>0</v>
      </c>
      <c r="F19" s="92"/>
      <c r="G19" s="9"/>
    </row>
    <row r="20" spans="1:7" ht="13.05" customHeight="1">
      <c r="A20" s="61" t="s">
        <v>423</v>
      </c>
      <c r="B20" s="62" t="s">
        <v>424</v>
      </c>
      <c r="C20" s="91">
        <v>0.86</v>
      </c>
      <c r="D20" s="91"/>
      <c r="E20" s="92">
        <v>0.65</v>
      </c>
      <c r="F20" s="92"/>
      <c r="G20" s="9"/>
    </row>
    <row r="21" spans="1:7" ht="13.05" customHeight="1">
      <c r="A21" s="61" t="s">
        <v>425</v>
      </c>
      <c r="B21" s="62" t="s">
        <v>426</v>
      </c>
      <c r="C21" s="91">
        <v>11.07</v>
      </c>
      <c r="D21" s="91"/>
      <c r="E21" s="92">
        <v>8.33</v>
      </c>
      <c r="F21" s="92"/>
      <c r="G21" s="9"/>
    </row>
    <row r="22" spans="1:7" ht="13.05" customHeight="1">
      <c r="A22" s="61" t="s">
        <v>427</v>
      </c>
      <c r="B22" s="62" t="s">
        <v>428</v>
      </c>
      <c r="C22" s="91">
        <v>7.0000000000000007E-2</v>
      </c>
      <c r="D22" s="91"/>
      <c r="E22" s="92">
        <v>0.05</v>
      </c>
      <c r="F22" s="92"/>
      <c r="G22" s="9"/>
    </row>
    <row r="23" spans="1:7" ht="13.05" customHeight="1">
      <c r="A23" s="61" t="s">
        <v>429</v>
      </c>
      <c r="B23" s="62" t="s">
        <v>430</v>
      </c>
      <c r="C23" s="91">
        <v>0.74</v>
      </c>
      <c r="D23" s="91"/>
      <c r="E23" s="92">
        <v>0.56000000000000005</v>
      </c>
      <c r="F23" s="92"/>
      <c r="G23" s="9"/>
    </row>
    <row r="24" spans="1:7" ht="13.05" customHeight="1">
      <c r="A24" s="61" t="s">
        <v>431</v>
      </c>
      <c r="B24" s="62" t="s">
        <v>432</v>
      </c>
      <c r="C24" s="91">
        <v>2.14</v>
      </c>
      <c r="D24" s="91"/>
      <c r="E24" s="92">
        <v>0</v>
      </c>
      <c r="F24" s="92"/>
      <c r="G24" s="9"/>
    </row>
    <row r="25" spans="1:7" ht="13.05" customHeight="1">
      <c r="A25" s="61" t="s">
        <v>433</v>
      </c>
      <c r="B25" s="62" t="s">
        <v>434</v>
      </c>
      <c r="C25" s="91">
        <v>0.1</v>
      </c>
      <c r="D25" s="91"/>
      <c r="E25" s="92">
        <v>7.0000000000000007E-2</v>
      </c>
      <c r="F25" s="92"/>
      <c r="G25" s="9"/>
    </row>
    <row r="26" spans="1:7" ht="13.05" customHeight="1">
      <c r="A26" s="61" t="s">
        <v>435</v>
      </c>
      <c r="B26" s="62" t="s">
        <v>436</v>
      </c>
      <c r="C26" s="91">
        <v>11.92</v>
      </c>
      <c r="D26" s="91"/>
      <c r="E26" s="92">
        <v>8.9700000000000006</v>
      </c>
      <c r="F26" s="92"/>
      <c r="G26" s="9"/>
    </row>
    <row r="27" spans="1:7" ht="13.05" customHeight="1">
      <c r="A27" s="61" t="s">
        <v>437</v>
      </c>
      <c r="B27" s="62" t="s">
        <v>438</v>
      </c>
      <c r="C27" s="91">
        <v>0.03</v>
      </c>
      <c r="D27" s="91"/>
      <c r="E27" s="92">
        <v>0.03</v>
      </c>
      <c r="F27" s="92"/>
      <c r="G27" s="9"/>
    </row>
    <row r="28" spans="1:7" ht="15" customHeight="1">
      <c r="A28" s="9"/>
      <c r="B28" s="64" t="s">
        <v>177</v>
      </c>
      <c r="C28" s="93">
        <v>48.88</v>
      </c>
      <c r="D28" s="93"/>
      <c r="E28" s="93">
        <v>18.660000000000004</v>
      </c>
      <c r="F28" s="93"/>
      <c r="G28" s="9"/>
    </row>
    <row r="29" spans="1:7" ht="12" customHeight="1">
      <c r="A29" s="9"/>
      <c r="B29" s="76" t="s">
        <v>356</v>
      </c>
      <c r="C29" s="76"/>
      <c r="D29" s="9"/>
      <c r="E29" s="9"/>
      <c r="F29" s="9"/>
      <c r="G29" s="9"/>
    </row>
    <row r="30" spans="1:7" ht="13.05" customHeight="1">
      <c r="A30" s="59" t="s">
        <v>439</v>
      </c>
      <c r="B30" s="60" t="s">
        <v>440</v>
      </c>
      <c r="C30" s="9"/>
      <c r="D30" s="9"/>
      <c r="E30" s="9"/>
      <c r="F30" s="9"/>
      <c r="G30" s="9"/>
    </row>
    <row r="31" spans="1:7" ht="13.05" customHeight="1">
      <c r="A31" s="61" t="s">
        <v>441</v>
      </c>
      <c r="B31" s="62" t="s">
        <v>442</v>
      </c>
      <c r="C31" s="91">
        <v>5.49</v>
      </c>
      <c r="D31" s="91"/>
      <c r="E31" s="92">
        <v>4.13</v>
      </c>
      <c r="F31" s="92"/>
      <c r="G31" s="9"/>
    </row>
    <row r="32" spans="1:7" ht="13.05" customHeight="1">
      <c r="A32" s="61" t="s">
        <v>443</v>
      </c>
      <c r="B32" s="62" t="s">
        <v>444</v>
      </c>
      <c r="C32" s="91">
        <v>0.13</v>
      </c>
      <c r="D32" s="91"/>
      <c r="E32" s="92">
        <v>0.1</v>
      </c>
      <c r="F32" s="92"/>
      <c r="G32" s="9"/>
    </row>
    <row r="33" spans="1:7" ht="13.05" customHeight="1">
      <c r="A33" s="61" t="s">
        <v>445</v>
      </c>
      <c r="B33" s="62" t="s">
        <v>446</v>
      </c>
      <c r="C33" s="91">
        <v>2.36</v>
      </c>
      <c r="D33" s="91"/>
      <c r="E33" s="92">
        <v>1.77</v>
      </c>
      <c r="F33" s="92"/>
      <c r="G33" s="9"/>
    </row>
    <row r="34" spans="1:7" ht="13.05" customHeight="1">
      <c r="A34" s="61" t="s">
        <v>447</v>
      </c>
      <c r="B34" s="62" t="s">
        <v>448</v>
      </c>
      <c r="C34" s="91">
        <v>2.97</v>
      </c>
      <c r="D34" s="91"/>
      <c r="E34" s="92">
        <v>2.2400000000000002</v>
      </c>
      <c r="F34" s="92"/>
      <c r="G34" s="9"/>
    </row>
    <row r="35" spans="1:7" ht="13.05" customHeight="1">
      <c r="A35" s="61" t="s">
        <v>449</v>
      </c>
      <c r="B35" s="62" t="s">
        <v>450</v>
      </c>
      <c r="C35" s="91">
        <v>0.46</v>
      </c>
      <c r="D35" s="91"/>
      <c r="E35" s="92">
        <v>0.35</v>
      </c>
      <c r="F35" s="92"/>
      <c r="G35" s="9"/>
    </row>
    <row r="36" spans="1:7" ht="15" customHeight="1">
      <c r="A36" s="9"/>
      <c r="B36" s="64" t="s">
        <v>177</v>
      </c>
      <c r="C36" s="93">
        <v>11.410000000000002</v>
      </c>
      <c r="D36" s="93"/>
      <c r="E36" s="93">
        <v>8.59</v>
      </c>
      <c r="F36" s="93"/>
      <c r="G36" s="9"/>
    </row>
    <row r="37" spans="1:7" ht="12" customHeight="1">
      <c r="A37" s="9"/>
      <c r="B37" s="76" t="s">
        <v>356</v>
      </c>
      <c r="C37" s="76"/>
      <c r="D37" s="9"/>
      <c r="E37" s="9"/>
      <c r="F37" s="9"/>
      <c r="G37" s="9"/>
    </row>
    <row r="38" spans="1:7" ht="13.05" customHeight="1">
      <c r="A38" s="59" t="s">
        <v>451</v>
      </c>
      <c r="B38" s="60" t="s">
        <v>452</v>
      </c>
      <c r="C38" s="9"/>
      <c r="D38" s="9"/>
      <c r="E38" s="9"/>
      <c r="F38" s="9"/>
      <c r="G38" s="9"/>
    </row>
    <row r="39" spans="1:7" ht="13.05" customHeight="1">
      <c r="A39" s="61" t="s">
        <v>453</v>
      </c>
      <c r="B39" s="62" t="s">
        <v>454</v>
      </c>
      <c r="C39" s="91">
        <v>17.989999999999998</v>
      </c>
      <c r="D39" s="91"/>
      <c r="E39" s="92">
        <v>6.87</v>
      </c>
      <c r="F39" s="92"/>
      <c r="G39" s="9"/>
    </row>
    <row r="40" spans="1:7" ht="22.05" customHeight="1">
      <c r="A40" s="61" t="s">
        <v>455</v>
      </c>
      <c r="B40" s="62" t="s">
        <v>456</v>
      </c>
      <c r="C40" s="91">
        <v>0.49</v>
      </c>
      <c r="D40" s="91"/>
      <c r="E40" s="92">
        <v>0.37</v>
      </c>
      <c r="F40" s="92"/>
      <c r="G40" s="9"/>
    </row>
    <row r="41" spans="1:7" ht="15" customHeight="1">
      <c r="A41" s="9"/>
      <c r="B41" s="64" t="s">
        <v>177</v>
      </c>
      <c r="C41" s="93">
        <v>18.479999999999997</v>
      </c>
      <c r="D41" s="93"/>
      <c r="E41" s="93">
        <v>7.24</v>
      </c>
      <c r="F41" s="93"/>
      <c r="G41" s="9"/>
    </row>
    <row r="42" spans="1:7" ht="15" customHeight="1">
      <c r="A42" s="9"/>
      <c r="B42" s="76" t="s">
        <v>356</v>
      </c>
      <c r="C42" s="76"/>
      <c r="D42" s="76"/>
      <c r="E42" s="9"/>
      <c r="F42" s="9"/>
      <c r="G42" s="9"/>
    </row>
    <row r="43" spans="1:7" ht="19.95" customHeight="1">
      <c r="A43" s="9"/>
      <c r="B43" s="45" t="s">
        <v>457</v>
      </c>
      <c r="C43" s="94">
        <v>115.57</v>
      </c>
      <c r="D43" s="94"/>
      <c r="E43" s="94">
        <v>71.290000000000006</v>
      </c>
      <c r="F43" s="94"/>
      <c r="G43" s="9"/>
    </row>
  </sheetData>
  <mergeCells count="71">
    <mergeCell ref="B42:D42"/>
    <mergeCell ref="C43:D43"/>
    <mergeCell ref="E43:F43"/>
    <mergeCell ref="C39:D39"/>
    <mergeCell ref="E39:F39"/>
    <mergeCell ref="C40:D40"/>
    <mergeCell ref="E40:F40"/>
    <mergeCell ref="C41:D41"/>
    <mergeCell ref="E41:F41"/>
    <mergeCell ref="C35:D35"/>
    <mergeCell ref="E35:F35"/>
    <mergeCell ref="C36:D36"/>
    <mergeCell ref="E36:F36"/>
    <mergeCell ref="B37:C37"/>
    <mergeCell ref="C32:D32"/>
    <mergeCell ref="E32:F32"/>
    <mergeCell ref="C33:D33"/>
    <mergeCell ref="E33:F33"/>
    <mergeCell ref="C34:D34"/>
    <mergeCell ref="E34:F34"/>
    <mergeCell ref="C28:D28"/>
    <mergeCell ref="E28:F28"/>
    <mergeCell ref="B29:C29"/>
    <mergeCell ref="C31:D31"/>
    <mergeCell ref="E31:F31"/>
    <mergeCell ref="C25:D25"/>
    <mergeCell ref="E25:F25"/>
    <mergeCell ref="C26:D26"/>
    <mergeCell ref="E26:F26"/>
    <mergeCell ref="C27:D27"/>
    <mergeCell ref="E27:F27"/>
    <mergeCell ref="C22:D22"/>
    <mergeCell ref="E22:F22"/>
    <mergeCell ref="C23:D23"/>
    <mergeCell ref="E23:F23"/>
    <mergeCell ref="C24:D24"/>
    <mergeCell ref="E24:F24"/>
    <mergeCell ref="C19:D19"/>
    <mergeCell ref="E19:F19"/>
    <mergeCell ref="C20:D20"/>
    <mergeCell ref="E20:F20"/>
    <mergeCell ref="C21:D21"/>
    <mergeCell ref="E21:F21"/>
    <mergeCell ref="C15:D15"/>
    <mergeCell ref="E15:F15"/>
    <mergeCell ref="B16:C16"/>
    <mergeCell ref="C18:D18"/>
    <mergeCell ref="E18:F18"/>
    <mergeCell ref="C12:D12"/>
    <mergeCell ref="E12:F12"/>
    <mergeCell ref="C13:D13"/>
    <mergeCell ref="E13:F13"/>
    <mergeCell ref="C14:D14"/>
    <mergeCell ref="E14:F14"/>
    <mergeCell ref="C9:D9"/>
    <mergeCell ref="E9:F9"/>
    <mergeCell ref="C10:D10"/>
    <mergeCell ref="E10:F10"/>
    <mergeCell ref="C11:D11"/>
    <mergeCell ref="E11:F11"/>
    <mergeCell ref="C6:D6"/>
    <mergeCell ref="E6:F6"/>
    <mergeCell ref="C7:D7"/>
    <mergeCell ref="E7:F7"/>
    <mergeCell ref="C8:D8"/>
    <mergeCell ref="E8:F8"/>
    <mergeCell ref="A1:G1"/>
    <mergeCell ref="B2:E2"/>
    <mergeCell ref="C3:D3"/>
    <mergeCell ref="E3:F3"/>
    <mergeCell ref="B4:C4"/>
  </mergeCells>
  <pageMargins left="0.5" right="0.5" top="0.5" bottom="0.5" header="0" footer="0"/>
  <pageSetup paperSize="9" scale="85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8</vt:i4>
      </vt:variant>
    </vt:vector>
  </HeadingPairs>
  <TitlesOfParts>
    <vt:vector size="15" baseType="lpstr">
      <vt:lpstr>PLANILHA ORCAMENTARIA</vt:lpstr>
      <vt:lpstr>COMPOSICOES</vt:lpstr>
      <vt:lpstr>COMPOSICOES PROPRIAS</vt:lpstr>
      <vt:lpstr>CURVA ABC SERVICOS</vt:lpstr>
      <vt:lpstr>CRONOGRAMA</vt:lpstr>
      <vt:lpstr>BDI</vt:lpstr>
      <vt:lpstr>ENCARGOS SOCIAIS</vt:lpstr>
      <vt:lpstr>JR_PAGE_ANCHOR_0_1</vt:lpstr>
      <vt:lpstr>JR_PAGE_ANCHOR_1_1</vt:lpstr>
      <vt:lpstr>JR_PAGE_ANCHOR_2_1</vt:lpstr>
      <vt:lpstr>JR_PAGE_ANCHOR_3_1</vt:lpstr>
      <vt:lpstr>JR_PAGE_ANCHOR_4_1</vt:lpstr>
      <vt:lpstr>JR_PAGE_ANCHOR_5_1</vt:lpstr>
      <vt:lpstr>JR_PAGE_ANCHOR_6_1</vt:lpstr>
      <vt:lpstr>VALOR_TOTAL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2025-11-17T14:07:05Z</dcterms:created>
  <dcterms:modified xsi:type="dcterms:W3CDTF">2025-11-17T14:07:06Z</dcterms:modified>
</cp:coreProperties>
</file>